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ProyectoCCACPanam/Documentos compartidos/CCAC_PA/5_Model/model_20240325_vrelac/"/>
    </mc:Choice>
  </mc:AlternateContent>
  <xr:revisionPtr revIDLastSave="333" documentId="13_ncr:1_{4BB3ACE2-217B-4992-82C5-182E9C4387E2}" xr6:coauthVersionLast="47" xr6:coauthVersionMax="47" xr10:uidLastSave="{45C58FC9-743C-4494-A9E0-8F094A5E1BAA}"/>
  <bookViews>
    <workbookView xWindow="45" yWindow="-16320" windowWidth="29040" windowHeight="15720" tabRatio="837" firstSheet="2" activeTab="16" xr2:uid="{00000000-000D-0000-FFFF-FFFF00000000}"/>
  </bookViews>
  <sheets>
    <sheet name="README" sheetId="59" r:id="rId1"/>
    <sheet name="2_general" sheetId="10" r:id="rId2"/>
    <sheet name="3_FUEQ" sheetId="57" r:id="rId3"/>
    <sheet name="4_EB" sheetId="55" r:id="rId4"/>
    <sheet name="5_InsCap" sheetId="56" r:id="rId5"/>
    <sheet name="6_scen_sets" sheetId="51" r:id="rId6"/>
    <sheet name="7_set2pp" sheetId="29" r:id="rId7"/>
    <sheet name="8_trans_sets" sheetId="50" r:id="rId8"/>
    <sheet name="9_trans_sets_eq" sheetId="54" r:id="rId9"/>
    <sheet name="10_agro_sets" sheetId="62" r:id="rId10"/>
    <sheet name="11_res_sets" sheetId="63" r:id="rId11"/>
    <sheet name="12_scen" sheetId="15" r:id="rId12"/>
    <sheet name="13_scen_dems" sheetId="18" r:id="rId13"/>
    <sheet name="14_trans_data" sheetId="46" r:id="rId14"/>
    <sheet name="15_agro_data" sheetId="64" r:id="rId15"/>
    <sheet name="16_res_data" sheetId="65" r:id="rId16"/>
    <sheet name="17_rac_data" sheetId="71" r:id="rId17"/>
    <sheet name="19_ar_emissions" sheetId="69" r:id="rId18"/>
    <sheet name="21_emissions" sheetId="14" r:id="rId19"/>
    <sheet name="18_agro_res_emissions" sheetId="66" r:id="rId20"/>
    <sheet name="22_rac_emissions" sheetId="72" r:id="rId21"/>
    <sheet name="20_cfs" sheetId="39" r:id="rId22"/>
    <sheet name="23_job_fac" sheetId="33" r:id="rId23"/>
    <sheet name="24_t&amp;d" sheetId="34" r:id="rId24"/>
    <sheet name="25_cap_rest" sheetId="42" r:id="rId25"/>
    <sheet name="26_ext" sheetId="11" r:id="rId26"/>
    <sheet name="28_power_cost" sheetId="12" r:id="rId27"/>
    <sheet name="27_res_cost" sheetId="67" r:id="rId28"/>
    <sheet name="29_trans_cost" sheetId="49" r:id="rId29"/>
    <sheet name="30_agro_cost" sheetId="68" r:id="rId30"/>
    <sheet name="31_rac_cost" sheetId="73" r:id="rId31"/>
    <sheet name="32_tax" sheetId="58" r:id="rId32"/>
    <sheet name="99_exp" sheetId="60" r:id="rId33"/>
  </sheets>
  <definedNames>
    <definedName name="_xlnm._FilterDatabase" localSheetId="11" hidden="1">'12_scen'!$A$1:$AW$263</definedName>
    <definedName name="_xlnm._FilterDatabase" localSheetId="12" hidden="1">'13_scen_dems'!$A$1:$AP$343</definedName>
    <definedName name="_xlnm._FilterDatabase" localSheetId="13" hidden="1">'14_trans_data'!$A$1:$AP$839</definedName>
    <definedName name="_xlnm._FilterDatabase" localSheetId="14" hidden="1">'15_agro_data'!$A$1:$AN$118</definedName>
    <definedName name="_xlnm._FilterDatabase" localSheetId="15" hidden="1">'16_res_data'!$A$1:$AM$30</definedName>
    <definedName name="_xlnm._FilterDatabase" localSheetId="19" hidden="1">'18_agro_res_emissions'!$A$1:$AM$104</definedName>
    <definedName name="_xlnm._FilterDatabase" localSheetId="17" hidden="1">'19_ar_emissions'!$B$1:$AK$20</definedName>
    <definedName name="_xlnm._FilterDatabase" localSheetId="21" hidden="1">'20_cfs'!#REF!</definedName>
    <definedName name="_xlnm._FilterDatabase" localSheetId="20" hidden="1">'22_rac_emissions'!$A$1:$AH$39</definedName>
    <definedName name="_xlnm._FilterDatabase" localSheetId="25" hidden="1">'26_ext'!$A$1:$K$6</definedName>
    <definedName name="_xlnm._FilterDatabase" localSheetId="27" hidden="1">'27_res_cost'!$A$1:$AL$159</definedName>
    <definedName name="_xlnm._FilterDatabase" localSheetId="26" hidden="1">'28_power_cost'!$A$1:$AO$154</definedName>
    <definedName name="_xlnm._FilterDatabase" localSheetId="28" hidden="1">'29_trans_cost'!$A$1:$AP$445</definedName>
    <definedName name="_xlnm._FilterDatabase" localSheetId="29" hidden="1">'30_agro_cost'!$A$1:$AL$148</definedName>
    <definedName name="_xlnm._FilterDatabase" localSheetId="31" hidden="1">'32_tax'!$A$1:$AR$761</definedName>
    <definedName name="_xlnm._FilterDatabase" localSheetId="3" hidden="1">'4_EB'!$C$1:$G$755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5" i="64" l="1"/>
  <c r="AL144" i="68"/>
  <c r="AM80" i="66" l="1"/>
  <c r="AM81" i="66"/>
  <c r="AM82" i="66"/>
  <c r="AM83" i="66"/>
  <c r="AM79" i="66"/>
  <c r="AN86" i="64"/>
  <c r="AN87" i="64"/>
  <c r="AN88" i="64"/>
  <c r="AN89" i="64"/>
  <c r="J10" i="65" l="1"/>
  <c r="AM49" i="66"/>
  <c r="AM50" i="66"/>
  <c r="AM51" i="66"/>
  <c r="AM52" i="66"/>
  <c r="AM48" i="66"/>
  <c r="AN47" i="64"/>
  <c r="AN48" i="64"/>
  <c r="AN49" i="64"/>
  <c r="AN50" i="64"/>
  <c r="AN46" i="64"/>
  <c r="AM75" i="66"/>
  <c r="O75" i="66" s="1"/>
  <c r="P75" i="66" s="1"/>
  <c r="Q75" i="66" s="1"/>
  <c r="R75" i="66" s="1"/>
  <c r="S75" i="66" s="1"/>
  <c r="T75" i="66" s="1"/>
  <c r="U75" i="66" s="1"/>
  <c r="V75" i="66" s="1"/>
  <c r="W75" i="66" s="1"/>
  <c r="X75" i="66" s="1"/>
  <c r="Y75" i="66" s="1"/>
  <c r="Z75" i="66" s="1"/>
  <c r="AA75" i="66" s="1"/>
  <c r="AB75" i="66" s="1"/>
  <c r="AC75" i="66" s="1"/>
  <c r="AD75" i="66" s="1"/>
  <c r="AE75" i="66" s="1"/>
  <c r="AF75" i="66" s="1"/>
  <c r="AG75" i="66" s="1"/>
  <c r="AH75" i="66" s="1"/>
  <c r="AI75" i="66" s="1"/>
  <c r="AJ75" i="66" s="1"/>
  <c r="AK75" i="66" s="1"/>
  <c r="AL75" i="66" s="1"/>
  <c r="AM76" i="66"/>
  <c r="O76" i="66" s="1"/>
  <c r="P76" i="66" s="1"/>
  <c r="Q76" i="66" s="1"/>
  <c r="R76" i="66" s="1"/>
  <c r="S76" i="66" s="1"/>
  <c r="T76" i="66" s="1"/>
  <c r="U76" i="66" s="1"/>
  <c r="V76" i="66" s="1"/>
  <c r="W76" i="66" s="1"/>
  <c r="X76" i="66" s="1"/>
  <c r="Y76" i="66" s="1"/>
  <c r="Z76" i="66" s="1"/>
  <c r="AA76" i="66" s="1"/>
  <c r="AB76" i="66" s="1"/>
  <c r="AC76" i="66" s="1"/>
  <c r="AD76" i="66" s="1"/>
  <c r="AE76" i="66" s="1"/>
  <c r="AF76" i="66" s="1"/>
  <c r="AG76" i="66" s="1"/>
  <c r="AH76" i="66" s="1"/>
  <c r="AI76" i="66" s="1"/>
  <c r="AJ76" i="66" s="1"/>
  <c r="AK76" i="66" s="1"/>
  <c r="AL76" i="66" s="1"/>
  <c r="AM77" i="66"/>
  <c r="O77" i="66" s="1"/>
  <c r="P77" i="66" s="1"/>
  <c r="Q77" i="66" s="1"/>
  <c r="R77" i="66" s="1"/>
  <c r="S77" i="66" s="1"/>
  <c r="T77" i="66" s="1"/>
  <c r="U77" i="66" s="1"/>
  <c r="V77" i="66" s="1"/>
  <c r="W77" i="66" s="1"/>
  <c r="X77" i="66" s="1"/>
  <c r="Y77" i="66" s="1"/>
  <c r="Z77" i="66" s="1"/>
  <c r="AA77" i="66" s="1"/>
  <c r="AB77" i="66" s="1"/>
  <c r="AC77" i="66" s="1"/>
  <c r="AD77" i="66" s="1"/>
  <c r="AE77" i="66" s="1"/>
  <c r="AF77" i="66" s="1"/>
  <c r="AG77" i="66" s="1"/>
  <c r="AH77" i="66" s="1"/>
  <c r="AI77" i="66" s="1"/>
  <c r="AJ77" i="66" s="1"/>
  <c r="AK77" i="66" s="1"/>
  <c r="AL77" i="66" s="1"/>
  <c r="AM78" i="66"/>
  <c r="O78" i="66" s="1"/>
  <c r="P78" i="66" s="1"/>
  <c r="Q78" i="66" s="1"/>
  <c r="R78" i="66" s="1"/>
  <c r="S78" i="66" s="1"/>
  <c r="T78" i="66" s="1"/>
  <c r="U78" i="66" s="1"/>
  <c r="V78" i="66" s="1"/>
  <c r="W78" i="66" s="1"/>
  <c r="X78" i="66" s="1"/>
  <c r="Y78" i="66" s="1"/>
  <c r="Z78" i="66" s="1"/>
  <c r="AA78" i="66" s="1"/>
  <c r="AB78" i="66" s="1"/>
  <c r="AC78" i="66" s="1"/>
  <c r="AD78" i="66" s="1"/>
  <c r="AE78" i="66" s="1"/>
  <c r="AF78" i="66" s="1"/>
  <c r="AG78" i="66" s="1"/>
  <c r="AH78" i="66" s="1"/>
  <c r="AI78" i="66" s="1"/>
  <c r="AJ78" i="66" s="1"/>
  <c r="AK78" i="66" s="1"/>
  <c r="AL78" i="66" s="1"/>
  <c r="P74" i="66"/>
  <c r="Q74" i="66" s="1"/>
  <c r="R74" i="66" s="1"/>
  <c r="S74" i="66" s="1"/>
  <c r="T74" i="66" s="1"/>
  <c r="U74" i="66" s="1"/>
  <c r="V74" i="66" s="1"/>
  <c r="W74" i="66" s="1"/>
  <c r="X74" i="66" s="1"/>
  <c r="Y74" i="66" s="1"/>
  <c r="Z74" i="66" s="1"/>
  <c r="AA74" i="66" s="1"/>
  <c r="AB74" i="66" s="1"/>
  <c r="AC74" i="66" s="1"/>
  <c r="AD74" i="66" s="1"/>
  <c r="AE74" i="66" s="1"/>
  <c r="AF74" i="66" s="1"/>
  <c r="AG74" i="66" s="1"/>
  <c r="AH74" i="66" s="1"/>
  <c r="AI74" i="66" s="1"/>
  <c r="AJ74" i="66" s="1"/>
  <c r="AK74" i="66" s="1"/>
  <c r="AL74" i="66" s="1"/>
  <c r="AM74" i="66"/>
  <c r="AM47" i="66"/>
  <c r="O47" i="66" s="1"/>
  <c r="P47" i="66" s="1"/>
  <c r="Q47" i="66" s="1"/>
  <c r="R47" i="66" s="1"/>
  <c r="S47" i="66" s="1"/>
  <c r="T47" i="66" s="1"/>
  <c r="U47" i="66" s="1"/>
  <c r="V47" i="66" s="1"/>
  <c r="W47" i="66" s="1"/>
  <c r="X47" i="66" s="1"/>
  <c r="Y47" i="66" s="1"/>
  <c r="Z47" i="66" s="1"/>
  <c r="AA47" i="66" s="1"/>
  <c r="AB47" i="66" s="1"/>
  <c r="AC47" i="66" s="1"/>
  <c r="AD47" i="66" s="1"/>
  <c r="AE47" i="66" s="1"/>
  <c r="AF47" i="66" s="1"/>
  <c r="AG47" i="66" s="1"/>
  <c r="AH47" i="66" s="1"/>
  <c r="AI47" i="66" s="1"/>
  <c r="AJ47" i="66" s="1"/>
  <c r="AK47" i="66" s="1"/>
  <c r="AL47" i="66" s="1"/>
  <c r="O44" i="66"/>
  <c r="P44" i="66" s="1"/>
  <c r="Q44" i="66" s="1"/>
  <c r="R44" i="66" s="1"/>
  <c r="S44" i="66" s="1"/>
  <c r="T44" i="66" s="1"/>
  <c r="U44" i="66" s="1"/>
  <c r="V44" i="66" s="1"/>
  <c r="W44" i="66" s="1"/>
  <c r="X44" i="66" s="1"/>
  <c r="Y44" i="66" s="1"/>
  <c r="Z44" i="66" s="1"/>
  <c r="AA44" i="66" s="1"/>
  <c r="AB44" i="66" s="1"/>
  <c r="AC44" i="66" s="1"/>
  <c r="AD44" i="66" s="1"/>
  <c r="AE44" i="66" s="1"/>
  <c r="AF44" i="66" s="1"/>
  <c r="AG44" i="66" s="1"/>
  <c r="AH44" i="66" s="1"/>
  <c r="AI44" i="66" s="1"/>
  <c r="AJ44" i="66" s="1"/>
  <c r="AK44" i="66" s="1"/>
  <c r="AL44" i="66" s="1"/>
  <c r="O45" i="66"/>
  <c r="P45" i="66"/>
  <c r="Q45" i="66" s="1"/>
  <c r="R45" i="66" s="1"/>
  <c r="S45" i="66" s="1"/>
  <c r="T45" i="66" s="1"/>
  <c r="U45" i="66" s="1"/>
  <c r="V45" i="66" s="1"/>
  <c r="W45" i="66" s="1"/>
  <c r="X45" i="66" s="1"/>
  <c r="Y45" i="66" s="1"/>
  <c r="Z45" i="66" s="1"/>
  <c r="AA45" i="66" s="1"/>
  <c r="AB45" i="66" s="1"/>
  <c r="AC45" i="66" s="1"/>
  <c r="AD45" i="66" s="1"/>
  <c r="AE45" i="66" s="1"/>
  <c r="AF45" i="66" s="1"/>
  <c r="AG45" i="66" s="1"/>
  <c r="AH45" i="66" s="1"/>
  <c r="AI45" i="66" s="1"/>
  <c r="AJ45" i="66" s="1"/>
  <c r="AK45" i="66" s="1"/>
  <c r="AL45" i="66" s="1"/>
  <c r="O46" i="66"/>
  <c r="P46" i="66"/>
  <c r="Q46" i="66" s="1"/>
  <c r="R46" i="66" s="1"/>
  <c r="S46" i="66" s="1"/>
  <c r="T46" i="66" s="1"/>
  <c r="U46" i="66" s="1"/>
  <c r="V46" i="66" s="1"/>
  <c r="W46" i="66" s="1"/>
  <c r="X46" i="66" s="1"/>
  <c r="Y46" i="66" s="1"/>
  <c r="Z46" i="66" s="1"/>
  <c r="AA46" i="66" s="1"/>
  <c r="AB46" i="66" s="1"/>
  <c r="AC46" i="66" s="1"/>
  <c r="AD46" i="66" s="1"/>
  <c r="AE46" i="66" s="1"/>
  <c r="AF46" i="66" s="1"/>
  <c r="AG46" i="66" s="1"/>
  <c r="AH46" i="66" s="1"/>
  <c r="AI46" i="66" s="1"/>
  <c r="AJ46" i="66" s="1"/>
  <c r="AK46" i="66" s="1"/>
  <c r="AL46" i="66" s="1"/>
  <c r="O43" i="66"/>
  <c r="AM44" i="66"/>
  <c r="AM45" i="66"/>
  <c r="AM46" i="66"/>
  <c r="P43" i="66"/>
  <c r="Q43" i="66" s="1"/>
  <c r="R43" i="66" s="1"/>
  <c r="S43" i="66" s="1"/>
  <c r="T43" i="66" s="1"/>
  <c r="U43" i="66" s="1"/>
  <c r="V43" i="66" s="1"/>
  <c r="W43" i="66" s="1"/>
  <c r="X43" i="66" s="1"/>
  <c r="Y43" i="66" s="1"/>
  <c r="Z43" i="66" s="1"/>
  <c r="AA43" i="66" s="1"/>
  <c r="AB43" i="66" s="1"/>
  <c r="AC43" i="66" s="1"/>
  <c r="AD43" i="66" s="1"/>
  <c r="AE43" i="66" s="1"/>
  <c r="AF43" i="66" s="1"/>
  <c r="AG43" i="66" s="1"/>
  <c r="AH43" i="66" s="1"/>
  <c r="AI43" i="66" s="1"/>
  <c r="AJ43" i="66" s="1"/>
  <c r="AK43" i="66" s="1"/>
  <c r="AL43" i="66" s="1"/>
  <c r="AM43" i="66"/>
  <c r="AF45" i="71"/>
  <c r="AF46" i="71"/>
  <c r="AF47" i="71"/>
  <c r="AF48" i="71"/>
  <c r="AF44" i="71"/>
  <c r="AF40" i="71"/>
  <c r="AF41" i="71"/>
  <c r="AF42" i="71"/>
  <c r="AF43" i="71"/>
  <c r="AF39" i="71"/>
  <c r="AF38" i="71"/>
  <c r="AF37" i="71"/>
  <c r="AF31" i="71"/>
  <c r="AF32" i="71"/>
  <c r="AF33" i="71"/>
  <c r="AF34" i="71"/>
  <c r="AF35" i="71"/>
  <c r="AF36" i="71"/>
  <c r="AF30" i="71"/>
  <c r="AN70" i="64" l="1"/>
  <c r="AN109" i="64" l="1"/>
  <c r="AN115" i="64"/>
  <c r="AN108" i="64"/>
  <c r="AG48" i="71" l="1"/>
  <c r="AF53" i="71"/>
  <c r="AN78" i="64"/>
  <c r="T78" i="64"/>
  <c r="T117" i="64"/>
  <c r="S117" i="64"/>
  <c r="K95" i="64"/>
  <c r="J35" i="66"/>
  <c r="AP281" i="46" l="1"/>
  <c r="AP296" i="46"/>
  <c r="O242" i="49" l="1"/>
  <c r="N242" i="49"/>
  <c r="M242" i="49"/>
  <c r="O241" i="49"/>
  <c r="N241" i="49"/>
  <c r="M241" i="49"/>
  <c r="O240" i="49"/>
  <c r="N240" i="49"/>
  <c r="M240" i="49"/>
  <c r="O239" i="49"/>
  <c r="N239" i="49"/>
  <c r="M239" i="49"/>
  <c r="O238" i="49"/>
  <c r="N238" i="49"/>
  <c r="M238" i="49"/>
  <c r="O237" i="49"/>
  <c r="N237" i="49"/>
  <c r="M237" i="49"/>
  <c r="O236" i="49"/>
  <c r="N236" i="49"/>
  <c r="M236" i="49"/>
  <c r="O235" i="49"/>
  <c r="N235" i="49"/>
  <c r="M235" i="49"/>
  <c r="O234" i="49"/>
  <c r="N234" i="49"/>
  <c r="M234" i="49"/>
  <c r="O233" i="49"/>
  <c r="N233" i="49"/>
  <c r="M233" i="49"/>
  <c r="O232" i="49"/>
  <c r="N232" i="49"/>
  <c r="M232" i="49"/>
  <c r="O231" i="49"/>
  <c r="N231" i="49"/>
  <c r="M231" i="49"/>
  <c r="O230" i="49"/>
  <c r="N230" i="49"/>
  <c r="M230" i="49"/>
  <c r="O229" i="49"/>
  <c r="N229" i="49"/>
  <c r="M229" i="49"/>
  <c r="O228" i="49"/>
  <c r="N228" i="49"/>
  <c r="M228" i="49"/>
  <c r="O227" i="49"/>
  <c r="N227" i="49"/>
  <c r="M227" i="49"/>
  <c r="O226" i="49"/>
  <c r="N226" i="49"/>
  <c r="M226" i="49"/>
  <c r="O310" i="49"/>
  <c r="N310" i="49"/>
  <c r="M310" i="49"/>
  <c r="O309" i="49"/>
  <c r="N309" i="49"/>
  <c r="M309" i="49"/>
  <c r="O308" i="49"/>
  <c r="N308" i="49"/>
  <c r="M308" i="49"/>
  <c r="O307" i="49"/>
  <c r="N307" i="49"/>
  <c r="M307" i="49"/>
  <c r="O306" i="49"/>
  <c r="N306" i="49"/>
  <c r="M306" i="49"/>
  <c r="O305" i="49"/>
  <c r="N305" i="49"/>
  <c r="M305" i="49"/>
  <c r="O304" i="49"/>
  <c r="N304" i="49"/>
  <c r="M304" i="49"/>
  <c r="O303" i="49"/>
  <c r="N303" i="49"/>
  <c r="M303" i="49"/>
  <c r="O302" i="49"/>
  <c r="N302" i="49"/>
  <c r="M302" i="49"/>
  <c r="O301" i="49"/>
  <c r="N301" i="49"/>
  <c r="M301" i="49"/>
  <c r="O300" i="49"/>
  <c r="N300" i="49"/>
  <c r="M300" i="49"/>
  <c r="O299" i="49"/>
  <c r="N299" i="49"/>
  <c r="M299" i="49"/>
  <c r="O298" i="49"/>
  <c r="N298" i="49"/>
  <c r="M298" i="49"/>
  <c r="O297" i="49"/>
  <c r="N297" i="49"/>
  <c r="M297" i="49"/>
  <c r="O296" i="49"/>
  <c r="N296" i="49"/>
  <c r="M296" i="49"/>
  <c r="O295" i="49"/>
  <c r="N295" i="49"/>
  <c r="M295" i="49"/>
  <c r="O294" i="49"/>
  <c r="N294" i="49"/>
  <c r="M294" i="49"/>
  <c r="J46" i="14" l="1"/>
  <c r="J44" i="14"/>
  <c r="J43" i="14"/>
  <c r="M95" i="49" l="1"/>
  <c r="M91" i="49"/>
  <c r="M87" i="49"/>
  <c r="M78" i="49"/>
  <c r="M74" i="49"/>
  <c r="M70" i="49"/>
  <c r="M43" i="49"/>
  <c r="M42" i="49"/>
  <c r="M44" i="49"/>
  <c r="M55" i="49"/>
  <c r="M40" i="49"/>
  <c r="M39" i="49"/>
  <c r="N300" i="46"/>
  <c r="O300" i="46" s="1"/>
  <c r="P300" i="46" s="1"/>
  <c r="Q300" i="46" s="1"/>
  <c r="R300" i="46" s="1"/>
  <c r="S300" i="46" s="1"/>
  <c r="T300" i="46" s="1"/>
  <c r="U300" i="46" s="1"/>
  <c r="V300" i="46" s="1"/>
  <c r="W300" i="46" s="1"/>
  <c r="X300" i="46" s="1"/>
  <c r="Y300" i="46" s="1"/>
  <c r="Z300" i="46" s="1"/>
  <c r="AA300" i="46" s="1"/>
  <c r="AB300" i="46" s="1"/>
  <c r="AC300" i="46" s="1"/>
  <c r="AD300" i="46" s="1"/>
  <c r="AE300" i="46" s="1"/>
  <c r="AF300" i="46" s="1"/>
  <c r="AG300" i="46" s="1"/>
  <c r="AH300" i="46" s="1"/>
  <c r="AI300" i="46" s="1"/>
  <c r="AJ300" i="46" s="1"/>
  <c r="AK300" i="46" s="1"/>
  <c r="AL300" i="46" s="1"/>
  <c r="AM300" i="46" s="1"/>
  <c r="AN300" i="46" s="1"/>
  <c r="AO300" i="46" s="1"/>
  <c r="AP300" i="46" s="1"/>
  <c r="N301" i="46"/>
  <c r="O301" i="46" s="1"/>
  <c r="P301" i="46" s="1"/>
  <c r="Q301" i="46" s="1"/>
  <c r="R301" i="46" s="1"/>
  <c r="S301" i="46" s="1"/>
  <c r="T301" i="46" s="1"/>
  <c r="U301" i="46" s="1"/>
  <c r="V301" i="46" s="1"/>
  <c r="W301" i="46" s="1"/>
  <c r="X301" i="46" s="1"/>
  <c r="Y301" i="46" s="1"/>
  <c r="Z301" i="46" s="1"/>
  <c r="AA301" i="46" s="1"/>
  <c r="AB301" i="46" s="1"/>
  <c r="AC301" i="46" s="1"/>
  <c r="AD301" i="46" s="1"/>
  <c r="AE301" i="46" s="1"/>
  <c r="AF301" i="46" s="1"/>
  <c r="AG301" i="46" s="1"/>
  <c r="AH301" i="46" s="1"/>
  <c r="AI301" i="46" s="1"/>
  <c r="AJ301" i="46" s="1"/>
  <c r="AK301" i="46" s="1"/>
  <c r="AL301" i="46" s="1"/>
  <c r="AM301" i="46" s="1"/>
  <c r="AN301" i="46" s="1"/>
  <c r="AO301" i="46" s="1"/>
  <c r="AP301" i="46" s="1"/>
  <c r="N302" i="46"/>
  <c r="O302" i="46" s="1"/>
  <c r="P302" i="46" s="1"/>
  <c r="Q302" i="46" s="1"/>
  <c r="R302" i="46" s="1"/>
  <c r="S302" i="46" s="1"/>
  <c r="T302" i="46" s="1"/>
  <c r="U302" i="46" s="1"/>
  <c r="V302" i="46" s="1"/>
  <c r="W302" i="46" s="1"/>
  <c r="X302" i="46" s="1"/>
  <c r="Y302" i="46" s="1"/>
  <c r="Z302" i="46" s="1"/>
  <c r="AA302" i="46" s="1"/>
  <c r="AB302" i="46" s="1"/>
  <c r="AC302" i="46" s="1"/>
  <c r="AD302" i="46" s="1"/>
  <c r="AE302" i="46" s="1"/>
  <c r="AF302" i="46" s="1"/>
  <c r="AG302" i="46" s="1"/>
  <c r="AH302" i="46" s="1"/>
  <c r="AI302" i="46" s="1"/>
  <c r="AJ302" i="46" s="1"/>
  <c r="AK302" i="46" s="1"/>
  <c r="AL302" i="46" s="1"/>
  <c r="AM302" i="46" s="1"/>
  <c r="AN302" i="46" s="1"/>
  <c r="AO302" i="46" s="1"/>
  <c r="AP302" i="46" s="1"/>
  <c r="N303" i="46"/>
  <c r="O303" i="46" s="1"/>
  <c r="P303" i="46" s="1"/>
  <c r="Q303" i="46" s="1"/>
  <c r="R303" i="46" s="1"/>
  <c r="S303" i="46" s="1"/>
  <c r="T303" i="46" s="1"/>
  <c r="U303" i="46" s="1"/>
  <c r="V303" i="46" s="1"/>
  <c r="W303" i="46" s="1"/>
  <c r="X303" i="46" s="1"/>
  <c r="Y303" i="46" s="1"/>
  <c r="Z303" i="46" s="1"/>
  <c r="AA303" i="46" s="1"/>
  <c r="AB303" i="46" s="1"/>
  <c r="AC303" i="46" s="1"/>
  <c r="AD303" i="46" s="1"/>
  <c r="AE303" i="46" s="1"/>
  <c r="AF303" i="46" s="1"/>
  <c r="AG303" i="46" s="1"/>
  <c r="AH303" i="46" s="1"/>
  <c r="AI303" i="46" s="1"/>
  <c r="AJ303" i="46" s="1"/>
  <c r="AK303" i="46" s="1"/>
  <c r="AL303" i="46" s="1"/>
  <c r="AM303" i="46" s="1"/>
  <c r="AN303" i="46" s="1"/>
  <c r="AO303" i="46" s="1"/>
  <c r="AP303" i="46" s="1"/>
  <c r="N304" i="46"/>
  <c r="O304" i="46" s="1"/>
  <c r="P304" i="46" s="1"/>
  <c r="Q304" i="46" s="1"/>
  <c r="R304" i="46" s="1"/>
  <c r="S304" i="46" s="1"/>
  <c r="T304" i="46" s="1"/>
  <c r="U304" i="46" s="1"/>
  <c r="V304" i="46" s="1"/>
  <c r="W304" i="46" s="1"/>
  <c r="X304" i="46" s="1"/>
  <c r="Y304" i="46" s="1"/>
  <c r="Z304" i="46" s="1"/>
  <c r="AA304" i="46" s="1"/>
  <c r="AB304" i="46" s="1"/>
  <c r="AC304" i="46" s="1"/>
  <c r="AD304" i="46" s="1"/>
  <c r="AE304" i="46" s="1"/>
  <c r="AF304" i="46" s="1"/>
  <c r="AG304" i="46" s="1"/>
  <c r="AH304" i="46" s="1"/>
  <c r="AI304" i="46" s="1"/>
  <c r="AJ304" i="46" s="1"/>
  <c r="AK304" i="46" s="1"/>
  <c r="AL304" i="46" s="1"/>
  <c r="AM304" i="46" s="1"/>
  <c r="AN304" i="46" s="1"/>
  <c r="AO304" i="46" s="1"/>
  <c r="AP304" i="46" s="1"/>
  <c r="N305" i="46"/>
  <c r="O305" i="46" s="1"/>
  <c r="P305" i="46" s="1"/>
  <c r="Q305" i="46" s="1"/>
  <c r="R305" i="46" s="1"/>
  <c r="S305" i="46" s="1"/>
  <c r="T305" i="46" s="1"/>
  <c r="U305" i="46" s="1"/>
  <c r="V305" i="46" s="1"/>
  <c r="W305" i="46" s="1"/>
  <c r="X305" i="46" s="1"/>
  <c r="Y305" i="46" s="1"/>
  <c r="Z305" i="46" s="1"/>
  <c r="AA305" i="46" s="1"/>
  <c r="AB305" i="46" s="1"/>
  <c r="AC305" i="46" s="1"/>
  <c r="AD305" i="46" s="1"/>
  <c r="AE305" i="46" s="1"/>
  <c r="AF305" i="46" s="1"/>
  <c r="AG305" i="46" s="1"/>
  <c r="AH305" i="46" s="1"/>
  <c r="AI305" i="46" s="1"/>
  <c r="AJ305" i="46" s="1"/>
  <c r="AK305" i="46" s="1"/>
  <c r="AL305" i="46" s="1"/>
  <c r="AM305" i="46" s="1"/>
  <c r="AN305" i="46" s="1"/>
  <c r="AO305" i="46" s="1"/>
  <c r="AP305" i="46" s="1"/>
  <c r="N306" i="46"/>
  <c r="O306" i="46" s="1"/>
  <c r="P306" i="46" s="1"/>
  <c r="Q306" i="46" s="1"/>
  <c r="R306" i="46" s="1"/>
  <c r="S306" i="46" s="1"/>
  <c r="T306" i="46" s="1"/>
  <c r="U306" i="46" s="1"/>
  <c r="V306" i="46" s="1"/>
  <c r="W306" i="46" s="1"/>
  <c r="X306" i="46" s="1"/>
  <c r="Y306" i="46" s="1"/>
  <c r="Z306" i="46" s="1"/>
  <c r="AA306" i="46" s="1"/>
  <c r="AB306" i="46" s="1"/>
  <c r="AC306" i="46" s="1"/>
  <c r="AD306" i="46" s="1"/>
  <c r="AE306" i="46" s="1"/>
  <c r="AF306" i="46" s="1"/>
  <c r="AG306" i="46" s="1"/>
  <c r="AH306" i="46" s="1"/>
  <c r="AI306" i="46" s="1"/>
  <c r="AJ306" i="46" s="1"/>
  <c r="AK306" i="46" s="1"/>
  <c r="AL306" i="46" s="1"/>
  <c r="AM306" i="46" s="1"/>
  <c r="AN306" i="46" s="1"/>
  <c r="AO306" i="46" s="1"/>
  <c r="AP306" i="46" s="1"/>
  <c r="N307" i="46"/>
  <c r="O307" i="46" s="1"/>
  <c r="P307" i="46" s="1"/>
  <c r="Q307" i="46" s="1"/>
  <c r="R307" i="46" s="1"/>
  <c r="S307" i="46" s="1"/>
  <c r="T307" i="46" s="1"/>
  <c r="U307" i="46" s="1"/>
  <c r="V307" i="46" s="1"/>
  <c r="W307" i="46" s="1"/>
  <c r="X307" i="46" s="1"/>
  <c r="Y307" i="46" s="1"/>
  <c r="Z307" i="46" s="1"/>
  <c r="AA307" i="46" s="1"/>
  <c r="AB307" i="46" s="1"/>
  <c r="AC307" i="46" s="1"/>
  <c r="AD307" i="46" s="1"/>
  <c r="AE307" i="46" s="1"/>
  <c r="AF307" i="46" s="1"/>
  <c r="AG307" i="46" s="1"/>
  <c r="AH307" i="46" s="1"/>
  <c r="AI307" i="46" s="1"/>
  <c r="AJ307" i="46" s="1"/>
  <c r="AK307" i="46" s="1"/>
  <c r="AL307" i="46" s="1"/>
  <c r="AM307" i="46" s="1"/>
  <c r="AN307" i="46" s="1"/>
  <c r="AO307" i="46" s="1"/>
  <c r="AP307" i="46" s="1"/>
  <c r="N308" i="46"/>
  <c r="O308" i="46" s="1"/>
  <c r="P308" i="46" s="1"/>
  <c r="Q308" i="46" s="1"/>
  <c r="R308" i="46" s="1"/>
  <c r="S308" i="46" s="1"/>
  <c r="T308" i="46" s="1"/>
  <c r="U308" i="46" s="1"/>
  <c r="V308" i="46" s="1"/>
  <c r="W308" i="46" s="1"/>
  <c r="X308" i="46" s="1"/>
  <c r="Y308" i="46" s="1"/>
  <c r="Z308" i="46" s="1"/>
  <c r="AA308" i="46" s="1"/>
  <c r="AB308" i="46" s="1"/>
  <c r="AC308" i="46" s="1"/>
  <c r="AD308" i="46" s="1"/>
  <c r="AE308" i="46" s="1"/>
  <c r="AF308" i="46" s="1"/>
  <c r="AG308" i="46" s="1"/>
  <c r="AH308" i="46" s="1"/>
  <c r="AI308" i="46" s="1"/>
  <c r="AJ308" i="46" s="1"/>
  <c r="AK308" i="46" s="1"/>
  <c r="AL308" i="46" s="1"/>
  <c r="AM308" i="46" s="1"/>
  <c r="AN308" i="46" s="1"/>
  <c r="AO308" i="46" s="1"/>
  <c r="AP308" i="46" s="1"/>
  <c r="N309" i="46"/>
  <c r="O309" i="46" s="1"/>
  <c r="P309" i="46" s="1"/>
  <c r="Q309" i="46" s="1"/>
  <c r="R309" i="46" s="1"/>
  <c r="S309" i="46" s="1"/>
  <c r="T309" i="46" s="1"/>
  <c r="U309" i="46" s="1"/>
  <c r="V309" i="46" s="1"/>
  <c r="W309" i="46" s="1"/>
  <c r="X309" i="46" s="1"/>
  <c r="Y309" i="46" s="1"/>
  <c r="Z309" i="46" s="1"/>
  <c r="AA309" i="46" s="1"/>
  <c r="AB309" i="46" s="1"/>
  <c r="AC309" i="46" s="1"/>
  <c r="AD309" i="46" s="1"/>
  <c r="AE309" i="46" s="1"/>
  <c r="AF309" i="46" s="1"/>
  <c r="AG309" i="46" s="1"/>
  <c r="AH309" i="46" s="1"/>
  <c r="AI309" i="46" s="1"/>
  <c r="AJ309" i="46" s="1"/>
  <c r="AK309" i="46" s="1"/>
  <c r="AL309" i="46" s="1"/>
  <c r="AM309" i="46" s="1"/>
  <c r="AN309" i="46" s="1"/>
  <c r="AO309" i="46" s="1"/>
  <c r="AP309" i="46" s="1"/>
  <c r="N310" i="46"/>
  <c r="O310" i="46" s="1"/>
  <c r="P310" i="46" s="1"/>
  <c r="Q310" i="46" s="1"/>
  <c r="R310" i="46" s="1"/>
  <c r="S310" i="46" s="1"/>
  <c r="T310" i="46" s="1"/>
  <c r="U310" i="46" s="1"/>
  <c r="V310" i="46" s="1"/>
  <c r="W310" i="46" s="1"/>
  <c r="X310" i="46" s="1"/>
  <c r="Y310" i="46" s="1"/>
  <c r="Z310" i="46" s="1"/>
  <c r="AA310" i="46" s="1"/>
  <c r="AB310" i="46" s="1"/>
  <c r="AC310" i="46" s="1"/>
  <c r="AD310" i="46" s="1"/>
  <c r="AE310" i="46" s="1"/>
  <c r="AF310" i="46" s="1"/>
  <c r="AG310" i="46" s="1"/>
  <c r="AH310" i="46" s="1"/>
  <c r="AI310" i="46" s="1"/>
  <c r="AJ310" i="46" s="1"/>
  <c r="AK310" i="46" s="1"/>
  <c r="AL310" i="46" s="1"/>
  <c r="AM310" i="46" s="1"/>
  <c r="AN310" i="46" s="1"/>
  <c r="AO310" i="46" s="1"/>
  <c r="AP310" i="46" s="1"/>
  <c r="N311" i="46"/>
  <c r="O311" i="46" s="1"/>
  <c r="P311" i="46" s="1"/>
  <c r="Q311" i="46" s="1"/>
  <c r="R311" i="46" s="1"/>
  <c r="S311" i="46" s="1"/>
  <c r="T311" i="46" s="1"/>
  <c r="U311" i="46" s="1"/>
  <c r="V311" i="46" s="1"/>
  <c r="W311" i="46" s="1"/>
  <c r="X311" i="46" s="1"/>
  <c r="Y311" i="46" s="1"/>
  <c r="Z311" i="46" s="1"/>
  <c r="AA311" i="46" s="1"/>
  <c r="AB311" i="46" s="1"/>
  <c r="AC311" i="46" s="1"/>
  <c r="AD311" i="46" s="1"/>
  <c r="AE311" i="46" s="1"/>
  <c r="AF311" i="46" s="1"/>
  <c r="AG311" i="46" s="1"/>
  <c r="AH311" i="46" s="1"/>
  <c r="AI311" i="46" s="1"/>
  <c r="AJ311" i="46" s="1"/>
  <c r="AK311" i="46" s="1"/>
  <c r="AL311" i="46" s="1"/>
  <c r="AM311" i="46" s="1"/>
  <c r="AN311" i="46" s="1"/>
  <c r="AO311" i="46" s="1"/>
  <c r="AP311" i="46" s="1"/>
  <c r="N312" i="46"/>
  <c r="O312" i="46" s="1"/>
  <c r="P312" i="46" s="1"/>
  <c r="Q312" i="46" s="1"/>
  <c r="R312" i="46" s="1"/>
  <c r="S312" i="46" s="1"/>
  <c r="T312" i="46" s="1"/>
  <c r="U312" i="46" s="1"/>
  <c r="V312" i="46" s="1"/>
  <c r="W312" i="46" s="1"/>
  <c r="X312" i="46" s="1"/>
  <c r="Y312" i="46" s="1"/>
  <c r="Z312" i="46" s="1"/>
  <c r="AA312" i="46" s="1"/>
  <c r="AB312" i="46" s="1"/>
  <c r="AC312" i="46" s="1"/>
  <c r="AD312" i="46" s="1"/>
  <c r="AE312" i="46" s="1"/>
  <c r="AF312" i="46" s="1"/>
  <c r="AG312" i="46" s="1"/>
  <c r="AH312" i="46" s="1"/>
  <c r="AI312" i="46" s="1"/>
  <c r="AJ312" i="46" s="1"/>
  <c r="AK312" i="46" s="1"/>
  <c r="AL312" i="46" s="1"/>
  <c r="AM312" i="46" s="1"/>
  <c r="AN312" i="46" s="1"/>
  <c r="AO312" i="46" s="1"/>
  <c r="AP312" i="46" s="1"/>
  <c r="N313" i="46"/>
  <c r="O313" i="46" s="1"/>
  <c r="P313" i="46" s="1"/>
  <c r="Q313" i="46" s="1"/>
  <c r="R313" i="46" s="1"/>
  <c r="S313" i="46" s="1"/>
  <c r="T313" i="46" s="1"/>
  <c r="U313" i="46" s="1"/>
  <c r="V313" i="46" s="1"/>
  <c r="W313" i="46" s="1"/>
  <c r="X313" i="46" s="1"/>
  <c r="Y313" i="46" s="1"/>
  <c r="Z313" i="46" s="1"/>
  <c r="AA313" i="46" s="1"/>
  <c r="AB313" i="46" s="1"/>
  <c r="AC313" i="46" s="1"/>
  <c r="AD313" i="46" s="1"/>
  <c r="AE313" i="46" s="1"/>
  <c r="AF313" i="46" s="1"/>
  <c r="AG313" i="46" s="1"/>
  <c r="AH313" i="46" s="1"/>
  <c r="AI313" i="46" s="1"/>
  <c r="AJ313" i="46" s="1"/>
  <c r="AK313" i="46" s="1"/>
  <c r="AL313" i="46" s="1"/>
  <c r="AM313" i="46" s="1"/>
  <c r="AN313" i="46" s="1"/>
  <c r="AO313" i="46" s="1"/>
  <c r="AP313" i="46" s="1"/>
  <c r="N314" i="46"/>
  <c r="O314" i="46" s="1"/>
  <c r="P314" i="46" s="1"/>
  <c r="Q314" i="46" s="1"/>
  <c r="R314" i="46" s="1"/>
  <c r="S314" i="46" s="1"/>
  <c r="T314" i="46" s="1"/>
  <c r="U314" i="46" s="1"/>
  <c r="V314" i="46" s="1"/>
  <c r="W314" i="46" s="1"/>
  <c r="X314" i="46" s="1"/>
  <c r="Y314" i="46" s="1"/>
  <c r="Z314" i="46" s="1"/>
  <c r="AA314" i="46" s="1"/>
  <c r="AB314" i="46" s="1"/>
  <c r="AC314" i="46" s="1"/>
  <c r="AD314" i="46" s="1"/>
  <c r="AE314" i="46" s="1"/>
  <c r="AF314" i="46" s="1"/>
  <c r="AG314" i="46" s="1"/>
  <c r="AH314" i="46" s="1"/>
  <c r="AI314" i="46" s="1"/>
  <c r="AJ314" i="46" s="1"/>
  <c r="AK314" i="46" s="1"/>
  <c r="AL314" i="46" s="1"/>
  <c r="AM314" i="46" s="1"/>
  <c r="AN314" i="46" s="1"/>
  <c r="AO314" i="46" s="1"/>
  <c r="AP314" i="46" s="1"/>
  <c r="N298" i="46"/>
  <c r="O298" i="46" s="1"/>
  <c r="P298" i="46" s="1"/>
  <c r="Q298" i="46" s="1"/>
  <c r="R298" i="46" s="1"/>
  <c r="S298" i="46" s="1"/>
  <c r="T298" i="46" s="1"/>
  <c r="U298" i="46" s="1"/>
  <c r="V298" i="46" s="1"/>
  <c r="W298" i="46" s="1"/>
  <c r="X298" i="46" s="1"/>
  <c r="Y298" i="46" s="1"/>
  <c r="Z298" i="46" s="1"/>
  <c r="AA298" i="46" s="1"/>
  <c r="AB298" i="46" s="1"/>
  <c r="AC298" i="46" s="1"/>
  <c r="AD298" i="46" s="1"/>
  <c r="AE298" i="46" s="1"/>
  <c r="AF298" i="46" s="1"/>
  <c r="AG298" i="46" s="1"/>
  <c r="AH298" i="46" s="1"/>
  <c r="AI298" i="46" s="1"/>
  <c r="AJ298" i="46" s="1"/>
  <c r="AK298" i="46" s="1"/>
  <c r="AL298" i="46" s="1"/>
  <c r="AM298" i="46" s="1"/>
  <c r="AN298" i="46" s="1"/>
  <c r="AO298" i="46" s="1"/>
  <c r="AP298" i="46" s="1"/>
  <c r="N299" i="46"/>
  <c r="O299" i="46" s="1"/>
  <c r="P299" i="46" s="1"/>
  <c r="Q299" i="46" s="1"/>
  <c r="R299" i="46" s="1"/>
  <c r="S299" i="46" s="1"/>
  <c r="T299" i="46" s="1"/>
  <c r="U299" i="46" s="1"/>
  <c r="V299" i="46" s="1"/>
  <c r="W299" i="46" s="1"/>
  <c r="X299" i="46" s="1"/>
  <c r="Y299" i="46" s="1"/>
  <c r="Z299" i="46" s="1"/>
  <c r="AA299" i="46" s="1"/>
  <c r="AB299" i="46" s="1"/>
  <c r="AC299" i="46" s="1"/>
  <c r="AD299" i="46" s="1"/>
  <c r="AE299" i="46" s="1"/>
  <c r="AF299" i="46" s="1"/>
  <c r="AG299" i="46" s="1"/>
  <c r="AH299" i="46" s="1"/>
  <c r="AI299" i="46" s="1"/>
  <c r="AJ299" i="46" s="1"/>
  <c r="AK299" i="46" s="1"/>
  <c r="AL299" i="46" s="1"/>
  <c r="AM299" i="46" s="1"/>
  <c r="AN299" i="46" s="1"/>
  <c r="AO299" i="46" s="1"/>
  <c r="AP299" i="46" s="1"/>
  <c r="N329" i="46"/>
  <c r="O329" i="46" s="1"/>
  <c r="P329" i="46" s="1"/>
  <c r="Q329" i="46" s="1"/>
  <c r="R329" i="46" s="1"/>
  <c r="S329" i="46" s="1"/>
  <c r="T329" i="46" s="1"/>
  <c r="U329" i="46" s="1"/>
  <c r="V329" i="46" s="1"/>
  <c r="W329" i="46" s="1"/>
  <c r="X329" i="46" s="1"/>
  <c r="Y329" i="46" s="1"/>
  <c r="Z329" i="46" s="1"/>
  <c r="AA329" i="46" s="1"/>
  <c r="AB329" i="46" s="1"/>
  <c r="AC329" i="46" s="1"/>
  <c r="AD329" i="46" s="1"/>
  <c r="AE329" i="46" s="1"/>
  <c r="AF329" i="46" s="1"/>
  <c r="AG329" i="46" s="1"/>
  <c r="AH329" i="46" s="1"/>
  <c r="AI329" i="46" s="1"/>
  <c r="AJ329" i="46" s="1"/>
  <c r="AK329" i="46" s="1"/>
  <c r="AL329" i="46" s="1"/>
  <c r="AM329" i="46" s="1"/>
  <c r="AN329" i="46" s="1"/>
  <c r="AO329" i="46" s="1"/>
  <c r="AP329" i="46" s="1"/>
  <c r="N317" i="46"/>
  <c r="O317" i="46" s="1"/>
  <c r="P317" i="46" s="1"/>
  <c r="Q317" i="46" s="1"/>
  <c r="R317" i="46" s="1"/>
  <c r="S317" i="46" s="1"/>
  <c r="T317" i="46" s="1"/>
  <c r="U317" i="46" s="1"/>
  <c r="V317" i="46" s="1"/>
  <c r="W317" i="46" s="1"/>
  <c r="X317" i="46" s="1"/>
  <c r="Y317" i="46" s="1"/>
  <c r="Z317" i="46" s="1"/>
  <c r="AA317" i="46" s="1"/>
  <c r="AB317" i="46" s="1"/>
  <c r="AC317" i="46" s="1"/>
  <c r="AD317" i="46" s="1"/>
  <c r="AE317" i="46" s="1"/>
  <c r="AF317" i="46" s="1"/>
  <c r="AG317" i="46" s="1"/>
  <c r="AH317" i="46" s="1"/>
  <c r="AI317" i="46" s="1"/>
  <c r="AJ317" i="46" s="1"/>
  <c r="AK317" i="46" s="1"/>
  <c r="AL317" i="46" s="1"/>
  <c r="AM317" i="46" s="1"/>
  <c r="AN317" i="46" s="1"/>
  <c r="AO317" i="46" s="1"/>
  <c r="AP317" i="46" s="1"/>
  <c r="M317" i="46"/>
  <c r="M329" i="46"/>
  <c r="U117" i="64" l="1"/>
  <c r="V117" i="64"/>
  <c r="W117" i="64"/>
  <c r="X117" i="64"/>
  <c r="Y117" i="64"/>
  <c r="Z117" i="64"/>
  <c r="AA117" i="64"/>
  <c r="AB117" i="64"/>
  <c r="AC117" i="64"/>
  <c r="AD117" i="64"/>
  <c r="AE117" i="64"/>
  <c r="AF117" i="64"/>
  <c r="AG117" i="64"/>
  <c r="AH117" i="64"/>
  <c r="AI117" i="64"/>
  <c r="AJ117" i="64"/>
  <c r="AK117" i="64"/>
  <c r="AL117" i="64"/>
  <c r="AM117" i="64"/>
  <c r="U78" i="64"/>
  <c r="N697" i="46" l="1"/>
  <c r="O697" i="46"/>
  <c r="P697" i="46"/>
  <c r="Q697" i="46"/>
  <c r="R697" i="46"/>
  <c r="S697" i="46"/>
  <c r="T697" i="46"/>
  <c r="U697" i="46"/>
  <c r="V697" i="46"/>
  <c r="W697" i="46"/>
  <c r="X697" i="46"/>
  <c r="Y697" i="46"/>
  <c r="Z697" i="46"/>
  <c r="AA697" i="46"/>
  <c r="AB697" i="46"/>
  <c r="AC697" i="46"/>
  <c r="AD697" i="46"/>
  <c r="AE697" i="46"/>
  <c r="AF697" i="46"/>
  <c r="AG697" i="46"/>
  <c r="AH697" i="46"/>
  <c r="AI697" i="46"/>
  <c r="AJ697" i="46"/>
  <c r="AK697" i="46"/>
  <c r="AL697" i="46"/>
  <c r="AM697" i="46"/>
  <c r="AN697" i="46"/>
  <c r="AO697" i="46"/>
  <c r="AP697" i="46"/>
  <c r="M697" i="46"/>
  <c r="W728" i="46"/>
  <c r="X728" i="46" s="1"/>
  <c r="Y728" i="46" s="1"/>
  <c r="Z728" i="46" s="1"/>
  <c r="AA728" i="46" s="1"/>
  <c r="AB728" i="46" s="1"/>
  <c r="AC728" i="46" s="1"/>
  <c r="AD728" i="46" s="1"/>
  <c r="AE728" i="46" s="1"/>
  <c r="W716" i="46"/>
  <c r="X716" i="46" s="1"/>
  <c r="Y716" i="46" s="1"/>
  <c r="Z716" i="46" s="1"/>
  <c r="AA716" i="46" s="1"/>
  <c r="AB716" i="46" s="1"/>
  <c r="AC716" i="46" s="1"/>
  <c r="AD716" i="46" s="1"/>
  <c r="AE716" i="46" s="1"/>
  <c r="W568" i="46"/>
  <c r="X568" i="46" s="1"/>
  <c r="Y568" i="46" s="1"/>
  <c r="Z568" i="46" s="1"/>
  <c r="AA568" i="46" s="1"/>
  <c r="AB568" i="46" s="1"/>
  <c r="AC568" i="46" s="1"/>
  <c r="AD568" i="46" s="1"/>
  <c r="AE568" i="46" s="1"/>
  <c r="AP711" i="46"/>
  <c r="AO711" i="46"/>
  <c r="AN711" i="46"/>
  <c r="AM711" i="46"/>
  <c r="AL711" i="46"/>
  <c r="AK711" i="46"/>
  <c r="AJ711" i="46"/>
  <c r="AI711" i="46"/>
  <c r="AH711" i="46"/>
  <c r="AG711" i="46"/>
  <c r="AF711" i="46"/>
  <c r="AE711" i="46"/>
  <c r="AD711" i="46"/>
  <c r="AC711" i="46"/>
  <c r="AB711" i="46"/>
  <c r="AA711" i="46"/>
  <c r="Z711" i="46"/>
  <c r="Y711" i="46"/>
  <c r="X711" i="46"/>
  <c r="W711" i="46"/>
  <c r="V711" i="46"/>
  <c r="U711" i="46"/>
  <c r="T711" i="46"/>
  <c r="S711" i="46"/>
  <c r="R711" i="46"/>
  <c r="Q711" i="46"/>
  <c r="P711" i="46"/>
  <c r="O711" i="46"/>
  <c r="N711" i="46"/>
  <c r="M711" i="46"/>
  <c r="N3" i="46" l="1"/>
  <c r="O3" i="46" s="1"/>
  <c r="P3" i="46" s="1"/>
  <c r="Q3" i="46" s="1"/>
  <c r="R3" i="46" s="1"/>
  <c r="S3" i="46" s="1"/>
  <c r="T3" i="46" s="1"/>
  <c r="U3" i="46" s="1"/>
  <c r="V3" i="46" s="1"/>
  <c r="W3" i="46" s="1"/>
  <c r="X3" i="46" s="1"/>
  <c r="Y3" i="46" s="1"/>
  <c r="Z3" i="46" s="1"/>
  <c r="AA3" i="46" s="1"/>
  <c r="AB3" i="46" s="1"/>
  <c r="AC3" i="46" s="1"/>
  <c r="AD3" i="46" s="1"/>
  <c r="AE3" i="46" s="1"/>
  <c r="AF3" i="46" s="1"/>
  <c r="AG3" i="46" s="1"/>
  <c r="AH3" i="46" s="1"/>
  <c r="AI3" i="46" s="1"/>
  <c r="AJ3" i="46" s="1"/>
  <c r="AK3" i="46" s="1"/>
  <c r="AL3" i="46" s="1"/>
  <c r="AM3" i="46" s="1"/>
  <c r="AN3" i="46" s="1"/>
  <c r="AO3" i="46" s="1"/>
  <c r="AP3" i="46" s="1"/>
  <c r="N4" i="46"/>
  <c r="O4" i="46" s="1"/>
  <c r="P4" i="46" s="1"/>
  <c r="Q4" i="46" s="1"/>
  <c r="R4" i="46" s="1"/>
  <c r="S4" i="46" s="1"/>
  <c r="T4" i="46" s="1"/>
  <c r="U4" i="46" s="1"/>
  <c r="V4" i="46" s="1"/>
  <c r="W4" i="46" s="1"/>
  <c r="X4" i="46" s="1"/>
  <c r="Y4" i="46" s="1"/>
  <c r="Z4" i="46" s="1"/>
  <c r="AA4" i="46" s="1"/>
  <c r="AB4" i="46" s="1"/>
  <c r="AC4" i="46" s="1"/>
  <c r="AD4" i="46" s="1"/>
  <c r="AE4" i="46" s="1"/>
  <c r="AF4" i="46" s="1"/>
  <c r="AG4" i="46" s="1"/>
  <c r="AH4" i="46" s="1"/>
  <c r="AI4" i="46" s="1"/>
  <c r="AJ4" i="46" s="1"/>
  <c r="AK4" i="46" s="1"/>
  <c r="AL4" i="46" s="1"/>
  <c r="AM4" i="46" s="1"/>
  <c r="AN4" i="46" s="1"/>
  <c r="AO4" i="46" s="1"/>
  <c r="AP4" i="46" s="1"/>
  <c r="N5" i="46"/>
  <c r="O5" i="46" s="1"/>
  <c r="P5" i="46" s="1"/>
  <c r="Q5" i="46" s="1"/>
  <c r="R5" i="46" s="1"/>
  <c r="S5" i="46" s="1"/>
  <c r="T5" i="46" s="1"/>
  <c r="U5" i="46" s="1"/>
  <c r="V5" i="46" s="1"/>
  <c r="W5" i="46" s="1"/>
  <c r="X5" i="46" s="1"/>
  <c r="Y5" i="46" s="1"/>
  <c r="Z5" i="46" s="1"/>
  <c r="AA5" i="46" s="1"/>
  <c r="AB5" i="46" s="1"/>
  <c r="AC5" i="46" s="1"/>
  <c r="AD5" i="46" s="1"/>
  <c r="AE5" i="46" s="1"/>
  <c r="AF5" i="46" s="1"/>
  <c r="AG5" i="46" s="1"/>
  <c r="AH5" i="46" s="1"/>
  <c r="AI5" i="46" s="1"/>
  <c r="AJ5" i="46" s="1"/>
  <c r="AK5" i="46" s="1"/>
  <c r="AL5" i="46" s="1"/>
  <c r="AM5" i="46" s="1"/>
  <c r="AN5" i="46" s="1"/>
  <c r="AO5" i="46" s="1"/>
  <c r="AP5" i="46" s="1"/>
  <c r="N6" i="46"/>
  <c r="O6" i="46" s="1"/>
  <c r="P6" i="46" s="1"/>
  <c r="Q6" i="46" s="1"/>
  <c r="R6" i="46" s="1"/>
  <c r="S6" i="46" s="1"/>
  <c r="T6" i="46" s="1"/>
  <c r="U6" i="46" s="1"/>
  <c r="V6" i="46" s="1"/>
  <c r="W6" i="46" s="1"/>
  <c r="X6" i="46" s="1"/>
  <c r="Y6" i="46" s="1"/>
  <c r="Z6" i="46" s="1"/>
  <c r="AA6" i="46" s="1"/>
  <c r="AB6" i="46" s="1"/>
  <c r="AC6" i="46" s="1"/>
  <c r="AD6" i="46" s="1"/>
  <c r="AE6" i="46" s="1"/>
  <c r="AF6" i="46" s="1"/>
  <c r="AG6" i="46" s="1"/>
  <c r="AH6" i="46" s="1"/>
  <c r="AI6" i="46" s="1"/>
  <c r="AJ6" i="46" s="1"/>
  <c r="AK6" i="46" s="1"/>
  <c r="AL6" i="46" s="1"/>
  <c r="AM6" i="46" s="1"/>
  <c r="AN6" i="46" s="1"/>
  <c r="AO6" i="46" s="1"/>
  <c r="AP6" i="46" s="1"/>
  <c r="N7" i="46"/>
  <c r="O7" i="46" s="1"/>
  <c r="P7" i="46" s="1"/>
  <c r="Q7" i="46" s="1"/>
  <c r="R7" i="46" s="1"/>
  <c r="S7" i="46" s="1"/>
  <c r="T7" i="46" s="1"/>
  <c r="U7" i="46" s="1"/>
  <c r="V7" i="46" s="1"/>
  <c r="W7" i="46" s="1"/>
  <c r="X7" i="46" s="1"/>
  <c r="Y7" i="46" s="1"/>
  <c r="Z7" i="46" s="1"/>
  <c r="AA7" i="46" s="1"/>
  <c r="AB7" i="46" s="1"/>
  <c r="AC7" i="46" s="1"/>
  <c r="AD7" i="46" s="1"/>
  <c r="AE7" i="46" s="1"/>
  <c r="AF7" i="46" s="1"/>
  <c r="AG7" i="46" s="1"/>
  <c r="AH7" i="46" s="1"/>
  <c r="AI7" i="46" s="1"/>
  <c r="AJ7" i="46" s="1"/>
  <c r="AK7" i="46" s="1"/>
  <c r="AL7" i="46" s="1"/>
  <c r="AM7" i="46" s="1"/>
  <c r="AN7" i="46" s="1"/>
  <c r="AO7" i="46" s="1"/>
  <c r="AP7" i="46" s="1"/>
  <c r="N8" i="46"/>
  <c r="O8" i="46" s="1"/>
  <c r="P8" i="46" s="1"/>
  <c r="Q8" i="46" s="1"/>
  <c r="R8" i="46" s="1"/>
  <c r="S8" i="46" s="1"/>
  <c r="T8" i="46" s="1"/>
  <c r="U8" i="46" s="1"/>
  <c r="V8" i="46" s="1"/>
  <c r="W8" i="46" s="1"/>
  <c r="X8" i="46" s="1"/>
  <c r="Y8" i="46" s="1"/>
  <c r="Z8" i="46" s="1"/>
  <c r="AA8" i="46" s="1"/>
  <c r="AB8" i="46" s="1"/>
  <c r="AC8" i="46" s="1"/>
  <c r="AD8" i="46" s="1"/>
  <c r="AE8" i="46" s="1"/>
  <c r="AF8" i="46" s="1"/>
  <c r="AG8" i="46" s="1"/>
  <c r="AH8" i="46" s="1"/>
  <c r="AI8" i="46" s="1"/>
  <c r="AJ8" i="46" s="1"/>
  <c r="AK8" i="46" s="1"/>
  <c r="AL8" i="46" s="1"/>
  <c r="AM8" i="46" s="1"/>
  <c r="AN8" i="46" s="1"/>
  <c r="AO8" i="46" s="1"/>
  <c r="AP8" i="46" s="1"/>
  <c r="N9" i="46"/>
  <c r="O9" i="46" s="1"/>
  <c r="P9" i="46" s="1"/>
  <c r="Q9" i="46" s="1"/>
  <c r="R9" i="46" s="1"/>
  <c r="S9" i="46" s="1"/>
  <c r="T9" i="46" s="1"/>
  <c r="U9" i="46" s="1"/>
  <c r="V9" i="46" s="1"/>
  <c r="W9" i="46" s="1"/>
  <c r="X9" i="46" s="1"/>
  <c r="Y9" i="46" s="1"/>
  <c r="Z9" i="46" s="1"/>
  <c r="AA9" i="46" s="1"/>
  <c r="AB9" i="46" s="1"/>
  <c r="AC9" i="46" s="1"/>
  <c r="AD9" i="46" s="1"/>
  <c r="AE9" i="46" s="1"/>
  <c r="AF9" i="46" s="1"/>
  <c r="AG9" i="46" s="1"/>
  <c r="AH9" i="46" s="1"/>
  <c r="AI9" i="46" s="1"/>
  <c r="AJ9" i="46" s="1"/>
  <c r="AK9" i="46" s="1"/>
  <c r="AL9" i="46" s="1"/>
  <c r="AM9" i="46" s="1"/>
  <c r="AN9" i="46" s="1"/>
  <c r="AO9" i="46" s="1"/>
  <c r="AP9" i="46" s="1"/>
  <c r="N10" i="46"/>
  <c r="O10" i="46" s="1"/>
  <c r="P10" i="46" s="1"/>
  <c r="Q10" i="46" s="1"/>
  <c r="R10" i="46" s="1"/>
  <c r="S10" i="46" s="1"/>
  <c r="T10" i="46" s="1"/>
  <c r="U10" i="46" s="1"/>
  <c r="V10" i="46" s="1"/>
  <c r="W10" i="46" s="1"/>
  <c r="X10" i="46" s="1"/>
  <c r="Y10" i="46" s="1"/>
  <c r="Z10" i="46" s="1"/>
  <c r="AA10" i="46" s="1"/>
  <c r="AB10" i="46" s="1"/>
  <c r="AC10" i="46" s="1"/>
  <c r="AD10" i="46" s="1"/>
  <c r="AE10" i="46" s="1"/>
  <c r="AF10" i="46" s="1"/>
  <c r="AG10" i="46" s="1"/>
  <c r="AH10" i="46" s="1"/>
  <c r="AI10" i="46" s="1"/>
  <c r="AJ10" i="46" s="1"/>
  <c r="AK10" i="46" s="1"/>
  <c r="AL10" i="46" s="1"/>
  <c r="AM10" i="46" s="1"/>
  <c r="AN10" i="46" s="1"/>
  <c r="AO10" i="46" s="1"/>
  <c r="AP10" i="46" s="1"/>
  <c r="N11" i="46"/>
  <c r="O11" i="46" s="1"/>
  <c r="P11" i="46" s="1"/>
  <c r="Q11" i="46" s="1"/>
  <c r="R11" i="46" s="1"/>
  <c r="S11" i="46" s="1"/>
  <c r="T11" i="46" s="1"/>
  <c r="U11" i="46" s="1"/>
  <c r="V11" i="46" s="1"/>
  <c r="W11" i="46" s="1"/>
  <c r="X11" i="46" s="1"/>
  <c r="Y11" i="46" s="1"/>
  <c r="Z11" i="46" s="1"/>
  <c r="AA11" i="46" s="1"/>
  <c r="AB11" i="46" s="1"/>
  <c r="AC11" i="46" s="1"/>
  <c r="AD11" i="46" s="1"/>
  <c r="AE11" i="46" s="1"/>
  <c r="AF11" i="46" s="1"/>
  <c r="AG11" i="46" s="1"/>
  <c r="AH11" i="46" s="1"/>
  <c r="AI11" i="46" s="1"/>
  <c r="AJ11" i="46" s="1"/>
  <c r="AK11" i="46" s="1"/>
  <c r="AL11" i="46" s="1"/>
  <c r="AM11" i="46" s="1"/>
  <c r="AN11" i="46" s="1"/>
  <c r="AO11" i="46" s="1"/>
  <c r="AP11" i="46" s="1"/>
  <c r="N12" i="46"/>
  <c r="O12" i="46" s="1"/>
  <c r="P12" i="46" s="1"/>
  <c r="Q12" i="46" s="1"/>
  <c r="R12" i="46" s="1"/>
  <c r="S12" i="46" s="1"/>
  <c r="T12" i="46" s="1"/>
  <c r="U12" i="46" s="1"/>
  <c r="V12" i="46" s="1"/>
  <c r="W12" i="46" s="1"/>
  <c r="X12" i="46" s="1"/>
  <c r="Y12" i="46" s="1"/>
  <c r="Z12" i="46" s="1"/>
  <c r="AA12" i="46" s="1"/>
  <c r="AB12" i="46" s="1"/>
  <c r="AC12" i="46" s="1"/>
  <c r="AD12" i="46" s="1"/>
  <c r="AE12" i="46" s="1"/>
  <c r="AF12" i="46" s="1"/>
  <c r="AG12" i="46" s="1"/>
  <c r="AH12" i="46" s="1"/>
  <c r="AI12" i="46" s="1"/>
  <c r="AJ12" i="46" s="1"/>
  <c r="AK12" i="46" s="1"/>
  <c r="AL12" i="46" s="1"/>
  <c r="AM12" i="46" s="1"/>
  <c r="AN12" i="46" s="1"/>
  <c r="AO12" i="46" s="1"/>
  <c r="AP12" i="46" s="1"/>
  <c r="N13" i="46"/>
  <c r="O13" i="46" s="1"/>
  <c r="P13" i="46" s="1"/>
  <c r="Q13" i="46" s="1"/>
  <c r="R13" i="46" s="1"/>
  <c r="S13" i="46" s="1"/>
  <c r="T13" i="46" s="1"/>
  <c r="U13" i="46" s="1"/>
  <c r="V13" i="46" s="1"/>
  <c r="W13" i="46" s="1"/>
  <c r="X13" i="46" s="1"/>
  <c r="Y13" i="46" s="1"/>
  <c r="Z13" i="46" s="1"/>
  <c r="AA13" i="46" s="1"/>
  <c r="AB13" i="46" s="1"/>
  <c r="AC13" i="46" s="1"/>
  <c r="AD13" i="46" s="1"/>
  <c r="AE13" i="46" s="1"/>
  <c r="AF13" i="46" s="1"/>
  <c r="AG13" i="46" s="1"/>
  <c r="AH13" i="46" s="1"/>
  <c r="AI13" i="46" s="1"/>
  <c r="AJ13" i="46" s="1"/>
  <c r="AK13" i="46" s="1"/>
  <c r="AL13" i="46" s="1"/>
  <c r="AM13" i="46" s="1"/>
  <c r="AN13" i="46" s="1"/>
  <c r="AO13" i="46" s="1"/>
  <c r="AP13" i="46" s="1"/>
  <c r="N14" i="46"/>
  <c r="O14" i="46" s="1"/>
  <c r="P14" i="46" s="1"/>
  <c r="Q14" i="46" s="1"/>
  <c r="R14" i="46" s="1"/>
  <c r="S14" i="46" s="1"/>
  <c r="T14" i="46" s="1"/>
  <c r="U14" i="46" s="1"/>
  <c r="V14" i="46" s="1"/>
  <c r="W14" i="46" s="1"/>
  <c r="X14" i="46" s="1"/>
  <c r="Y14" i="46" s="1"/>
  <c r="Z14" i="46" s="1"/>
  <c r="AA14" i="46" s="1"/>
  <c r="AB14" i="46" s="1"/>
  <c r="AC14" i="46" s="1"/>
  <c r="AD14" i="46" s="1"/>
  <c r="AE14" i="46" s="1"/>
  <c r="AF14" i="46" s="1"/>
  <c r="AG14" i="46" s="1"/>
  <c r="AH14" i="46" s="1"/>
  <c r="AI14" i="46" s="1"/>
  <c r="AJ14" i="46" s="1"/>
  <c r="AK14" i="46" s="1"/>
  <c r="AL14" i="46" s="1"/>
  <c r="AM14" i="46" s="1"/>
  <c r="AN14" i="46" s="1"/>
  <c r="AO14" i="46" s="1"/>
  <c r="AP14" i="46" s="1"/>
  <c r="N15" i="46"/>
  <c r="O15" i="46" s="1"/>
  <c r="P15" i="46" s="1"/>
  <c r="Q15" i="46" s="1"/>
  <c r="R15" i="46" s="1"/>
  <c r="S15" i="46" s="1"/>
  <c r="T15" i="46" s="1"/>
  <c r="U15" i="46" s="1"/>
  <c r="V15" i="46" s="1"/>
  <c r="W15" i="46" s="1"/>
  <c r="X15" i="46" s="1"/>
  <c r="Y15" i="46" s="1"/>
  <c r="Z15" i="46" s="1"/>
  <c r="AA15" i="46" s="1"/>
  <c r="AB15" i="46" s="1"/>
  <c r="AC15" i="46" s="1"/>
  <c r="AD15" i="46" s="1"/>
  <c r="AE15" i="46" s="1"/>
  <c r="AF15" i="46" s="1"/>
  <c r="AG15" i="46" s="1"/>
  <c r="AH15" i="46" s="1"/>
  <c r="AI15" i="46" s="1"/>
  <c r="AJ15" i="46" s="1"/>
  <c r="AK15" i="46" s="1"/>
  <c r="AL15" i="46" s="1"/>
  <c r="AM15" i="46" s="1"/>
  <c r="AN15" i="46" s="1"/>
  <c r="AO15" i="46" s="1"/>
  <c r="AP15" i="46" s="1"/>
  <c r="N16" i="46"/>
  <c r="O16" i="46" s="1"/>
  <c r="P16" i="46" s="1"/>
  <c r="Q16" i="46" s="1"/>
  <c r="R16" i="46" s="1"/>
  <c r="S16" i="46" s="1"/>
  <c r="T16" i="46" s="1"/>
  <c r="U16" i="46" s="1"/>
  <c r="V16" i="46" s="1"/>
  <c r="W16" i="46" s="1"/>
  <c r="X16" i="46" s="1"/>
  <c r="Y16" i="46" s="1"/>
  <c r="Z16" i="46" s="1"/>
  <c r="AA16" i="46" s="1"/>
  <c r="AB16" i="46" s="1"/>
  <c r="AC16" i="46" s="1"/>
  <c r="AD16" i="46" s="1"/>
  <c r="AE16" i="46" s="1"/>
  <c r="AF16" i="46" s="1"/>
  <c r="AG16" i="46" s="1"/>
  <c r="AH16" i="46" s="1"/>
  <c r="AI16" i="46" s="1"/>
  <c r="AJ16" i="46" s="1"/>
  <c r="AK16" i="46" s="1"/>
  <c r="AL16" i="46" s="1"/>
  <c r="AM16" i="46" s="1"/>
  <c r="AN16" i="46" s="1"/>
  <c r="AO16" i="46" s="1"/>
  <c r="AP16" i="46" s="1"/>
  <c r="N17" i="46"/>
  <c r="O17" i="46" s="1"/>
  <c r="P17" i="46" s="1"/>
  <c r="Q17" i="46" s="1"/>
  <c r="R17" i="46" s="1"/>
  <c r="S17" i="46" s="1"/>
  <c r="T17" i="46" s="1"/>
  <c r="U17" i="46" s="1"/>
  <c r="V17" i="46" s="1"/>
  <c r="W17" i="46" s="1"/>
  <c r="X17" i="46" s="1"/>
  <c r="Y17" i="46" s="1"/>
  <c r="Z17" i="46" s="1"/>
  <c r="AA17" i="46" s="1"/>
  <c r="AB17" i="46" s="1"/>
  <c r="AC17" i="46" s="1"/>
  <c r="AD17" i="46" s="1"/>
  <c r="AE17" i="46" s="1"/>
  <c r="AF17" i="46" s="1"/>
  <c r="AG17" i="46" s="1"/>
  <c r="AH17" i="46" s="1"/>
  <c r="AI17" i="46" s="1"/>
  <c r="AJ17" i="46" s="1"/>
  <c r="AK17" i="46" s="1"/>
  <c r="AL17" i="46" s="1"/>
  <c r="AM17" i="46" s="1"/>
  <c r="AN17" i="46" s="1"/>
  <c r="AO17" i="46" s="1"/>
  <c r="AP17" i="46" s="1"/>
  <c r="N18" i="46"/>
  <c r="O18" i="46" s="1"/>
  <c r="P18" i="46" s="1"/>
  <c r="Q18" i="46" s="1"/>
  <c r="R18" i="46" s="1"/>
  <c r="S18" i="46" s="1"/>
  <c r="T18" i="46" s="1"/>
  <c r="U18" i="46" s="1"/>
  <c r="V18" i="46" s="1"/>
  <c r="W18" i="46" s="1"/>
  <c r="X18" i="46" s="1"/>
  <c r="Y18" i="46" s="1"/>
  <c r="Z18" i="46" s="1"/>
  <c r="AA18" i="46" s="1"/>
  <c r="AB18" i="46" s="1"/>
  <c r="AC18" i="46" s="1"/>
  <c r="AD18" i="46" s="1"/>
  <c r="AE18" i="46" s="1"/>
  <c r="AF18" i="46" s="1"/>
  <c r="AG18" i="46" s="1"/>
  <c r="AH18" i="46" s="1"/>
  <c r="AI18" i="46" s="1"/>
  <c r="AJ18" i="46" s="1"/>
  <c r="AK18" i="46" s="1"/>
  <c r="AL18" i="46" s="1"/>
  <c r="AM18" i="46" s="1"/>
  <c r="AN18" i="46" s="1"/>
  <c r="AO18" i="46" s="1"/>
  <c r="AP18" i="46" s="1"/>
  <c r="N19" i="46"/>
  <c r="O19" i="46" s="1"/>
  <c r="P19" i="46" s="1"/>
  <c r="Q19" i="46" s="1"/>
  <c r="R19" i="46" s="1"/>
  <c r="S19" i="46" s="1"/>
  <c r="T19" i="46" s="1"/>
  <c r="U19" i="46" s="1"/>
  <c r="V19" i="46" s="1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AJ19" i="46" s="1"/>
  <c r="AK19" i="46" s="1"/>
  <c r="AL19" i="46" s="1"/>
  <c r="AM19" i="46" s="1"/>
  <c r="AN19" i="46" s="1"/>
  <c r="AO19" i="46" s="1"/>
  <c r="AP19" i="46" s="1"/>
  <c r="N20" i="46"/>
  <c r="O20" i="46" s="1"/>
  <c r="P20" i="46" s="1"/>
  <c r="Q20" i="46" s="1"/>
  <c r="R20" i="46" s="1"/>
  <c r="S20" i="46" s="1"/>
  <c r="T20" i="46" s="1"/>
  <c r="U20" i="46" s="1"/>
  <c r="V20" i="46" s="1"/>
  <c r="W20" i="46" s="1"/>
  <c r="X20" i="46" s="1"/>
  <c r="Y20" i="46" s="1"/>
  <c r="Z20" i="46" s="1"/>
  <c r="AA20" i="46" s="1"/>
  <c r="AB20" i="46" s="1"/>
  <c r="AC20" i="46" s="1"/>
  <c r="AD20" i="46" s="1"/>
  <c r="AE20" i="46" s="1"/>
  <c r="AF20" i="46" s="1"/>
  <c r="AG20" i="46" s="1"/>
  <c r="AH20" i="46" s="1"/>
  <c r="AI20" i="46" s="1"/>
  <c r="AJ20" i="46" s="1"/>
  <c r="AK20" i="46" s="1"/>
  <c r="AL20" i="46" s="1"/>
  <c r="AM20" i="46" s="1"/>
  <c r="AN20" i="46" s="1"/>
  <c r="AO20" i="46" s="1"/>
  <c r="AP20" i="46" s="1"/>
  <c r="N21" i="46"/>
  <c r="O21" i="46" s="1"/>
  <c r="P21" i="46" s="1"/>
  <c r="Q21" i="46" s="1"/>
  <c r="R21" i="46" s="1"/>
  <c r="S21" i="46" s="1"/>
  <c r="T21" i="46" s="1"/>
  <c r="U21" i="46" s="1"/>
  <c r="V21" i="46" s="1"/>
  <c r="W21" i="46" s="1"/>
  <c r="X21" i="46" s="1"/>
  <c r="Y21" i="46" s="1"/>
  <c r="Z21" i="46" s="1"/>
  <c r="AA21" i="46" s="1"/>
  <c r="AB21" i="46" s="1"/>
  <c r="AC21" i="46" s="1"/>
  <c r="AD21" i="46" s="1"/>
  <c r="AE21" i="46" s="1"/>
  <c r="AF21" i="46" s="1"/>
  <c r="AG21" i="46" s="1"/>
  <c r="AH21" i="46" s="1"/>
  <c r="AI21" i="46" s="1"/>
  <c r="AJ21" i="46" s="1"/>
  <c r="AK21" i="46" s="1"/>
  <c r="AL21" i="46" s="1"/>
  <c r="AM21" i="46" s="1"/>
  <c r="AN21" i="46" s="1"/>
  <c r="AO21" i="46" s="1"/>
  <c r="AP21" i="46" s="1"/>
  <c r="N22" i="46"/>
  <c r="O22" i="46" s="1"/>
  <c r="P22" i="46" s="1"/>
  <c r="Q22" i="46" s="1"/>
  <c r="R22" i="46" s="1"/>
  <c r="S22" i="46" s="1"/>
  <c r="T22" i="46" s="1"/>
  <c r="U22" i="46" s="1"/>
  <c r="V22" i="46" s="1"/>
  <c r="W22" i="46" s="1"/>
  <c r="X22" i="46" s="1"/>
  <c r="Y22" i="46" s="1"/>
  <c r="Z22" i="46" s="1"/>
  <c r="AA22" i="46" s="1"/>
  <c r="AB22" i="46" s="1"/>
  <c r="AC22" i="46" s="1"/>
  <c r="AD22" i="46" s="1"/>
  <c r="AE22" i="46" s="1"/>
  <c r="AF22" i="46" s="1"/>
  <c r="AG22" i="46" s="1"/>
  <c r="AH22" i="46" s="1"/>
  <c r="AI22" i="46" s="1"/>
  <c r="AJ22" i="46" s="1"/>
  <c r="AK22" i="46" s="1"/>
  <c r="AL22" i="46" s="1"/>
  <c r="AM22" i="46" s="1"/>
  <c r="AN22" i="46" s="1"/>
  <c r="AO22" i="46" s="1"/>
  <c r="AP22" i="46" s="1"/>
  <c r="N23" i="46"/>
  <c r="O23" i="46" s="1"/>
  <c r="P23" i="46" s="1"/>
  <c r="Q23" i="46" s="1"/>
  <c r="R23" i="46" s="1"/>
  <c r="S23" i="46" s="1"/>
  <c r="T23" i="46" s="1"/>
  <c r="U23" i="46" s="1"/>
  <c r="V23" i="46" s="1"/>
  <c r="W23" i="46" s="1"/>
  <c r="X23" i="46" s="1"/>
  <c r="Y23" i="46" s="1"/>
  <c r="Z23" i="46" s="1"/>
  <c r="AA23" i="46" s="1"/>
  <c r="AB23" i="46" s="1"/>
  <c r="AC23" i="46" s="1"/>
  <c r="AD23" i="46" s="1"/>
  <c r="AE23" i="46" s="1"/>
  <c r="AF23" i="46" s="1"/>
  <c r="AG23" i="46" s="1"/>
  <c r="AH23" i="46" s="1"/>
  <c r="AI23" i="46" s="1"/>
  <c r="AJ23" i="46" s="1"/>
  <c r="AK23" i="46" s="1"/>
  <c r="AL23" i="46" s="1"/>
  <c r="AM23" i="46" s="1"/>
  <c r="AN23" i="46" s="1"/>
  <c r="AO23" i="46" s="1"/>
  <c r="AP23" i="46" s="1"/>
  <c r="N24" i="46"/>
  <c r="O24" i="46" s="1"/>
  <c r="P24" i="46" s="1"/>
  <c r="Q24" i="46" s="1"/>
  <c r="R24" i="46" s="1"/>
  <c r="S24" i="46" s="1"/>
  <c r="T24" i="46" s="1"/>
  <c r="U24" i="46" s="1"/>
  <c r="V24" i="46" s="1"/>
  <c r="W24" i="46" s="1"/>
  <c r="X24" i="46" s="1"/>
  <c r="Y24" i="46" s="1"/>
  <c r="Z24" i="46" s="1"/>
  <c r="AA24" i="46" s="1"/>
  <c r="AB24" i="46" s="1"/>
  <c r="AC24" i="46" s="1"/>
  <c r="AD24" i="46" s="1"/>
  <c r="AE24" i="46" s="1"/>
  <c r="AF24" i="46" s="1"/>
  <c r="AG24" i="46" s="1"/>
  <c r="AH24" i="46" s="1"/>
  <c r="AI24" i="46" s="1"/>
  <c r="AJ24" i="46" s="1"/>
  <c r="AK24" i="46" s="1"/>
  <c r="AL24" i="46" s="1"/>
  <c r="AM24" i="46" s="1"/>
  <c r="AN24" i="46" s="1"/>
  <c r="AO24" i="46" s="1"/>
  <c r="AP24" i="46" s="1"/>
  <c r="N25" i="46"/>
  <c r="O25" i="46" s="1"/>
  <c r="P25" i="46" s="1"/>
  <c r="Q25" i="46" s="1"/>
  <c r="R25" i="46" s="1"/>
  <c r="S25" i="46" s="1"/>
  <c r="T25" i="46" s="1"/>
  <c r="U25" i="46" s="1"/>
  <c r="V25" i="46" s="1"/>
  <c r="W25" i="46" s="1"/>
  <c r="X25" i="46" s="1"/>
  <c r="Y25" i="46" s="1"/>
  <c r="Z25" i="46" s="1"/>
  <c r="AA25" i="46" s="1"/>
  <c r="AB25" i="46" s="1"/>
  <c r="AC25" i="46" s="1"/>
  <c r="AD25" i="46" s="1"/>
  <c r="AE25" i="46" s="1"/>
  <c r="AF25" i="46" s="1"/>
  <c r="AG25" i="46" s="1"/>
  <c r="AH25" i="46" s="1"/>
  <c r="AI25" i="46" s="1"/>
  <c r="AJ25" i="46" s="1"/>
  <c r="AK25" i="46" s="1"/>
  <c r="AL25" i="46" s="1"/>
  <c r="AM25" i="46" s="1"/>
  <c r="AN25" i="46" s="1"/>
  <c r="AO25" i="46" s="1"/>
  <c r="AP25" i="46" s="1"/>
  <c r="N26" i="46"/>
  <c r="O26" i="46" s="1"/>
  <c r="P26" i="46" s="1"/>
  <c r="Q26" i="46" s="1"/>
  <c r="R26" i="46" s="1"/>
  <c r="S26" i="46" s="1"/>
  <c r="T26" i="46" s="1"/>
  <c r="U26" i="46" s="1"/>
  <c r="V26" i="46" s="1"/>
  <c r="W26" i="46" s="1"/>
  <c r="X26" i="46" s="1"/>
  <c r="Y26" i="46" s="1"/>
  <c r="Z26" i="46" s="1"/>
  <c r="AA26" i="46" s="1"/>
  <c r="AB26" i="46" s="1"/>
  <c r="AC26" i="46" s="1"/>
  <c r="AD26" i="46" s="1"/>
  <c r="AE26" i="46" s="1"/>
  <c r="AF26" i="46" s="1"/>
  <c r="AG26" i="46" s="1"/>
  <c r="AH26" i="46" s="1"/>
  <c r="AI26" i="46" s="1"/>
  <c r="AJ26" i="46" s="1"/>
  <c r="AK26" i="46" s="1"/>
  <c r="AL26" i="46" s="1"/>
  <c r="AM26" i="46" s="1"/>
  <c r="AN26" i="46" s="1"/>
  <c r="AO26" i="46" s="1"/>
  <c r="AP26" i="46" s="1"/>
  <c r="N27" i="46"/>
  <c r="O27" i="46" s="1"/>
  <c r="P27" i="46" s="1"/>
  <c r="Q27" i="46" s="1"/>
  <c r="R27" i="46" s="1"/>
  <c r="S27" i="46" s="1"/>
  <c r="T27" i="46" s="1"/>
  <c r="U27" i="46" s="1"/>
  <c r="V27" i="46" s="1"/>
  <c r="W27" i="46" s="1"/>
  <c r="X27" i="46" s="1"/>
  <c r="Y27" i="46" s="1"/>
  <c r="Z27" i="46" s="1"/>
  <c r="AA27" i="46" s="1"/>
  <c r="AB27" i="46" s="1"/>
  <c r="AC27" i="46" s="1"/>
  <c r="AD27" i="46" s="1"/>
  <c r="AE27" i="46" s="1"/>
  <c r="AF27" i="46" s="1"/>
  <c r="AG27" i="46" s="1"/>
  <c r="AH27" i="46" s="1"/>
  <c r="AI27" i="46" s="1"/>
  <c r="AJ27" i="46" s="1"/>
  <c r="AK27" i="46" s="1"/>
  <c r="AL27" i="46" s="1"/>
  <c r="AM27" i="46" s="1"/>
  <c r="AN27" i="46" s="1"/>
  <c r="AO27" i="46" s="1"/>
  <c r="AP27" i="46" s="1"/>
  <c r="N28" i="46"/>
  <c r="O28" i="46" s="1"/>
  <c r="P28" i="46" s="1"/>
  <c r="Q28" i="46" s="1"/>
  <c r="R28" i="46" s="1"/>
  <c r="S28" i="46" s="1"/>
  <c r="T28" i="46" s="1"/>
  <c r="U28" i="46" s="1"/>
  <c r="V28" i="46" s="1"/>
  <c r="W28" i="46" s="1"/>
  <c r="X28" i="46" s="1"/>
  <c r="Y28" i="46" s="1"/>
  <c r="Z28" i="46" s="1"/>
  <c r="AA28" i="46" s="1"/>
  <c r="AB28" i="46" s="1"/>
  <c r="AC28" i="46" s="1"/>
  <c r="AD28" i="46" s="1"/>
  <c r="AE28" i="46" s="1"/>
  <c r="AF28" i="46" s="1"/>
  <c r="AG28" i="46" s="1"/>
  <c r="AH28" i="46" s="1"/>
  <c r="AI28" i="46" s="1"/>
  <c r="AJ28" i="46" s="1"/>
  <c r="AK28" i="46" s="1"/>
  <c r="AL28" i="46" s="1"/>
  <c r="AM28" i="46" s="1"/>
  <c r="AN28" i="46" s="1"/>
  <c r="AO28" i="46" s="1"/>
  <c r="AP28" i="46" s="1"/>
  <c r="N29" i="46"/>
  <c r="O29" i="46" s="1"/>
  <c r="P29" i="46" s="1"/>
  <c r="Q29" i="46" s="1"/>
  <c r="R29" i="46" s="1"/>
  <c r="S29" i="46" s="1"/>
  <c r="T29" i="46" s="1"/>
  <c r="U29" i="46" s="1"/>
  <c r="V29" i="46" s="1"/>
  <c r="W29" i="46" s="1"/>
  <c r="X29" i="46" s="1"/>
  <c r="Y29" i="46" s="1"/>
  <c r="Z29" i="46" s="1"/>
  <c r="AA29" i="46" s="1"/>
  <c r="AB29" i="46" s="1"/>
  <c r="AC29" i="46" s="1"/>
  <c r="AD29" i="46" s="1"/>
  <c r="AE29" i="46" s="1"/>
  <c r="AF29" i="46" s="1"/>
  <c r="AG29" i="46" s="1"/>
  <c r="AH29" i="46" s="1"/>
  <c r="AI29" i="46" s="1"/>
  <c r="AJ29" i="46" s="1"/>
  <c r="AK29" i="46" s="1"/>
  <c r="AL29" i="46" s="1"/>
  <c r="AM29" i="46" s="1"/>
  <c r="AN29" i="46" s="1"/>
  <c r="AO29" i="46" s="1"/>
  <c r="AP29" i="46" s="1"/>
  <c r="N30" i="46"/>
  <c r="O30" i="46" s="1"/>
  <c r="P30" i="46" s="1"/>
  <c r="Q30" i="46" s="1"/>
  <c r="R30" i="46" s="1"/>
  <c r="S30" i="46" s="1"/>
  <c r="T30" i="46" s="1"/>
  <c r="U30" i="46" s="1"/>
  <c r="V30" i="46" s="1"/>
  <c r="W30" i="46" s="1"/>
  <c r="X30" i="46" s="1"/>
  <c r="Y30" i="46" s="1"/>
  <c r="Z30" i="46" s="1"/>
  <c r="AA30" i="46" s="1"/>
  <c r="AB30" i="46" s="1"/>
  <c r="AC30" i="46" s="1"/>
  <c r="AD30" i="46" s="1"/>
  <c r="AE30" i="46" s="1"/>
  <c r="AF30" i="46" s="1"/>
  <c r="AG30" i="46" s="1"/>
  <c r="AH30" i="46" s="1"/>
  <c r="AI30" i="46" s="1"/>
  <c r="AJ30" i="46" s="1"/>
  <c r="AK30" i="46" s="1"/>
  <c r="AL30" i="46" s="1"/>
  <c r="AM30" i="46" s="1"/>
  <c r="AN30" i="46" s="1"/>
  <c r="AO30" i="46" s="1"/>
  <c r="AP30" i="46" s="1"/>
  <c r="N31" i="46"/>
  <c r="O31" i="46" s="1"/>
  <c r="P31" i="46" s="1"/>
  <c r="Q31" i="46" s="1"/>
  <c r="R31" i="46" s="1"/>
  <c r="S31" i="46" s="1"/>
  <c r="T31" i="46" s="1"/>
  <c r="U31" i="46" s="1"/>
  <c r="V31" i="46" s="1"/>
  <c r="W31" i="46" s="1"/>
  <c r="X31" i="46" s="1"/>
  <c r="Y31" i="46" s="1"/>
  <c r="Z31" i="46" s="1"/>
  <c r="AA31" i="46" s="1"/>
  <c r="AB31" i="46" s="1"/>
  <c r="AC31" i="46" s="1"/>
  <c r="AD31" i="46" s="1"/>
  <c r="AE31" i="46" s="1"/>
  <c r="AF31" i="46" s="1"/>
  <c r="AG31" i="46" s="1"/>
  <c r="AH31" i="46" s="1"/>
  <c r="AI31" i="46" s="1"/>
  <c r="AJ31" i="46" s="1"/>
  <c r="AK31" i="46" s="1"/>
  <c r="AL31" i="46" s="1"/>
  <c r="AM31" i="46" s="1"/>
  <c r="AN31" i="46" s="1"/>
  <c r="AO31" i="46" s="1"/>
  <c r="AP31" i="46" s="1"/>
  <c r="N32" i="46"/>
  <c r="O32" i="46" s="1"/>
  <c r="P32" i="46" s="1"/>
  <c r="Q32" i="46" s="1"/>
  <c r="R32" i="46" s="1"/>
  <c r="S32" i="46" s="1"/>
  <c r="T32" i="46" s="1"/>
  <c r="U32" i="46" s="1"/>
  <c r="V32" i="46" s="1"/>
  <c r="W32" i="46" s="1"/>
  <c r="X32" i="46" s="1"/>
  <c r="Y32" i="46" s="1"/>
  <c r="Z32" i="46" s="1"/>
  <c r="AA32" i="46" s="1"/>
  <c r="AB32" i="46" s="1"/>
  <c r="AC32" i="46" s="1"/>
  <c r="AD32" i="46" s="1"/>
  <c r="AE32" i="46" s="1"/>
  <c r="AF32" i="46" s="1"/>
  <c r="AG32" i="46" s="1"/>
  <c r="AH32" i="46" s="1"/>
  <c r="AI32" i="46" s="1"/>
  <c r="AJ32" i="46" s="1"/>
  <c r="AK32" i="46" s="1"/>
  <c r="AL32" i="46" s="1"/>
  <c r="AM32" i="46" s="1"/>
  <c r="AN32" i="46" s="1"/>
  <c r="AO32" i="46" s="1"/>
  <c r="AP32" i="46" s="1"/>
  <c r="N33" i="46"/>
  <c r="O33" i="46" s="1"/>
  <c r="P33" i="46" s="1"/>
  <c r="Q33" i="46" s="1"/>
  <c r="R33" i="46" s="1"/>
  <c r="S33" i="46" s="1"/>
  <c r="T33" i="46" s="1"/>
  <c r="U33" i="46" s="1"/>
  <c r="V33" i="46" s="1"/>
  <c r="W33" i="46" s="1"/>
  <c r="X33" i="46" s="1"/>
  <c r="Y33" i="46" s="1"/>
  <c r="Z33" i="46" s="1"/>
  <c r="AA33" i="46" s="1"/>
  <c r="AB33" i="46" s="1"/>
  <c r="AC33" i="46" s="1"/>
  <c r="AD33" i="46" s="1"/>
  <c r="AE33" i="46" s="1"/>
  <c r="AF33" i="46" s="1"/>
  <c r="AG33" i="46" s="1"/>
  <c r="AH33" i="46" s="1"/>
  <c r="AI33" i="46" s="1"/>
  <c r="AJ33" i="46" s="1"/>
  <c r="AK33" i="46" s="1"/>
  <c r="AL33" i="46" s="1"/>
  <c r="AM33" i="46" s="1"/>
  <c r="AN33" i="46" s="1"/>
  <c r="AO33" i="46" s="1"/>
  <c r="AP33" i="46" s="1"/>
  <c r="N34" i="46"/>
  <c r="O34" i="46" s="1"/>
  <c r="P34" i="46" s="1"/>
  <c r="Q34" i="46" s="1"/>
  <c r="R34" i="46" s="1"/>
  <c r="S34" i="46" s="1"/>
  <c r="T34" i="46" s="1"/>
  <c r="U34" i="46" s="1"/>
  <c r="V34" i="46" s="1"/>
  <c r="W34" i="46" s="1"/>
  <c r="X34" i="46" s="1"/>
  <c r="Y34" i="46" s="1"/>
  <c r="Z34" i="46" s="1"/>
  <c r="AA34" i="46" s="1"/>
  <c r="AB34" i="46" s="1"/>
  <c r="AC34" i="46" s="1"/>
  <c r="AD34" i="46" s="1"/>
  <c r="AE34" i="46" s="1"/>
  <c r="AF34" i="46" s="1"/>
  <c r="AG34" i="46" s="1"/>
  <c r="AH34" i="46" s="1"/>
  <c r="AI34" i="46" s="1"/>
  <c r="AJ34" i="46" s="1"/>
  <c r="AK34" i="46" s="1"/>
  <c r="AL34" i="46" s="1"/>
  <c r="AM34" i="46" s="1"/>
  <c r="AN34" i="46" s="1"/>
  <c r="AO34" i="46" s="1"/>
  <c r="AP34" i="46" s="1"/>
  <c r="N35" i="46"/>
  <c r="O35" i="46" s="1"/>
  <c r="P35" i="46" s="1"/>
  <c r="Q35" i="46" s="1"/>
  <c r="R35" i="46" s="1"/>
  <c r="S35" i="46" s="1"/>
  <c r="T35" i="46" s="1"/>
  <c r="U35" i="46" s="1"/>
  <c r="V35" i="46" s="1"/>
  <c r="W35" i="46" s="1"/>
  <c r="X35" i="46" s="1"/>
  <c r="Y35" i="46" s="1"/>
  <c r="Z35" i="46" s="1"/>
  <c r="AA35" i="46" s="1"/>
  <c r="AB35" i="46" s="1"/>
  <c r="AC35" i="46" s="1"/>
  <c r="AD35" i="46" s="1"/>
  <c r="AE35" i="46" s="1"/>
  <c r="AF35" i="46" s="1"/>
  <c r="AG35" i="46" s="1"/>
  <c r="AH35" i="46" s="1"/>
  <c r="AI35" i="46" s="1"/>
  <c r="AJ35" i="46" s="1"/>
  <c r="AK35" i="46" s="1"/>
  <c r="AL35" i="46" s="1"/>
  <c r="AM35" i="46" s="1"/>
  <c r="AN35" i="46" s="1"/>
  <c r="AO35" i="46" s="1"/>
  <c r="AP35" i="46" s="1"/>
  <c r="N103" i="46"/>
  <c r="O103" i="46" s="1"/>
  <c r="P103" i="46" s="1"/>
  <c r="N102" i="46"/>
  <c r="O102" i="46" s="1"/>
  <c r="P102" i="46" s="1"/>
  <c r="N101" i="46"/>
  <c r="O101" i="46" s="1"/>
  <c r="P101" i="46" s="1"/>
  <c r="N100" i="46"/>
  <c r="O100" i="46" s="1"/>
  <c r="P100" i="46" s="1"/>
  <c r="N99" i="46"/>
  <c r="O99" i="46" s="1"/>
  <c r="P99" i="46" s="1"/>
  <c r="N98" i="46"/>
  <c r="O98" i="46" s="1"/>
  <c r="P98" i="46" s="1"/>
  <c r="N97" i="46"/>
  <c r="O97" i="46" s="1"/>
  <c r="P97" i="46" s="1"/>
  <c r="N96" i="46"/>
  <c r="O96" i="46" s="1"/>
  <c r="P96" i="46" s="1"/>
  <c r="N95" i="46"/>
  <c r="O95" i="46" s="1"/>
  <c r="P95" i="46" s="1"/>
  <c r="N94" i="46"/>
  <c r="O94" i="46" s="1"/>
  <c r="P94" i="46" s="1"/>
  <c r="N93" i="46"/>
  <c r="O93" i="46" s="1"/>
  <c r="P93" i="46" s="1"/>
  <c r="N92" i="46"/>
  <c r="O92" i="46" s="1"/>
  <c r="P92" i="46" s="1"/>
  <c r="N91" i="46"/>
  <c r="O91" i="46" s="1"/>
  <c r="P91" i="46" s="1"/>
  <c r="N90" i="46"/>
  <c r="O90" i="46" s="1"/>
  <c r="P90" i="46" s="1"/>
  <c r="N89" i="46"/>
  <c r="O89" i="46" s="1"/>
  <c r="P89" i="46" s="1"/>
  <c r="N88" i="46"/>
  <c r="O88" i="46" s="1"/>
  <c r="P88" i="46" s="1"/>
  <c r="N87" i="46"/>
  <c r="O87" i="46" s="1"/>
  <c r="P87" i="46" s="1"/>
  <c r="N86" i="46"/>
  <c r="O86" i="46" s="1"/>
  <c r="P86" i="46" s="1"/>
  <c r="N85" i="46"/>
  <c r="O85" i="46" s="1"/>
  <c r="P85" i="46" s="1"/>
  <c r="N84" i="46"/>
  <c r="O84" i="46" s="1"/>
  <c r="P84" i="46" s="1"/>
  <c r="N83" i="46"/>
  <c r="O83" i="46" s="1"/>
  <c r="P83" i="46" s="1"/>
  <c r="N82" i="46"/>
  <c r="O82" i="46" s="1"/>
  <c r="P82" i="46" s="1"/>
  <c r="N81" i="46"/>
  <c r="O81" i="46" s="1"/>
  <c r="P81" i="46" s="1"/>
  <c r="N80" i="46"/>
  <c r="O80" i="46" s="1"/>
  <c r="P80" i="46" s="1"/>
  <c r="N79" i="46"/>
  <c r="O79" i="46" s="1"/>
  <c r="P79" i="46" s="1"/>
  <c r="N78" i="46"/>
  <c r="O78" i="46" s="1"/>
  <c r="P78" i="46" s="1"/>
  <c r="N77" i="46"/>
  <c r="O77" i="46" s="1"/>
  <c r="P77" i="46" s="1"/>
  <c r="N76" i="46"/>
  <c r="O76" i="46" s="1"/>
  <c r="P76" i="46" s="1"/>
  <c r="N75" i="46"/>
  <c r="O75" i="46" s="1"/>
  <c r="P75" i="46" s="1"/>
  <c r="N74" i="46"/>
  <c r="O74" i="46" s="1"/>
  <c r="P74" i="46" s="1"/>
  <c r="N73" i="46"/>
  <c r="O73" i="46" s="1"/>
  <c r="P73" i="46" s="1"/>
  <c r="N72" i="46"/>
  <c r="O72" i="46" s="1"/>
  <c r="P72" i="46" s="1"/>
  <c r="N71" i="46"/>
  <c r="O71" i="46" s="1"/>
  <c r="P71" i="46" s="1"/>
  <c r="N70" i="46"/>
  <c r="O70" i="46" s="1"/>
  <c r="P70" i="46" s="1"/>
  <c r="N69" i="46"/>
  <c r="O69" i="46" s="1"/>
  <c r="P69" i="46" s="1"/>
  <c r="Q69" i="46" s="1"/>
  <c r="R69" i="46" s="1"/>
  <c r="S69" i="46" s="1"/>
  <c r="T69" i="46" s="1"/>
  <c r="U69" i="46" s="1"/>
  <c r="V69" i="46" s="1"/>
  <c r="W69" i="46" s="1"/>
  <c r="X69" i="46" s="1"/>
  <c r="Y69" i="46" s="1"/>
  <c r="Z69" i="46" s="1"/>
  <c r="AA69" i="46" s="1"/>
  <c r="AB69" i="46" s="1"/>
  <c r="AC69" i="46" s="1"/>
  <c r="AD69" i="46" s="1"/>
  <c r="AE69" i="46" s="1"/>
  <c r="AF69" i="46" s="1"/>
  <c r="AG69" i="46" s="1"/>
  <c r="AH69" i="46" s="1"/>
  <c r="AI69" i="46" s="1"/>
  <c r="AJ69" i="46" s="1"/>
  <c r="AK69" i="46" s="1"/>
  <c r="AL69" i="46" s="1"/>
  <c r="AM69" i="46" s="1"/>
  <c r="AN69" i="46" s="1"/>
  <c r="AO69" i="46" s="1"/>
  <c r="AP69" i="46" s="1"/>
  <c r="N68" i="46"/>
  <c r="O68" i="46" s="1"/>
  <c r="P68" i="46" s="1"/>
  <c r="Q68" i="46" s="1"/>
  <c r="R68" i="46" s="1"/>
  <c r="S68" i="46" s="1"/>
  <c r="T68" i="46" s="1"/>
  <c r="U68" i="46" s="1"/>
  <c r="V68" i="46" s="1"/>
  <c r="W68" i="46" s="1"/>
  <c r="X68" i="46" s="1"/>
  <c r="Y68" i="46" s="1"/>
  <c r="Z68" i="46" s="1"/>
  <c r="AA68" i="46" s="1"/>
  <c r="AB68" i="46" s="1"/>
  <c r="AC68" i="46" s="1"/>
  <c r="AD68" i="46" s="1"/>
  <c r="AE68" i="46" s="1"/>
  <c r="AF68" i="46" s="1"/>
  <c r="AG68" i="46" s="1"/>
  <c r="AH68" i="46" s="1"/>
  <c r="AI68" i="46" s="1"/>
  <c r="AJ68" i="46" s="1"/>
  <c r="AK68" i="46" s="1"/>
  <c r="AL68" i="46" s="1"/>
  <c r="AM68" i="46" s="1"/>
  <c r="AN68" i="46" s="1"/>
  <c r="AO68" i="46" s="1"/>
  <c r="AP68" i="46" s="1"/>
  <c r="N67" i="46"/>
  <c r="O67" i="46" s="1"/>
  <c r="P67" i="46" s="1"/>
  <c r="Q67" i="46" s="1"/>
  <c r="R67" i="46" s="1"/>
  <c r="S67" i="46" s="1"/>
  <c r="T67" i="46" s="1"/>
  <c r="U67" i="46" s="1"/>
  <c r="V67" i="46" s="1"/>
  <c r="W67" i="46" s="1"/>
  <c r="X67" i="46" s="1"/>
  <c r="Y67" i="46" s="1"/>
  <c r="Z67" i="46" s="1"/>
  <c r="AA67" i="46" s="1"/>
  <c r="AB67" i="46" s="1"/>
  <c r="AC67" i="46" s="1"/>
  <c r="AD67" i="46" s="1"/>
  <c r="AE67" i="46" s="1"/>
  <c r="AF67" i="46" s="1"/>
  <c r="AG67" i="46" s="1"/>
  <c r="AH67" i="46" s="1"/>
  <c r="AI67" i="46" s="1"/>
  <c r="AJ67" i="46" s="1"/>
  <c r="AK67" i="46" s="1"/>
  <c r="AL67" i="46" s="1"/>
  <c r="AM67" i="46" s="1"/>
  <c r="AN67" i="46" s="1"/>
  <c r="AO67" i="46" s="1"/>
  <c r="AP67" i="46" s="1"/>
  <c r="N66" i="46"/>
  <c r="O66" i="46" s="1"/>
  <c r="P66" i="46" s="1"/>
  <c r="Q66" i="46" s="1"/>
  <c r="R66" i="46" s="1"/>
  <c r="S66" i="46" s="1"/>
  <c r="T66" i="46" s="1"/>
  <c r="U66" i="46" s="1"/>
  <c r="V66" i="46" s="1"/>
  <c r="W66" i="46" s="1"/>
  <c r="X66" i="46" s="1"/>
  <c r="Y66" i="46" s="1"/>
  <c r="Z66" i="46" s="1"/>
  <c r="AA66" i="46" s="1"/>
  <c r="AB66" i="46" s="1"/>
  <c r="AC66" i="46" s="1"/>
  <c r="AD66" i="46" s="1"/>
  <c r="AE66" i="46" s="1"/>
  <c r="AF66" i="46" s="1"/>
  <c r="AG66" i="46" s="1"/>
  <c r="AH66" i="46" s="1"/>
  <c r="AI66" i="46" s="1"/>
  <c r="AJ66" i="46" s="1"/>
  <c r="AK66" i="46" s="1"/>
  <c r="AL66" i="46" s="1"/>
  <c r="AM66" i="46" s="1"/>
  <c r="AN66" i="46" s="1"/>
  <c r="AO66" i="46" s="1"/>
  <c r="AP66" i="46" s="1"/>
  <c r="N65" i="46"/>
  <c r="O65" i="46" s="1"/>
  <c r="P65" i="46" s="1"/>
  <c r="Q65" i="46" s="1"/>
  <c r="R65" i="46" s="1"/>
  <c r="S65" i="46" s="1"/>
  <c r="T65" i="46" s="1"/>
  <c r="U65" i="46" s="1"/>
  <c r="V65" i="46" s="1"/>
  <c r="W65" i="46" s="1"/>
  <c r="X65" i="46" s="1"/>
  <c r="Y65" i="46" s="1"/>
  <c r="Z65" i="46" s="1"/>
  <c r="AA65" i="46" s="1"/>
  <c r="AB65" i="46" s="1"/>
  <c r="AC65" i="46" s="1"/>
  <c r="AD65" i="46" s="1"/>
  <c r="AE65" i="46" s="1"/>
  <c r="AF65" i="46" s="1"/>
  <c r="AG65" i="46" s="1"/>
  <c r="AH65" i="46" s="1"/>
  <c r="AI65" i="46" s="1"/>
  <c r="AJ65" i="46" s="1"/>
  <c r="AK65" i="46" s="1"/>
  <c r="AL65" i="46" s="1"/>
  <c r="AM65" i="46" s="1"/>
  <c r="AN65" i="46" s="1"/>
  <c r="AO65" i="46" s="1"/>
  <c r="AP65" i="46" s="1"/>
  <c r="N64" i="46"/>
  <c r="O64" i="46" s="1"/>
  <c r="P64" i="46" s="1"/>
  <c r="Q64" i="46" s="1"/>
  <c r="R64" i="46" s="1"/>
  <c r="S64" i="46" s="1"/>
  <c r="T64" i="46" s="1"/>
  <c r="U64" i="46" s="1"/>
  <c r="V64" i="46" s="1"/>
  <c r="W64" i="46" s="1"/>
  <c r="X64" i="46" s="1"/>
  <c r="Y64" i="46" s="1"/>
  <c r="Z64" i="46" s="1"/>
  <c r="AA64" i="46" s="1"/>
  <c r="AB64" i="46" s="1"/>
  <c r="AC64" i="46" s="1"/>
  <c r="AD64" i="46" s="1"/>
  <c r="AE64" i="46" s="1"/>
  <c r="AF64" i="46" s="1"/>
  <c r="AG64" i="46" s="1"/>
  <c r="AH64" i="46" s="1"/>
  <c r="AI64" i="46" s="1"/>
  <c r="AJ64" i="46" s="1"/>
  <c r="AK64" i="46" s="1"/>
  <c r="AL64" i="46" s="1"/>
  <c r="AM64" i="46" s="1"/>
  <c r="AN64" i="46" s="1"/>
  <c r="AO64" i="46" s="1"/>
  <c r="AP64" i="46" s="1"/>
  <c r="N63" i="46"/>
  <c r="O63" i="46" s="1"/>
  <c r="P63" i="46" s="1"/>
  <c r="Q63" i="46" s="1"/>
  <c r="R63" i="46" s="1"/>
  <c r="S63" i="46" s="1"/>
  <c r="T63" i="46" s="1"/>
  <c r="U63" i="46" s="1"/>
  <c r="V63" i="46" s="1"/>
  <c r="W63" i="46" s="1"/>
  <c r="X63" i="46" s="1"/>
  <c r="Y63" i="46" s="1"/>
  <c r="Z63" i="46" s="1"/>
  <c r="AA63" i="46" s="1"/>
  <c r="AB63" i="46" s="1"/>
  <c r="AC63" i="46" s="1"/>
  <c r="AD63" i="46" s="1"/>
  <c r="AE63" i="46" s="1"/>
  <c r="AF63" i="46" s="1"/>
  <c r="AG63" i="46" s="1"/>
  <c r="AH63" i="46" s="1"/>
  <c r="AI63" i="46" s="1"/>
  <c r="AJ63" i="46" s="1"/>
  <c r="AK63" i="46" s="1"/>
  <c r="AL63" i="46" s="1"/>
  <c r="AM63" i="46" s="1"/>
  <c r="AN63" i="46" s="1"/>
  <c r="AO63" i="46" s="1"/>
  <c r="AP63" i="46" s="1"/>
  <c r="N62" i="46"/>
  <c r="O62" i="46" s="1"/>
  <c r="P62" i="46" s="1"/>
  <c r="Q62" i="46" s="1"/>
  <c r="R62" i="46" s="1"/>
  <c r="S62" i="46" s="1"/>
  <c r="T62" i="46" s="1"/>
  <c r="U62" i="46" s="1"/>
  <c r="V62" i="46" s="1"/>
  <c r="W62" i="46" s="1"/>
  <c r="X62" i="46" s="1"/>
  <c r="Y62" i="46" s="1"/>
  <c r="Z62" i="46" s="1"/>
  <c r="AA62" i="46" s="1"/>
  <c r="AB62" i="46" s="1"/>
  <c r="AC62" i="46" s="1"/>
  <c r="AD62" i="46" s="1"/>
  <c r="AE62" i="46" s="1"/>
  <c r="AF62" i="46" s="1"/>
  <c r="AG62" i="46" s="1"/>
  <c r="AH62" i="46" s="1"/>
  <c r="AI62" i="46" s="1"/>
  <c r="AJ62" i="46" s="1"/>
  <c r="AK62" i="46" s="1"/>
  <c r="AL62" i="46" s="1"/>
  <c r="AM62" i="46" s="1"/>
  <c r="AN62" i="46" s="1"/>
  <c r="AO62" i="46" s="1"/>
  <c r="AP62" i="46" s="1"/>
  <c r="N61" i="46"/>
  <c r="O61" i="46" s="1"/>
  <c r="P61" i="46" s="1"/>
  <c r="Q61" i="46" s="1"/>
  <c r="R61" i="46" s="1"/>
  <c r="S61" i="46" s="1"/>
  <c r="T61" i="46" s="1"/>
  <c r="U61" i="46" s="1"/>
  <c r="V61" i="46" s="1"/>
  <c r="W61" i="46" s="1"/>
  <c r="X61" i="46" s="1"/>
  <c r="Y61" i="46" s="1"/>
  <c r="Z61" i="46" s="1"/>
  <c r="AA61" i="46" s="1"/>
  <c r="AB61" i="46" s="1"/>
  <c r="AC61" i="46" s="1"/>
  <c r="AD61" i="46" s="1"/>
  <c r="AE61" i="46" s="1"/>
  <c r="AF61" i="46" s="1"/>
  <c r="AG61" i="46" s="1"/>
  <c r="AH61" i="46" s="1"/>
  <c r="AI61" i="46" s="1"/>
  <c r="AJ61" i="46" s="1"/>
  <c r="AK61" i="46" s="1"/>
  <c r="AL61" i="46" s="1"/>
  <c r="AM61" i="46" s="1"/>
  <c r="AN61" i="46" s="1"/>
  <c r="AO61" i="46" s="1"/>
  <c r="AP61" i="46" s="1"/>
  <c r="N60" i="46"/>
  <c r="O60" i="46" s="1"/>
  <c r="P60" i="46" s="1"/>
  <c r="Q60" i="46" s="1"/>
  <c r="R60" i="46" s="1"/>
  <c r="S60" i="46" s="1"/>
  <c r="T60" i="46" s="1"/>
  <c r="U60" i="46" s="1"/>
  <c r="V60" i="46" s="1"/>
  <c r="W60" i="46" s="1"/>
  <c r="X60" i="46" s="1"/>
  <c r="Y60" i="46" s="1"/>
  <c r="Z60" i="46" s="1"/>
  <c r="AA60" i="46" s="1"/>
  <c r="AB60" i="46" s="1"/>
  <c r="AC60" i="46" s="1"/>
  <c r="AD60" i="46" s="1"/>
  <c r="AE60" i="46" s="1"/>
  <c r="AF60" i="46" s="1"/>
  <c r="AG60" i="46" s="1"/>
  <c r="AH60" i="46" s="1"/>
  <c r="AI60" i="46" s="1"/>
  <c r="AJ60" i="46" s="1"/>
  <c r="AK60" i="46" s="1"/>
  <c r="AL60" i="46" s="1"/>
  <c r="AM60" i="46" s="1"/>
  <c r="AN60" i="46" s="1"/>
  <c r="AO60" i="46" s="1"/>
  <c r="AP60" i="46" s="1"/>
  <c r="N59" i="46"/>
  <c r="O59" i="46" s="1"/>
  <c r="P59" i="46" s="1"/>
  <c r="Q59" i="46" s="1"/>
  <c r="R59" i="46" s="1"/>
  <c r="S59" i="46" s="1"/>
  <c r="T59" i="46" s="1"/>
  <c r="U59" i="46" s="1"/>
  <c r="V59" i="46" s="1"/>
  <c r="W59" i="46" s="1"/>
  <c r="X59" i="46" s="1"/>
  <c r="Y59" i="46" s="1"/>
  <c r="Z59" i="46" s="1"/>
  <c r="AA59" i="46" s="1"/>
  <c r="AB59" i="46" s="1"/>
  <c r="AC59" i="46" s="1"/>
  <c r="AD59" i="46" s="1"/>
  <c r="AE59" i="46" s="1"/>
  <c r="AF59" i="46" s="1"/>
  <c r="AG59" i="46" s="1"/>
  <c r="AH59" i="46" s="1"/>
  <c r="AI59" i="46" s="1"/>
  <c r="AJ59" i="46" s="1"/>
  <c r="AK59" i="46" s="1"/>
  <c r="AL59" i="46" s="1"/>
  <c r="AM59" i="46" s="1"/>
  <c r="AN59" i="46" s="1"/>
  <c r="AO59" i="46" s="1"/>
  <c r="AP59" i="46" s="1"/>
  <c r="N58" i="46"/>
  <c r="O58" i="46" s="1"/>
  <c r="P58" i="46" s="1"/>
  <c r="Q58" i="46" s="1"/>
  <c r="R58" i="46" s="1"/>
  <c r="S58" i="46" s="1"/>
  <c r="T58" i="46" s="1"/>
  <c r="U58" i="46" s="1"/>
  <c r="V58" i="46" s="1"/>
  <c r="W58" i="46" s="1"/>
  <c r="X58" i="46" s="1"/>
  <c r="Y58" i="46" s="1"/>
  <c r="Z58" i="46" s="1"/>
  <c r="AA58" i="46" s="1"/>
  <c r="AB58" i="46" s="1"/>
  <c r="AC58" i="46" s="1"/>
  <c r="AD58" i="46" s="1"/>
  <c r="AE58" i="46" s="1"/>
  <c r="AF58" i="46" s="1"/>
  <c r="AG58" i="46" s="1"/>
  <c r="AH58" i="46" s="1"/>
  <c r="AI58" i="46" s="1"/>
  <c r="AJ58" i="46" s="1"/>
  <c r="AK58" i="46" s="1"/>
  <c r="AL58" i="46" s="1"/>
  <c r="AM58" i="46" s="1"/>
  <c r="AN58" i="46" s="1"/>
  <c r="AO58" i="46" s="1"/>
  <c r="AP58" i="46" s="1"/>
  <c r="N57" i="46"/>
  <c r="O57" i="46" s="1"/>
  <c r="P57" i="46" s="1"/>
  <c r="Q57" i="46" s="1"/>
  <c r="R57" i="46" s="1"/>
  <c r="S57" i="46" s="1"/>
  <c r="T57" i="46" s="1"/>
  <c r="U57" i="46" s="1"/>
  <c r="V57" i="46" s="1"/>
  <c r="W57" i="46" s="1"/>
  <c r="X57" i="46" s="1"/>
  <c r="Y57" i="46" s="1"/>
  <c r="Z57" i="46" s="1"/>
  <c r="AA57" i="46" s="1"/>
  <c r="AB57" i="46" s="1"/>
  <c r="AC57" i="46" s="1"/>
  <c r="AD57" i="46" s="1"/>
  <c r="AE57" i="46" s="1"/>
  <c r="AF57" i="46" s="1"/>
  <c r="AG57" i="46" s="1"/>
  <c r="AH57" i="46" s="1"/>
  <c r="AI57" i="46" s="1"/>
  <c r="AJ57" i="46" s="1"/>
  <c r="AK57" i="46" s="1"/>
  <c r="AL57" i="46" s="1"/>
  <c r="AM57" i="46" s="1"/>
  <c r="AN57" i="46" s="1"/>
  <c r="AO57" i="46" s="1"/>
  <c r="AP57" i="46" s="1"/>
  <c r="N56" i="46"/>
  <c r="O56" i="46" s="1"/>
  <c r="P56" i="46" s="1"/>
  <c r="Q56" i="46" s="1"/>
  <c r="R56" i="46" s="1"/>
  <c r="S56" i="46" s="1"/>
  <c r="T56" i="46" s="1"/>
  <c r="U56" i="46" s="1"/>
  <c r="V56" i="46" s="1"/>
  <c r="W56" i="46" s="1"/>
  <c r="X56" i="46" s="1"/>
  <c r="Y56" i="46" s="1"/>
  <c r="Z56" i="46" s="1"/>
  <c r="AA56" i="46" s="1"/>
  <c r="AB56" i="46" s="1"/>
  <c r="AC56" i="46" s="1"/>
  <c r="AD56" i="46" s="1"/>
  <c r="AE56" i="46" s="1"/>
  <c r="AF56" i="46" s="1"/>
  <c r="AG56" i="46" s="1"/>
  <c r="AH56" i="46" s="1"/>
  <c r="AI56" i="46" s="1"/>
  <c r="AJ56" i="46" s="1"/>
  <c r="AK56" i="46" s="1"/>
  <c r="AL56" i="46" s="1"/>
  <c r="AM56" i="46" s="1"/>
  <c r="AN56" i="46" s="1"/>
  <c r="AO56" i="46" s="1"/>
  <c r="AP56" i="46" s="1"/>
  <c r="N55" i="46"/>
  <c r="O55" i="46" s="1"/>
  <c r="P55" i="46" s="1"/>
  <c r="Q55" i="46" s="1"/>
  <c r="R55" i="46" s="1"/>
  <c r="S55" i="46" s="1"/>
  <c r="T55" i="46" s="1"/>
  <c r="U55" i="46" s="1"/>
  <c r="V55" i="46" s="1"/>
  <c r="W55" i="46" s="1"/>
  <c r="X55" i="46" s="1"/>
  <c r="Y55" i="46" s="1"/>
  <c r="Z55" i="46" s="1"/>
  <c r="AA55" i="46" s="1"/>
  <c r="AB55" i="46" s="1"/>
  <c r="AC55" i="46" s="1"/>
  <c r="AD55" i="46" s="1"/>
  <c r="AE55" i="46" s="1"/>
  <c r="AF55" i="46" s="1"/>
  <c r="AG55" i="46" s="1"/>
  <c r="AH55" i="46" s="1"/>
  <c r="AI55" i="46" s="1"/>
  <c r="AJ55" i="46" s="1"/>
  <c r="AK55" i="46" s="1"/>
  <c r="AL55" i="46" s="1"/>
  <c r="AM55" i="46" s="1"/>
  <c r="AN55" i="46" s="1"/>
  <c r="AO55" i="46" s="1"/>
  <c r="AP55" i="46" s="1"/>
  <c r="N54" i="46"/>
  <c r="O54" i="46" s="1"/>
  <c r="P54" i="46" s="1"/>
  <c r="Q54" i="46" s="1"/>
  <c r="R54" i="46" s="1"/>
  <c r="S54" i="46" s="1"/>
  <c r="T54" i="46" s="1"/>
  <c r="U54" i="46" s="1"/>
  <c r="V54" i="46" s="1"/>
  <c r="W54" i="46" s="1"/>
  <c r="X54" i="46" s="1"/>
  <c r="Y54" i="46" s="1"/>
  <c r="Z54" i="46" s="1"/>
  <c r="AA54" i="46" s="1"/>
  <c r="AB54" i="46" s="1"/>
  <c r="AC54" i="46" s="1"/>
  <c r="AD54" i="46" s="1"/>
  <c r="AE54" i="46" s="1"/>
  <c r="AF54" i="46" s="1"/>
  <c r="AG54" i="46" s="1"/>
  <c r="AH54" i="46" s="1"/>
  <c r="AI54" i="46" s="1"/>
  <c r="AJ54" i="46" s="1"/>
  <c r="AK54" i="46" s="1"/>
  <c r="AL54" i="46" s="1"/>
  <c r="AM54" i="46" s="1"/>
  <c r="AN54" i="46" s="1"/>
  <c r="AO54" i="46" s="1"/>
  <c r="AP54" i="46" s="1"/>
  <c r="N53" i="46"/>
  <c r="O53" i="46" s="1"/>
  <c r="P53" i="46" s="1"/>
  <c r="Q53" i="46" s="1"/>
  <c r="R53" i="46" s="1"/>
  <c r="S53" i="46" s="1"/>
  <c r="T53" i="46" s="1"/>
  <c r="U53" i="46" s="1"/>
  <c r="V53" i="46" s="1"/>
  <c r="W53" i="46" s="1"/>
  <c r="X53" i="46" s="1"/>
  <c r="Y53" i="46" s="1"/>
  <c r="Z53" i="46" s="1"/>
  <c r="AA53" i="46" s="1"/>
  <c r="AB53" i="46" s="1"/>
  <c r="AC53" i="46" s="1"/>
  <c r="AD53" i="46" s="1"/>
  <c r="AE53" i="46" s="1"/>
  <c r="AF53" i="46" s="1"/>
  <c r="AG53" i="46" s="1"/>
  <c r="AH53" i="46" s="1"/>
  <c r="AI53" i="46" s="1"/>
  <c r="AJ53" i="46" s="1"/>
  <c r="AK53" i="46" s="1"/>
  <c r="AL53" i="46" s="1"/>
  <c r="AM53" i="46" s="1"/>
  <c r="AN53" i="46" s="1"/>
  <c r="AO53" i="46" s="1"/>
  <c r="AP53" i="46" s="1"/>
  <c r="N52" i="46"/>
  <c r="O52" i="46" s="1"/>
  <c r="P52" i="46" s="1"/>
  <c r="Q52" i="46" s="1"/>
  <c r="R52" i="46" s="1"/>
  <c r="S52" i="46" s="1"/>
  <c r="T52" i="46" s="1"/>
  <c r="U52" i="46" s="1"/>
  <c r="V52" i="46" s="1"/>
  <c r="W52" i="46" s="1"/>
  <c r="X52" i="46" s="1"/>
  <c r="Y52" i="46" s="1"/>
  <c r="Z52" i="46" s="1"/>
  <c r="AA52" i="46" s="1"/>
  <c r="AB52" i="46" s="1"/>
  <c r="AC52" i="46" s="1"/>
  <c r="AD52" i="46" s="1"/>
  <c r="AE52" i="46" s="1"/>
  <c r="AF52" i="46" s="1"/>
  <c r="AG52" i="46" s="1"/>
  <c r="AH52" i="46" s="1"/>
  <c r="AI52" i="46" s="1"/>
  <c r="AJ52" i="46" s="1"/>
  <c r="AK52" i="46" s="1"/>
  <c r="AL52" i="46" s="1"/>
  <c r="AM52" i="46" s="1"/>
  <c r="AN52" i="46" s="1"/>
  <c r="AO52" i="46" s="1"/>
  <c r="AP52" i="46" s="1"/>
  <c r="N51" i="46"/>
  <c r="O51" i="46" s="1"/>
  <c r="P51" i="46" s="1"/>
  <c r="Q51" i="46" s="1"/>
  <c r="R51" i="46" s="1"/>
  <c r="S51" i="46" s="1"/>
  <c r="T51" i="46" s="1"/>
  <c r="U51" i="46" s="1"/>
  <c r="V51" i="46" s="1"/>
  <c r="W51" i="46" s="1"/>
  <c r="X51" i="46" s="1"/>
  <c r="Y51" i="46" s="1"/>
  <c r="Z51" i="46" s="1"/>
  <c r="AA51" i="46" s="1"/>
  <c r="AB51" i="46" s="1"/>
  <c r="AC51" i="46" s="1"/>
  <c r="AD51" i="46" s="1"/>
  <c r="AE51" i="46" s="1"/>
  <c r="AF51" i="46" s="1"/>
  <c r="AG51" i="46" s="1"/>
  <c r="AH51" i="46" s="1"/>
  <c r="AI51" i="46" s="1"/>
  <c r="AJ51" i="46" s="1"/>
  <c r="AK51" i="46" s="1"/>
  <c r="AL51" i="46" s="1"/>
  <c r="AM51" i="46" s="1"/>
  <c r="AN51" i="46" s="1"/>
  <c r="AO51" i="46" s="1"/>
  <c r="AP51" i="46" s="1"/>
  <c r="N50" i="46"/>
  <c r="O50" i="46" s="1"/>
  <c r="P50" i="46" s="1"/>
  <c r="Q50" i="46" s="1"/>
  <c r="R50" i="46" s="1"/>
  <c r="S50" i="46" s="1"/>
  <c r="T50" i="46" s="1"/>
  <c r="U50" i="46" s="1"/>
  <c r="V50" i="46" s="1"/>
  <c r="W50" i="46" s="1"/>
  <c r="X50" i="46" s="1"/>
  <c r="Y50" i="46" s="1"/>
  <c r="Z50" i="46" s="1"/>
  <c r="AA50" i="46" s="1"/>
  <c r="AB50" i="46" s="1"/>
  <c r="AC50" i="46" s="1"/>
  <c r="AD50" i="46" s="1"/>
  <c r="AE50" i="46" s="1"/>
  <c r="AF50" i="46" s="1"/>
  <c r="AG50" i="46" s="1"/>
  <c r="AH50" i="46" s="1"/>
  <c r="AI50" i="46" s="1"/>
  <c r="AJ50" i="46" s="1"/>
  <c r="AK50" i="46" s="1"/>
  <c r="AL50" i="46" s="1"/>
  <c r="AM50" i="46" s="1"/>
  <c r="AN50" i="46" s="1"/>
  <c r="AO50" i="46" s="1"/>
  <c r="AP50" i="46" s="1"/>
  <c r="N49" i="46"/>
  <c r="O49" i="46" s="1"/>
  <c r="P49" i="46" s="1"/>
  <c r="Q49" i="46" s="1"/>
  <c r="R49" i="46" s="1"/>
  <c r="S49" i="46" s="1"/>
  <c r="T49" i="46" s="1"/>
  <c r="U49" i="46" s="1"/>
  <c r="V49" i="46" s="1"/>
  <c r="W49" i="46" s="1"/>
  <c r="X49" i="46" s="1"/>
  <c r="Y49" i="46" s="1"/>
  <c r="Z49" i="46" s="1"/>
  <c r="AA49" i="46" s="1"/>
  <c r="AB49" i="46" s="1"/>
  <c r="AC49" i="46" s="1"/>
  <c r="AD49" i="46" s="1"/>
  <c r="AE49" i="46" s="1"/>
  <c r="AF49" i="46" s="1"/>
  <c r="AG49" i="46" s="1"/>
  <c r="AH49" i="46" s="1"/>
  <c r="AI49" i="46" s="1"/>
  <c r="AJ49" i="46" s="1"/>
  <c r="AK49" i="46" s="1"/>
  <c r="AL49" i="46" s="1"/>
  <c r="AM49" i="46" s="1"/>
  <c r="AN49" i="46" s="1"/>
  <c r="AO49" i="46" s="1"/>
  <c r="AP49" i="46" s="1"/>
  <c r="N48" i="46"/>
  <c r="O48" i="46" s="1"/>
  <c r="P48" i="46" s="1"/>
  <c r="Q48" i="46" s="1"/>
  <c r="R48" i="46" s="1"/>
  <c r="S48" i="46" s="1"/>
  <c r="T48" i="46" s="1"/>
  <c r="U48" i="46" s="1"/>
  <c r="V48" i="46" s="1"/>
  <c r="W48" i="46" s="1"/>
  <c r="X48" i="46" s="1"/>
  <c r="Y48" i="46" s="1"/>
  <c r="Z48" i="46" s="1"/>
  <c r="AA48" i="46" s="1"/>
  <c r="AB48" i="46" s="1"/>
  <c r="AC48" i="46" s="1"/>
  <c r="AD48" i="46" s="1"/>
  <c r="AE48" i="46" s="1"/>
  <c r="AF48" i="46" s="1"/>
  <c r="AG48" i="46" s="1"/>
  <c r="AH48" i="46" s="1"/>
  <c r="AI48" i="46" s="1"/>
  <c r="AJ48" i="46" s="1"/>
  <c r="AK48" i="46" s="1"/>
  <c r="AL48" i="46" s="1"/>
  <c r="AM48" i="46" s="1"/>
  <c r="AN48" i="46" s="1"/>
  <c r="AO48" i="46" s="1"/>
  <c r="AP48" i="46" s="1"/>
  <c r="N47" i="46"/>
  <c r="O47" i="46" s="1"/>
  <c r="P47" i="46" s="1"/>
  <c r="Q47" i="46" s="1"/>
  <c r="R47" i="46" s="1"/>
  <c r="S47" i="46" s="1"/>
  <c r="T47" i="46" s="1"/>
  <c r="U47" i="46" s="1"/>
  <c r="V47" i="46" s="1"/>
  <c r="W47" i="46" s="1"/>
  <c r="X47" i="46" s="1"/>
  <c r="Y47" i="46" s="1"/>
  <c r="Z47" i="46" s="1"/>
  <c r="AA47" i="46" s="1"/>
  <c r="AB47" i="46" s="1"/>
  <c r="AC47" i="46" s="1"/>
  <c r="AD47" i="46" s="1"/>
  <c r="AE47" i="46" s="1"/>
  <c r="AF47" i="46" s="1"/>
  <c r="AG47" i="46" s="1"/>
  <c r="AH47" i="46" s="1"/>
  <c r="AI47" i="46" s="1"/>
  <c r="AJ47" i="46" s="1"/>
  <c r="AK47" i="46" s="1"/>
  <c r="AL47" i="46" s="1"/>
  <c r="AM47" i="46" s="1"/>
  <c r="AN47" i="46" s="1"/>
  <c r="AO47" i="46" s="1"/>
  <c r="AP47" i="46" s="1"/>
  <c r="N46" i="46"/>
  <c r="O46" i="46" s="1"/>
  <c r="P46" i="46" s="1"/>
  <c r="Q46" i="46" s="1"/>
  <c r="R46" i="46" s="1"/>
  <c r="S46" i="46" s="1"/>
  <c r="T46" i="46" s="1"/>
  <c r="U46" i="46" s="1"/>
  <c r="V46" i="46" s="1"/>
  <c r="W46" i="46" s="1"/>
  <c r="X46" i="46" s="1"/>
  <c r="Y46" i="46" s="1"/>
  <c r="Z46" i="46" s="1"/>
  <c r="AA46" i="46" s="1"/>
  <c r="AB46" i="46" s="1"/>
  <c r="AC46" i="46" s="1"/>
  <c r="AD46" i="46" s="1"/>
  <c r="AE46" i="46" s="1"/>
  <c r="AF46" i="46" s="1"/>
  <c r="AG46" i="46" s="1"/>
  <c r="AH46" i="46" s="1"/>
  <c r="AI46" i="46" s="1"/>
  <c r="AJ46" i="46" s="1"/>
  <c r="AK46" i="46" s="1"/>
  <c r="AL46" i="46" s="1"/>
  <c r="AM46" i="46" s="1"/>
  <c r="AN46" i="46" s="1"/>
  <c r="AO46" i="46" s="1"/>
  <c r="AP46" i="46" s="1"/>
  <c r="N45" i="46"/>
  <c r="O45" i="46" s="1"/>
  <c r="P45" i="46" s="1"/>
  <c r="Q45" i="46" s="1"/>
  <c r="R45" i="46" s="1"/>
  <c r="S45" i="46" s="1"/>
  <c r="T45" i="46" s="1"/>
  <c r="U45" i="46" s="1"/>
  <c r="V45" i="46" s="1"/>
  <c r="W45" i="46" s="1"/>
  <c r="X45" i="46" s="1"/>
  <c r="Y45" i="46" s="1"/>
  <c r="Z45" i="46" s="1"/>
  <c r="AA45" i="46" s="1"/>
  <c r="AB45" i="46" s="1"/>
  <c r="AC45" i="46" s="1"/>
  <c r="AD45" i="46" s="1"/>
  <c r="AE45" i="46" s="1"/>
  <c r="AF45" i="46" s="1"/>
  <c r="AG45" i="46" s="1"/>
  <c r="AH45" i="46" s="1"/>
  <c r="AI45" i="46" s="1"/>
  <c r="AJ45" i="46" s="1"/>
  <c r="AK45" i="46" s="1"/>
  <c r="AL45" i="46" s="1"/>
  <c r="AM45" i="46" s="1"/>
  <c r="AN45" i="46" s="1"/>
  <c r="AO45" i="46" s="1"/>
  <c r="AP45" i="46" s="1"/>
  <c r="N44" i="46"/>
  <c r="O44" i="46" s="1"/>
  <c r="P44" i="46" s="1"/>
  <c r="Q44" i="46" s="1"/>
  <c r="R44" i="46" s="1"/>
  <c r="S44" i="46" s="1"/>
  <c r="T44" i="46" s="1"/>
  <c r="U44" i="46" s="1"/>
  <c r="V44" i="46" s="1"/>
  <c r="W44" i="46" s="1"/>
  <c r="X44" i="46" s="1"/>
  <c r="Y44" i="46" s="1"/>
  <c r="Z44" i="46" s="1"/>
  <c r="AA44" i="46" s="1"/>
  <c r="AB44" i="46" s="1"/>
  <c r="AC44" i="46" s="1"/>
  <c r="AD44" i="46" s="1"/>
  <c r="AE44" i="46" s="1"/>
  <c r="AF44" i="46" s="1"/>
  <c r="AG44" i="46" s="1"/>
  <c r="AH44" i="46" s="1"/>
  <c r="AI44" i="46" s="1"/>
  <c r="AJ44" i="46" s="1"/>
  <c r="AK44" i="46" s="1"/>
  <c r="AL44" i="46" s="1"/>
  <c r="AM44" i="46" s="1"/>
  <c r="AN44" i="46" s="1"/>
  <c r="AO44" i="46" s="1"/>
  <c r="AP44" i="46" s="1"/>
  <c r="N43" i="46"/>
  <c r="O43" i="46" s="1"/>
  <c r="P43" i="46" s="1"/>
  <c r="Q43" i="46" s="1"/>
  <c r="R43" i="46" s="1"/>
  <c r="S43" i="46" s="1"/>
  <c r="T43" i="46" s="1"/>
  <c r="U43" i="46" s="1"/>
  <c r="V43" i="46" s="1"/>
  <c r="W43" i="46" s="1"/>
  <c r="X43" i="46" s="1"/>
  <c r="Y43" i="46" s="1"/>
  <c r="Z43" i="46" s="1"/>
  <c r="AA43" i="46" s="1"/>
  <c r="AB43" i="46" s="1"/>
  <c r="AC43" i="46" s="1"/>
  <c r="AD43" i="46" s="1"/>
  <c r="AE43" i="46" s="1"/>
  <c r="AF43" i="46" s="1"/>
  <c r="AG43" i="46" s="1"/>
  <c r="AH43" i="46" s="1"/>
  <c r="AI43" i="46" s="1"/>
  <c r="AJ43" i="46" s="1"/>
  <c r="AK43" i="46" s="1"/>
  <c r="AL43" i="46" s="1"/>
  <c r="AM43" i="46" s="1"/>
  <c r="AN43" i="46" s="1"/>
  <c r="AO43" i="46" s="1"/>
  <c r="AP43" i="46" s="1"/>
  <c r="N42" i="46"/>
  <c r="O42" i="46" s="1"/>
  <c r="P42" i="46" s="1"/>
  <c r="Q42" i="46" s="1"/>
  <c r="R42" i="46" s="1"/>
  <c r="S42" i="46" s="1"/>
  <c r="T42" i="46" s="1"/>
  <c r="U42" i="46" s="1"/>
  <c r="V42" i="46" s="1"/>
  <c r="W42" i="46" s="1"/>
  <c r="X42" i="46" s="1"/>
  <c r="Y42" i="46" s="1"/>
  <c r="Z42" i="46" s="1"/>
  <c r="AA42" i="46" s="1"/>
  <c r="AB42" i="46" s="1"/>
  <c r="AC42" i="46" s="1"/>
  <c r="AD42" i="46" s="1"/>
  <c r="AE42" i="46" s="1"/>
  <c r="AF42" i="46" s="1"/>
  <c r="AG42" i="46" s="1"/>
  <c r="AH42" i="46" s="1"/>
  <c r="AI42" i="46" s="1"/>
  <c r="AJ42" i="46" s="1"/>
  <c r="AK42" i="46" s="1"/>
  <c r="AL42" i="46" s="1"/>
  <c r="AM42" i="46" s="1"/>
  <c r="AN42" i="46" s="1"/>
  <c r="AO42" i="46" s="1"/>
  <c r="AP42" i="46" s="1"/>
  <c r="N41" i="46"/>
  <c r="O41" i="46" s="1"/>
  <c r="P41" i="46" s="1"/>
  <c r="Q41" i="46" s="1"/>
  <c r="R41" i="46" s="1"/>
  <c r="S41" i="46" s="1"/>
  <c r="T41" i="46" s="1"/>
  <c r="U41" i="46" s="1"/>
  <c r="V41" i="46" s="1"/>
  <c r="W41" i="46" s="1"/>
  <c r="X41" i="46" s="1"/>
  <c r="Y41" i="46" s="1"/>
  <c r="Z41" i="46" s="1"/>
  <c r="AA41" i="46" s="1"/>
  <c r="AB41" i="46" s="1"/>
  <c r="AC41" i="46" s="1"/>
  <c r="AD41" i="46" s="1"/>
  <c r="AE41" i="46" s="1"/>
  <c r="AF41" i="46" s="1"/>
  <c r="AG41" i="46" s="1"/>
  <c r="AH41" i="46" s="1"/>
  <c r="AI41" i="46" s="1"/>
  <c r="AJ41" i="46" s="1"/>
  <c r="AK41" i="46" s="1"/>
  <c r="AL41" i="46" s="1"/>
  <c r="AM41" i="46" s="1"/>
  <c r="AN41" i="46" s="1"/>
  <c r="AO41" i="46" s="1"/>
  <c r="AP41" i="46" s="1"/>
  <c r="N40" i="46"/>
  <c r="O40" i="46" s="1"/>
  <c r="P40" i="46" s="1"/>
  <c r="Q40" i="46" s="1"/>
  <c r="R40" i="46" s="1"/>
  <c r="S40" i="46" s="1"/>
  <c r="T40" i="46" s="1"/>
  <c r="U40" i="46" s="1"/>
  <c r="V40" i="46" s="1"/>
  <c r="W40" i="46" s="1"/>
  <c r="X40" i="46" s="1"/>
  <c r="Y40" i="46" s="1"/>
  <c r="Z40" i="46" s="1"/>
  <c r="AA40" i="46" s="1"/>
  <c r="AB40" i="46" s="1"/>
  <c r="AC40" i="46" s="1"/>
  <c r="AD40" i="46" s="1"/>
  <c r="AE40" i="46" s="1"/>
  <c r="AF40" i="46" s="1"/>
  <c r="AG40" i="46" s="1"/>
  <c r="AH40" i="46" s="1"/>
  <c r="AI40" i="46" s="1"/>
  <c r="AJ40" i="46" s="1"/>
  <c r="AK40" i="46" s="1"/>
  <c r="AL40" i="46" s="1"/>
  <c r="AM40" i="46" s="1"/>
  <c r="AN40" i="46" s="1"/>
  <c r="AO40" i="46" s="1"/>
  <c r="AP40" i="46" s="1"/>
  <c r="N39" i="46"/>
  <c r="O39" i="46" s="1"/>
  <c r="P39" i="46" s="1"/>
  <c r="Q39" i="46" s="1"/>
  <c r="R39" i="46" s="1"/>
  <c r="S39" i="46" s="1"/>
  <c r="T39" i="46" s="1"/>
  <c r="U39" i="46" s="1"/>
  <c r="V39" i="46" s="1"/>
  <c r="W39" i="46" s="1"/>
  <c r="X39" i="46" s="1"/>
  <c r="Y39" i="46" s="1"/>
  <c r="Z39" i="46" s="1"/>
  <c r="AA39" i="46" s="1"/>
  <c r="AB39" i="46" s="1"/>
  <c r="AC39" i="46" s="1"/>
  <c r="AD39" i="46" s="1"/>
  <c r="AE39" i="46" s="1"/>
  <c r="AF39" i="46" s="1"/>
  <c r="AG39" i="46" s="1"/>
  <c r="AH39" i="46" s="1"/>
  <c r="AI39" i="46" s="1"/>
  <c r="AJ39" i="46" s="1"/>
  <c r="AK39" i="46" s="1"/>
  <c r="AL39" i="46" s="1"/>
  <c r="AM39" i="46" s="1"/>
  <c r="AN39" i="46" s="1"/>
  <c r="AO39" i="46" s="1"/>
  <c r="AP39" i="46" s="1"/>
  <c r="N38" i="46"/>
  <c r="O38" i="46" s="1"/>
  <c r="P38" i="46" s="1"/>
  <c r="Q38" i="46" s="1"/>
  <c r="R38" i="46" s="1"/>
  <c r="S38" i="46" s="1"/>
  <c r="T38" i="46" s="1"/>
  <c r="U38" i="46" s="1"/>
  <c r="V38" i="46" s="1"/>
  <c r="W38" i="46" s="1"/>
  <c r="X38" i="46" s="1"/>
  <c r="Y38" i="46" s="1"/>
  <c r="Z38" i="46" s="1"/>
  <c r="AA38" i="46" s="1"/>
  <c r="AB38" i="46" s="1"/>
  <c r="AC38" i="46" s="1"/>
  <c r="AD38" i="46" s="1"/>
  <c r="AE38" i="46" s="1"/>
  <c r="AF38" i="46" s="1"/>
  <c r="AG38" i="46" s="1"/>
  <c r="AH38" i="46" s="1"/>
  <c r="AI38" i="46" s="1"/>
  <c r="AJ38" i="46" s="1"/>
  <c r="AK38" i="46" s="1"/>
  <c r="AL38" i="46" s="1"/>
  <c r="AM38" i="46" s="1"/>
  <c r="AN38" i="46" s="1"/>
  <c r="AO38" i="46" s="1"/>
  <c r="AP38" i="46" s="1"/>
  <c r="N37" i="46"/>
  <c r="O37" i="46" s="1"/>
  <c r="P37" i="46" s="1"/>
  <c r="Q37" i="46" s="1"/>
  <c r="R37" i="46" s="1"/>
  <c r="S37" i="46" s="1"/>
  <c r="T37" i="46" s="1"/>
  <c r="U37" i="46" s="1"/>
  <c r="V37" i="46" s="1"/>
  <c r="W37" i="46" s="1"/>
  <c r="X37" i="46" s="1"/>
  <c r="Y37" i="46" s="1"/>
  <c r="Z37" i="46" s="1"/>
  <c r="AA37" i="46" s="1"/>
  <c r="AB37" i="46" s="1"/>
  <c r="AC37" i="46" s="1"/>
  <c r="AD37" i="46" s="1"/>
  <c r="AE37" i="46" s="1"/>
  <c r="AF37" i="46" s="1"/>
  <c r="AG37" i="46" s="1"/>
  <c r="AH37" i="46" s="1"/>
  <c r="AI37" i="46" s="1"/>
  <c r="AJ37" i="46" s="1"/>
  <c r="AK37" i="46" s="1"/>
  <c r="AL37" i="46" s="1"/>
  <c r="AM37" i="46" s="1"/>
  <c r="AN37" i="46" s="1"/>
  <c r="AO37" i="46" s="1"/>
  <c r="AP37" i="46" s="1"/>
  <c r="N36" i="46"/>
  <c r="O36" i="46" s="1"/>
  <c r="P36" i="46" s="1"/>
  <c r="Q36" i="46" s="1"/>
  <c r="R36" i="46" s="1"/>
  <c r="S36" i="46" s="1"/>
  <c r="N2" i="46"/>
  <c r="O2" i="46" s="1"/>
  <c r="P2" i="46" s="1"/>
  <c r="Q2" i="46" s="1"/>
  <c r="R2" i="46" s="1"/>
  <c r="S2" i="46" s="1"/>
  <c r="T2" i="46" s="1"/>
  <c r="U2" i="46" s="1"/>
  <c r="V2" i="46" s="1"/>
  <c r="W2" i="46" s="1"/>
  <c r="X2" i="46" s="1"/>
  <c r="Y2" i="46" s="1"/>
  <c r="Z2" i="46" s="1"/>
  <c r="AA2" i="46" s="1"/>
  <c r="AB2" i="46" s="1"/>
  <c r="AC2" i="46" s="1"/>
  <c r="AD2" i="46" s="1"/>
  <c r="AE2" i="46" s="1"/>
  <c r="AF2" i="46" s="1"/>
  <c r="AG2" i="46" s="1"/>
  <c r="AH2" i="46" s="1"/>
  <c r="AI2" i="46" s="1"/>
  <c r="AJ2" i="46" s="1"/>
  <c r="AK2" i="46" s="1"/>
  <c r="AL2" i="46" s="1"/>
  <c r="AM2" i="46" s="1"/>
  <c r="AN2" i="46" s="1"/>
  <c r="AO2" i="46" s="1"/>
  <c r="AP2" i="46" s="1"/>
  <c r="Q77" i="46" l="1"/>
  <c r="R77" i="46" s="1"/>
  <c r="S77" i="46" s="1"/>
  <c r="T77" i="46" s="1"/>
  <c r="U77" i="46" s="1"/>
  <c r="V77" i="46" s="1"/>
  <c r="W77" i="46" s="1"/>
  <c r="X77" i="46" s="1"/>
  <c r="Y77" i="46" s="1"/>
  <c r="Z77" i="46" s="1"/>
  <c r="AA77" i="46" s="1"/>
  <c r="AB77" i="46" s="1"/>
  <c r="AC77" i="46" s="1"/>
  <c r="AD77" i="46" s="1"/>
  <c r="AE77" i="46" s="1"/>
  <c r="AF77" i="46" s="1"/>
  <c r="AG77" i="46" s="1"/>
  <c r="AH77" i="46" s="1"/>
  <c r="AI77" i="46" s="1"/>
  <c r="AJ77" i="46" s="1"/>
  <c r="AK77" i="46" s="1"/>
  <c r="AL77" i="46" s="1"/>
  <c r="AM77" i="46" s="1"/>
  <c r="AN77" i="46" s="1"/>
  <c r="AO77" i="46" s="1"/>
  <c r="AP77" i="46" s="1"/>
  <c r="Q93" i="46"/>
  <c r="R93" i="46" s="1"/>
  <c r="S93" i="46" s="1"/>
  <c r="T93" i="46" s="1"/>
  <c r="U93" i="46" s="1"/>
  <c r="V93" i="46" s="1"/>
  <c r="W93" i="46" s="1"/>
  <c r="X93" i="46" s="1"/>
  <c r="Y93" i="46" s="1"/>
  <c r="Z93" i="46" s="1"/>
  <c r="AA93" i="46" s="1"/>
  <c r="AB93" i="46" s="1"/>
  <c r="AC93" i="46" s="1"/>
  <c r="AD93" i="46" s="1"/>
  <c r="AE93" i="46" s="1"/>
  <c r="AF93" i="46" s="1"/>
  <c r="AG93" i="46" s="1"/>
  <c r="AH93" i="46" s="1"/>
  <c r="AI93" i="46" s="1"/>
  <c r="AJ93" i="46" s="1"/>
  <c r="AK93" i="46" s="1"/>
  <c r="AL93" i="46" s="1"/>
  <c r="AM93" i="46" s="1"/>
  <c r="AN93" i="46" s="1"/>
  <c r="AO93" i="46" s="1"/>
  <c r="AP93" i="46" s="1"/>
  <c r="Q101" i="46"/>
  <c r="R101" i="46" s="1"/>
  <c r="S101" i="46" s="1"/>
  <c r="T101" i="46" s="1"/>
  <c r="U101" i="46" s="1"/>
  <c r="V101" i="46" s="1"/>
  <c r="W101" i="46" s="1"/>
  <c r="X101" i="46" s="1"/>
  <c r="Y101" i="46" s="1"/>
  <c r="Z101" i="46" s="1"/>
  <c r="AA101" i="46" s="1"/>
  <c r="AB101" i="46" s="1"/>
  <c r="AC101" i="46" s="1"/>
  <c r="AD101" i="46" s="1"/>
  <c r="AE101" i="46" s="1"/>
  <c r="AF101" i="46" s="1"/>
  <c r="AG101" i="46" s="1"/>
  <c r="AH101" i="46" s="1"/>
  <c r="AI101" i="46" s="1"/>
  <c r="AJ101" i="46" s="1"/>
  <c r="AK101" i="46" s="1"/>
  <c r="AL101" i="46" s="1"/>
  <c r="AM101" i="46" s="1"/>
  <c r="AN101" i="46" s="1"/>
  <c r="AO101" i="46" s="1"/>
  <c r="AP101" i="46" s="1"/>
  <c r="Q86" i="46"/>
  <c r="R86" i="46" s="1"/>
  <c r="S86" i="46" s="1"/>
  <c r="T86" i="46" s="1"/>
  <c r="U86" i="46" s="1"/>
  <c r="V86" i="46" s="1"/>
  <c r="W86" i="46" s="1"/>
  <c r="X86" i="46" s="1"/>
  <c r="Y86" i="46" s="1"/>
  <c r="Z86" i="46" s="1"/>
  <c r="AA86" i="46" s="1"/>
  <c r="AB86" i="46" s="1"/>
  <c r="AC86" i="46" s="1"/>
  <c r="AD86" i="46" s="1"/>
  <c r="AE86" i="46" s="1"/>
  <c r="AF86" i="46" s="1"/>
  <c r="AG86" i="46" s="1"/>
  <c r="AH86" i="46" s="1"/>
  <c r="AI86" i="46" s="1"/>
  <c r="AJ86" i="46" s="1"/>
  <c r="AK86" i="46" s="1"/>
  <c r="AL86" i="46" s="1"/>
  <c r="AM86" i="46" s="1"/>
  <c r="AN86" i="46" s="1"/>
  <c r="AO86" i="46" s="1"/>
  <c r="AP86" i="46" s="1"/>
  <c r="Q102" i="46"/>
  <c r="R102" i="46" s="1"/>
  <c r="S102" i="46" s="1"/>
  <c r="T102" i="46" s="1"/>
  <c r="U102" i="46" s="1"/>
  <c r="V102" i="46" s="1"/>
  <c r="W102" i="46" s="1"/>
  <c r="X102" i="46" s="1"/>
  <c r="Y102" i="46" s="1"/>
  <c r="Z102" i="46" s="1"/>
  <c r="AA102" i="46" s="1"/>
  <c r="AB102" i="46" s="1"/>
  <c r="AC102" i="46" s="1"/>
  <c r="AD102" i="46" s="1"/>
  <c r="AE102" i="46" s="1"/>
  <c r="AF102" i="46" s="1"/>
  <c r="AG102" i="46" s="1"/>
  <c r="AH102" i="46" s="1"/>
  <c r="AI102" i="46" s="1"/>
  <c r="AJ102" i="46" s="1"/>
  <c r="AK102" i="46" s="1"/>
  <c r="AL102" i="46" s="1"/>
  <c r="AM102" i="46" s="1"/>
  <c r="AN102" i="46" s="1"/>
  <c r="AO102" i="46" s="1"/>
  <c r="AP102" i="46" s="1"/>
  <c r="Q71" i="46"/>
  <c r="R71" i="46" s="1"/>
  <c r="S71" i="46" s="1"/>
  <c r="T71" i="46" s="1"/>
  <c r="U71" i="46" s="1"/>
  <c r="V71" i="46" s="1"/>
  <c r="W71" i="46" s="1"/>
  <c r="X71" i="46" s="1"/>
  <c r="Y71" i="46" s="1"/>
  <c r="Z71" i="46" s="1"/>
  <c r="AA71" i="46" s="1"/>
  <c r="AB71" i="46" s="1"/>
  <c r="AC71" i="46" s="1"/>
  <c r="AD71" i="46" s="1"/>
  <c r="AE71" i="46" s="1"/>
  <c r="AF71" i="46" s="1"/>
  <c r="AG71" i="46" s="1"/>
  <c r="AH71" i="46" s="1"/>
  <c r="AI71" i="46" s="1"/>
  <c r="AJ71" i="46" s="1"/>
  <c r="AK71" i="46" s="1"/>
  <c r="AL71" i="46" s="1"/>
  <c r="AM71" i="46" s="1"/>
  <c r="AN71" i="46" s="1"/>
  <c r="AO71" i="46" s="1"/>
  <c r="AP71" i="46" s="1"/>
  <c r="Q95" i="46"/>
  <c r="R95" i="46" s="1"/>
  <c r="S95" i="46" s="1"/>
  <c r="T95" i="46" s="1"/>
  <c r="U95" i="46" s="1"/>
  <c r="V95" i="46" s="1"/>
  <c r="W95" i="46" s="1"/>
  <c r="X95" i="46" s="1"/>
  <c r="Y95" i="46" s="1"/>
  <c r="Z95" i="46" s="1"/>
  <c r="AA95" i="46" s="1"/>
  <c r="AB95" i="46" s="1"/>
  <c r="AC95" i="46" s="1"/>
  <c r="AD95" i="46" s="1"/>
  <c r="AE95" i="46" s="1"/>
  <c r="AF95" i="46" s="1"/>
  <c r="AG95" i="46" s="1"/>
  <c r="AH95" i="46" s="1"/>
  <c r="AI95" i="46" s="1"/>
  <c r="AJ95" i="46" s="1"/>
  <c r="AK95" i="46" s="1"/>
  <c r="AL95" i="46" s="1"/>
  <c r="AM95" i="46" s="1"/>
  <c r="AN95" i="46" s="1"/>
  <c r="AO95" i="46" s="1"/>
  <c r="AP95" i="46" s="1"/>
  <c r="Q85" i="46"/>
  <c r="R85" i="46" s="1"/>
  <c r="S85" i="46" s="1"/>
  <c r="T85" i="46" s="1"/>
  <c r="U85" i="46" s="1"/>
  <c r="V85" i="46" s="1"/>
  <c r="W85" i="46" s="1"/>
  <c r="X85" i="46" s="1"/>
  <c r="Y85" i="46" s="1"/>
  <c r="Z85" i="46" s="1"/>
  <c r="AA85" i="46" s="1"/>
  <c r="AB85" i="46" s="1"/>
  <c r="AC85" i="46" s="1"/>
  <c r="AD85" i="46" s="1"/>
  <c r="AE85" i="46" s="1"/>
  <c r="AF85" i="46" s="1"/>
  <c r="AG85" i="46" s="1"/>
  <c r="AH85" i="46" s="1"/>
  <c r="AI85" i="46" s="1"/>
  <c r="AJ85" i="46" s="1"/>
  <c r="AK85" i="46" s="1"/>
  <c r="AL85" i="46" s="1"/>
  <c r="AM85" i="46" s="1"/>
  <c r="AN85" i="46" s="1"/>
  <c r="AO85" i="46" s="1"/>
  <c r="AP85" i="46" s="1"/>
  <c r="Q79" i="46"/>
  <c r="R79" i="46" s="1"/>
  <c r="S79" i="46" s="1"/>
  <c r="T79" i="46" s="1"/>
  <c r="U79" i="46" s="1"/>
  <c r="V79" i="46" s="1"/>
  <c r="W79" i="46" s="1"/>
  <c r="X79" i="46" s="1"/>
  <c r="Y79" i="46" s="1"/>
  <c r="Z79" i="46" s="1"/>
  <c r="AA79" i="46" s="1"/>
  <c r="AB79" i="46" s="1"/>
  <c r="AC79" i="46" s="1"/>
  <c r="AD79" i="46" s="1"/>
  <c r="AE79" i="46" s="1"/>
  <c r="AF79" i="46" s="1"/>
  <c r="AG79" i="46" s="1"/>
  <c r="AH79" i="46" s="1"/>
  <c r="AI79" i="46" s="1"/>
  <c r="AJ79" i="46" s="1"/>
  <c r="AK79" i="46" s="1"/>
  <c r="AL79" i="46" s="1"/>
  <c r="AM79" i="46" s="1"/>
  <c r="AN79" i="46" s="1"/>
  <c r="AO79" i="46" s="1"/>
  <c r="AP79" i="46" s="1"/>
  <c r="Q73" i="46"/>
  <c r="R73" i="46" s="1"/>
  <c r="S73" i="46" s="1"/>
  <c r="T73" i="46" s="1"/>
  <c r="U73" i="46" s="1"/>
  <c r="V73" i="46" s="1"/>
  <c r="W73" i="46" s="1"/>
  <c r="X73" i="46" s="1"/>
  <c r="Y73" i="46" s="1"/>
  <c r="Z73" i="46" s="1"/>
  <c r="AA73" i="46" s="1"/>
  <c r="AB73" i="46" s="1"/>
  <c r="AC73" i="46" s="1"/>
  <c r="AD73" i="46" s="1"/>
  <c r="AE73" i="46" s="1"/>
  <c r="AF73" i="46" s="1"/>
  <c r="AG73" i="46" s="1"/>
  <c r="AH73" i="46" s="1"/>
  <c r="AI73" i="46" s="1"/>
  <c r="AJ73" i="46" s="1"/>
  <c r="AK73" i="46" s="1"/>
  <c r="AL73" i="46" s="1"/>
  <c r="AM73" i="46" s="1"/>
  <c r="AN73" i="46" s="1"/>
  <c r="AO73" i="46" s="1"/>
  <c r="AP73" i="46" s="1"/>
  <c r="Q82" i="46"/>
  <c r="R82" i="46" s="1"/>
  <c r="S82" i="46" s="1"/>
  <c r="T82" i="46" s="1"/>
  <c r="U82" i="46" s="1"/>
  <c r="V82" i="46" s="1"/>
  <c r="W82" i="46" s="1"/>
  <c r="X82" i="46" s="1"/>
  <c r="Y82" i="46" s="1"/>
  <c r="Z82" i="46" s="1"/>
  <c r="AA82" i="46" s="1"/>
  <c r="AB82" i="46" s="1"/>
  <c r="AC82" i="46" s="1"/>
  <c r="AD82" i="46" s="1"/>
  <c r="AE82" i="46" s="1"/>
  <c r="AF82" i="46" s="1"/>
  <c r="AG82" i="46" s="1"/>
  <c r="AH82" i="46" s="1"/>
  <c r="AI82" i="46" s="1"/>
  <c r="AJ82" i="46" s="1"/>
  <c r="AK82" i="46" s="1"/>
  <c r="AL82" i="46" s="1"/>
  <c r="AM82" i="46" s="1"/>
  <c r="AN82" i="46" s="1"/>
  <c r="AO82" i="46" s="1"/>
  <c r="AP82" i="46" s="1"/>
  <c r="Q90" i="46"/>
  <c r="R90" i="46" s="1"/>
  <c r="S90" i="46" s="1"/>
  <c r="T90" i="46" s="1"/>
  <c r="U90" i="46" s="1"/>
  <c r="V90" i="46" s="1"/>
  <c r="W90" i="46" s="1"/>
  <c r="X90" i="46" s="1"/>
  <c r="Y90" i="46" s="1"/>
  <c r="Z90" i="46" s="1"/>
  <c r="AA90" i="46" s="1"/>
  <c r="AB90" i="46" s="1"/>
  <c r="AC90" i="46" s="1"/>
  <c r="AD90" i="46" s="1"/>
  <c r="AE90" i="46" s="1"/>
  <c r="AF90" i="46" s="1"/>
  <c r="AG90" i="46" s="1"/>
  <c r="AH90" i="46" s="1"/>
  <c r="AI90" i="46" s="1"/>
  <c r="AJ90" i="46" s="1"/>
  <c r="AK90" i="46" s="1"/>
  <c r="AL90" i="46" s="1"/>
  <c r="AM90" i="46" s="1"/>
  <c r="AN90" i="46" s="1"/>
  <c r="AO90" i="46" s="1"/>
  <c r="AP90" i="46" s="1"/>
  <c r="Q98" i="46"/>
  <c r="R98" i="46" s="1"/>
  <c r="S98" i="46" s="1"/>
  <c r="T98" i="46" s="1"/>
  <c r="U98" i="46" s="1"/>
  <c r="V98" i="46" s="1"/>
  <c r="W98" i="46" s="1"/>
  <c r="X98" i="46" s="1"/>
  <c r="Y98" i="46" s="1"/>
  <c r="Z98" i="46" s="1"/>
  <c r="AA98" i="46" s="1"/>
  <c r="AB98" i="46" s="1"/>
  <c r="AC98" i="46" s="1"/>
  <c r="AD98" i="46" s="1"/>
  <c r="AE98" i="46" s="1"/>
  <c r="AF98" i="46" s="1"/>
  <c r="AG98" i="46" s="1"/>
  <c r="AH98" i="46" s="1"/>
  <c r="AI98" i="46" s="1"/>
  <c r="AJ98" i="46" s="1"/>
  <c r="AK98" i="46" s="1"/>
  <c r="AL98" i="46" s="1"/>
  <c r="AM98" i="46" s="1"/>
  <c r="AN98" i="46" s="1"/>
  <c r="AO98" i="46" s="1"/>
  <c r="AP98" i="46" s="1"/>
  <c r="Q75" i="46"/>
  <c r="R75" i="46" s="1"/>
  <c r="S75" i="46" s="1"/>
  <c r="T75" i="46" s="1"/>
  <c r="U75" i="46" s="1"/>
  <c r="V75" i="46" s="1"/>
  <c r="W75" i="46" s="1"/>
  <c r="X75" i="46" s="1"/>
  <c r="Y75" i="46" s="1"/>
  <c r="Z75" i="46" s="1"/>
  <c r="AA75" i="46" s="1"/>
  <c r="AB75" i="46" s="1"/>
  <c r="AC75" i="46" s="1"/>
  <c r="AD75" i="46" s="1"/>
  <c r="AE75" i="46" s="1"/>
  <c r="AF75" i="46" s="1"/>
  <c r="AG75" i="46" s="1"/>
  <c r="AH75" i="46" s="1"/>
  <c r="AI75" i="46" s="1"/>
  <c r="AJ75" i="46" s="1"/>
  <c r="AK75" i="46" s="1"/>
  <c r="AL75" i="46" s="1"/>
  <c r="AM75" i="46" s="1"/>
  <c r="AN75" i="46" s="1"/>
  <c r="AO75" i="46" s="1"/>
  <c r="AP75" i="46" s="1"/>
  <c r="Q83" i="46"/>
  <c r="R83" i="46" s="1"/>
  <c r="S83" i="46" s="1"/>
  <c r="T83" i="46" s="1"/>
  <c r="U83" i="46" s="1"/>
  <c r="V83" i="46" s="1"/>
  <c r="W83" i="46" s="1"/>
  <c r="X83" i="46" s="1"/>
  <c r="Y83" i="46" s="1"/>
  <c r="Z83" i="46" s="1"/>
  <c r="AA83" i="46" s="1"/>
  <c r="AB83" i="46" s="1"/>
  <c r="AC83" i="46" s="1"/>
  <c r="AD83" i="46" s="1"/>
  <c r="AE83" i="46" s="1"/>
  <c r="AF83" i="46" s="1"/>
  <c r="AG83" i="46" s="1"/>
  <c r="AH83" i="46" s="1"/>
  <c r="AI83" i="46" s="1"/>
  <c r="AJ83" i="46" s="1"/>
  <c r="AK83" i="46" s="1"/>
  <c r="AL83" i="46" s="1"/>
  <c r="AM83" i="46" s="1"/>
  <c r="AN83" i="46" s="1"/>
  <c r="AO83" i="46" s="1"/>
  <c r="AP83" i="46" s="1"/>
  <c r="Q91" i="46"/>
  <c r="R91" i="46" s="1"/>
  <c r="S91" i="46" s="1"/>
  <c r="T91" i="46" s="1"/>
  <c r="U91" i="46" s="1"/>
  <c r="V91" i="46" s="1"/>
  <c r="W91" i="46" s="1"/>
  <c r="X91" i="46" s="1"/>
  <c r="Y91" i="46" s="1"/>
  <c r="Z91" i="46" s="1"/>
  <c r="AA91" i="46" s="1"/>
  <c r="AB91" i="46" s="1"/>
  <c r="AC91" i="46" s="1"/>
  <c r="AD91" i="46" s="1"/>
  <c r="AE91" i="46" s="1"/>
  <c r="AF91" i="46" s="1"/>
  <c r="AG91" i="46" s="1"/>
  <c r="AH91" i="46" s="1"/>
  <c r="AI91" i="46" s="1"/>
  <c r="AJ91" i="46" s="1"/>
  <c r="AK91" i="46" s="1"/>
  <c r="AL91" i="46" s="1"/>
  <c r="AM91" i="46" s="1"/>
  <c r="AN91" i="46" s="1"/>
  <c r="AO91" i="46" s="1"/>
  <c r="AP91" i="46" s="1"/>
  <c r="Q99" i="46"/>
  <c r="R99" i="46" s="1"/>
  <c r="S99" i="46" s="1"/>
  <c r="T99" i="46" s="1"/>
  <c r="U99" i="46" s="1"/>
  <c r="V99" i="46" s="1"/>
  <c r="W99" i="46" s="1"/>
  <c r="X99" i="46" s="1"/>
  <c r="Y99" i="46" s="1"/>
  <c r="Z99" i="46" s="1"/>
  <c r="AA99" i="46" s="1"/>
  <c r="AB99" i="46" s="1"/>
  <c r="AC99" i="46" s="1"/>
  <c r="AD99" i="46" s="1"/>
  <c r="AE99" i="46" s="1"/>
  <c r="AF99" i="46" s="1"/>
  <c r="AG99" i="46" s="1"/>
  <c r="AH99" i="46" s="1"/>
  <c r="AI99" i="46" s="1"/>
  <c r="AJ99" i="46" s="1"/>
  <c r="AK99" i="46" s="1"/>
  <c r="AL99" i="46" s="1"/>
  <c r="AM99" i="46" s="1"/>
  <c r="AN99" i="46" s="1"/>
  <c r="AO99" i="46" s="1"/>
  <c r="AP99" i="46" s="1"/>
  <c r="Q70" i="46"/>
  <c r="R70" i="46" s="1"/>
  <c r="S70" i="46" s="1"/>
  <c r="T70" i="46" s="1"/>
  <c r="U70" i="46" s="1"/>
  <c r="V70" i="46" s="1"/>
  <c r="W70" i="46" s="1"/>
  <c r="X70" i="46" s="1"/>
  <c r="Y70" i="46" s="1"/>
  <c r="Z70" i="46" s="1"/>
  <c r="AA70" i="46" s="1"/>
  <c r="AB70" i="46" s="1"/>
  <c r="AC70" i="46" s="1"/>
  <c r="AD70" i="46" s="1"/>
  <c r="AE70" i="46" s="1"/>
  <c r="AF70" i="46" s="1"/>
  <c r="AG70" i="46" s="1"/>
  <c r="AH70" i="46" s="1"/>
  <c r="AI70" i="46" s="1"/>
  <c r="AJ70" i="46" s="1"/>
  <c r="AK70" i="46" s="1"/>
  <c r="AL70" i="46" s="1"/>
  <c r="AM70" i="46" s="1"/>
  <c r="AN70" i="46" s="1"/>
  <c r="AO70" i="46" s="1"/>
  <c r="AP70" i="46" s="1"/>
  <c r="Q78" i="46"/>
  <c r="R78" i="46" s="1"/>
  <c r="S78" i="46" s="1"/>
  <c r="T78" i="46" s="1"/>
  <c r="U78" i="46" s="1"/>
  <c r="V78" i="46" s="1"/>
  <c r="W78" i="46" s="1"/>
  <c r="X78" i="46" s="1"/>
  <c r="Y78" i="46" s="1"/>
  <c r="Z78" i="46" s="1"/>
  <c r="AA78" i="46" s="1"/>
  <c r="AB78" i="46" s="1"/>
  <c r="AC78" i="46" s="1"/>
  <c r="AD78" i="46" s="1"/>
  <c r="AE78" i="46" s="1"/>
  <c r="AF78" i="46" s="1"/>
  <c r="AG78" i="46" s="1"/>
  <c r="AH78" i="46" s="1"/>
  <c r="AI78" i="46" s="1"/>
  <c r="AJ78" i="46" s="1"/>
  <c r="AK78" i="46" s="1"/>
  <c r="AL78" i="46" s="1"/>
  <c r="AM78" i="46" s="1"/>
  <c r="AN78" i="46" s="1"/>
  <c r="AO78" i="46" s="1"/>
  <c r="AP78" i="46" s="1"/>
  <c r="Q94" i="46"/>
  <c r="R94" i="46" s="1"/>
  <c r="S94" i="46" s="1"/>
  <c r="T94" i="46" s="1"/>
  <c r="U94" i="46" s="1"/>
  <c r="V94" i="46" s="1"/>
  <c r="W94" i="46" s="1"/>
  <c r="X94" i="46" s="1"/>
  <c r="Y94" i="46" s="1"/>
  <c r="Z94" i="46" s="1"/>
  <c r="AA94" i="46" s="1"/>
  <c r="AB94" i="46" s="1"/>
  <c r="AC94" i="46" s="1"/>
  <c r="AD94" i="46" s="1"/>
  <c r="AE94" i="46" s="1"/>
  <c r="AF94" i="46" s="1"/>
  <c r="AG94" i="46" s="1"/>
  <c r="AH94" i="46" s="1"/>
  <c r="AI94" i="46" s="1"/>
  <c r="AJ94" i="46" s="1"/>
  <c r="AK94" i="46" s="1"/>
  <c r="AL94" i="46" s="1"/>
  <c r="AM94" i="46" s="1"/>
  <c r="AN94" i="46" s="1"/>
  <c r="AO94" i="46" s="1"/>
  <c r="AP94" i="46" s="1"/>
  <c r="Q87" i="46"/>
  <c r="R87" i="46" s="1"/>
  <c r="S87" i="46" s="1"/>
  <c r="T87" i="46" s="1"/>
  <c r="U87" i="46" s="1"/>
  <c r="V87" i="46" s="1"/>
  <c r="W87" i="46" s="1"/>
  <c r="X87" i="46" s="1"/>
  <c r="Y87" i="46" s="1"/>
  <c r="Z87" i="46" s="1"/>
  <c r="AA87" i="46" s="1"/>
  <c r="AB87" i="46" s="1"/>
  <c r="AC87" i="46" s="1"/>
  <c r="AD87" i="46" s="1"/>
  <c r="AE87" i="46" s="1"/>
  <c r="AF87" i="46" s="1"/>
  <c r="AG87" i="46" s="1"/>
  <c r="AH87" i="46" s="1"/>
  <c r="AI87" i="46" s="1"/>
  <c r="AJ87" i="46" s="1"/>
  <c r="AK87" i="46" s="1"/>
  <c r="AL87" i="46" s="1"/>
  <c r="AM87" i="46" s="1"/>
  <c r="AN87" i="46" s="1"/>
  <c r="AO87" i="46" s="1"/>
  <c r="AP87" i="46" s="1"/>
  <c r="Q103" i="46"/>
  <c r="R103" i="46" s="1"/>
  <c r="S103" i="46" s="1"/>
  <c r="T103" i="46" s="1"/>
  <c r="U103" i="46" s="1"/>
  <c r="V103" i="46" s="1"/>
  <c r="W103" i="46" s="1"/>
  <c r="X103" i="46" s="1"/>
  <c r="Y103" i="46" s="1"/>
  <c r="Z103" i="46" s="1"/>
  <c r="AA103" i="46" s="1"/>
  <c r="AB103" i="46" s="1"/>
  <c r="AC103" i="46" s="1"/>
  <c r="AD103" i="46" s="1"/>
  <c r="AE103" i="46" s="1"/>
  <c r="AF103" i="46" s="1"/>
  <c r="AG103" i="46" s="1"/>
  <c r="AH103" i="46" s="1"/>
  <c r="AI103" i="46" s="1"/>
  <c r="AJ103" i="46" s="1"/>
  <c r="AK103" i="46" s="1"/>
  <c r="AL103" i="46" s="1"/>
  <c r="AM103" i="46" s="1"/>
  <c r="AN103" i="46" s="1"/>
  <c r="AO103" i="46" s="1"/>
  <c r="AP103" i="46" s="1"/>
  <c r="Q72" i="46"/>
  <c r="R72" i="46" s="1"/>
  <c r="S72" i="46" s="1"/>
  <c r="T72" i="46" s="1"/>
  <c r="U72" i="46" s="1"/>
  <c r="V72" i="46" s="1"/>
  <c r="W72" i="46" s="1"/>
  <c r="X72" i="46" s="1"/>
  <c r="Y72" i="46" s="1"/>
  <c r="Z72" i="46" s="1"/>
  <c r="AA72" i="46" s="1"/>
  <c r="AB72" i="46" s="1"/>
  <c r="AC72" i="46" s="1"/>
  <c r="AD72" i="46" s="1"/>
  <c r="AE72" i="46" s="1"/>
  <c r="AF72" i="46" s="1"/>
  <c r="AG72" i="46" s="1"/>
  <c r="AH72" i="46" s="1"/>
  <c r="AI72" i="46" s="1"/>
  <c r="AJ72" i="46" s="1"/>
  <c r="AK72" i="46" s="1"/>
  <c r="AL72" i="46" s="1"/>
  <c r="AM72" i="46" s="1"/>
  <c r="AN72" i="46" s="1"/>
  <c r="AO72" i="46" s="1"/>
  <c r="AP72" i="46" s="1"/>
  <c r="Q80" i="46"/>
  <c r="R80" i="46" s="1"/>
  <c r="S80" i="46" s="1"/>
  <c r="T80" i="46" s="1"/>
  <c r="U80" i="46" s="1"/>
  <c r="V80" i="46" s="1"/>
  <c r="W80" i="46" s="1"/>
  <c r="X80" i="46" s="1"/>
  <c r="Y80" i="46" s="1"/>
  <c r="Z80" i="46" s="1"/>
  <c r="AA80" i="46" s="1"/>
  <c r="AB80" i="46" s="1"/>
  <c r="AC80" i="46" s="1"/>
  <c r="AD80" i="46" s="1"/>
  <c r="AE80" i="46" s="1"/>
  <c r="AF80" i="46" s="1"/>
  <c r="AG80" i="46" s="1"/>
  <c r="AH80" i="46" s="1"/>
  <c r="AI80" i="46" s="1"/>
  <c r="AJ80" i="46" s="1"/>
  <c r="AK80" i="46" s="1"/>
  <c r="AL80" i="46" s="1"/>
  <c r="AM80" i="46" s="1"/>
  <c r="AN80" i="46" s="1"/>
  <c r="AO80" i="46" s="1"/>
  <c r="AP80" i="46" s="1"/>
  <c r="Q88" i="46"/>
  <c r="R88" i="46" s="1"/>
  <c r="S88" i="46" s="1"/>
  <c r="T88" i="46" s="1"/>
  <c r="U88" i="46" s="1"/>
  <c r="V88" i="46" s="1"/>
  <c r="W88" i="46" s="1"/>
  <c r="X88" i="46" s="1"/>
  <c r="Y88" i="46" s="1"/>
  <c r="Z88" i="46" s="1"/>
  <c r="AA88" i="46" s="1"/>
  <c r="AB88" i="46" s="1"/>
  <c r="AC88" i="46" s="1"/>
  <c r="AD88" i="46" s="1"/>
  <c r="AE88" i="46" s="1"/>
  <c r="AF88" i="46" s="1"/>
  <c r="AG88" i="46" s="1"/>
  <c r="AH88" i="46" s="1"/>
  <c r="AI88" i="46" s="1"/>
  <c r="AJ88" i="46" s="1"/>
  <c r="AK88" i="46" s="1"/>
  <c r="AL88" i="46" s="1"/>
  <c r="AM88" i="46" s="1"/>
  <c r="AN88" i="46" s="1"/>
  <c r="AO88" i="46" s="1"/>
  <c r="AP88" i="46" s="1"/>
  <c r="Q96" i="46"/>
  <c r="R96" i="46" s="1"/>
  <c r="S96" i="46" s="1"/>
  <c r="T96" i="46" s="1"/>
  <c r="U96" i="46" s="1"/>
  <c r="V96" i="46" s="1"/>
  <c r="W96" i="46" s="1"/>
  <c r="X96" i="46" s="1"/>
  <c r="Y96" i="46" s="1"/>
  <c r="Z96" i="46" s="1"/>
  <c r="AA96" i="46" s="1"/>
  <c r="AB96" i="46" s="1"/>
  <c r="AC96" i="46" s="1"/>
  <c r="AD96" i="46" s="1"/>
  <c r="AE96" i="46" s="1"/>
  <c r="AF96" i="46" s="1"/>
  <c r="AG96" i="46" s="1"/>
  <c r="AH96" i="46" s="1"/>
  <c r="AI96" i="46" s="1"/>
  <c r="AJ96" i="46" s="1"/>
  <c r="AK96" i="46" s="1"/>
  <c r="AL96" i="46" s="1"/>
  <c r="AM96" i="46" s="1"/>
  <c r="AN96" i="46" s="1"/>
  <c r="AO96" i="46" s="1"/>
  <c r="AP96" i="46" s="1"/>
  <c r="Q81" i="46"/>
  <c r="R81" i="46" s="1"/>
  <c r="S81" i="46" s="1"/>
  <c r="T81" i="46" s="1"/>
  <c r="U81" i="46" s="1"/>
  <c r="V81" i="46" s="1"/>
  <c r="W81" i="46" s="1"/>
  <c r="X81" i="46" s="1"/>
  <c r="Y81" i="46" s="1"/>
  <c r="Z81" i="46" s="1"/>
  <c r="AA81" i="46" s="1"/>
  <c r="AB81" i="46" s="1"/>
  <c r="AC81" i="46" s="1"/>
  <c r="AD81" i="46" s="1"/>
  <c r="AE81" i="46" s="1"/>
  <c r="AF81" i="46" s="1"/>
  <c r="AG81" i="46" s="1"/>
  <c r="AH81" i="46" s="1"/>
  <c r="AI81" i="46" s="1"/>
  <c r="AJ81" i="46" s="1"/>
  <c r="AK81" i="46" s="1"/>
  <c r="AL81" i="46" s="1"/>
  <c r="AM81" i="46" s="1"/>
  <c r="AN81" i="46" s="1"/>
  <c r="AO81" i="46" s="1"/>
  <c r="AP81" i="46" s="1"/>
  <c r="Q89" i="46"/>
  <c r="R89" i="46" s="1"/>
  <c r="S89" i="46" s="1"/>
  <c r="T89" i="46" s="1"/>
  <c r="U89" i="46" s="1"/>
  <c r="V89" i="46" s="1"/>
  <c r="W89" i="46" s="1"/>
  <c r="X89" i="46" s="1"/>
  <c r="Y89" i="46" s="1"/>
  <c r="Z89" i="46" s="1"/>
  <c r="AA89" i="46" s="1"/>
  <c r="AB89" i="46" s="1"/>
  <c r="AC89" i="46" s="1"/>
  <c r="AD89" i="46" s="1"/>
  <c r="AE89" i="46" s="1"/>
  <c r="AF89" i="46" s="1"/>
  <c r="AG89" i="46" s="1"/>
  <c r="AH89" i="46" s="1"/>
  <c r="AI89" i="46" s="1"/>
  <c r="AJ89" i="46" s="1"/>
  <c r="AK89" i="46" s="1"/>
  <c r="AL89" i="46" s="1"/>
  <c r="AM89" i="46" s="1"/>
  <c r="AN89" i="46" s="1"/>
  <c r="AO89" i="46" s="1"/>
  <c r="AP89" i="46" s="1"/>
  <c r="Q97" i="46"/>
  <c r="R97" i="46" s="1"/>
  <c r="S97" i="46" s="1"/>
  <c r="T97" i="46" s="1"/>
  <c r="U97" i="46" s="1"/>
  <c r="V97" i="46" s="1"/>
  <c r="W97" i="46" s="1"/>
  <c r="X97" i="46" s="1"/>
  <c r="Y97" i="46" s="1"/>
  <c r="Z97" i="46" s="1"/>
  <c r="AA97" i="46" s="1"/>
  <c r="AB97" i="46" s="1"/>
  <c r="AC97" i="46" s="1"/>
  <c r="AD97" i="46" s="1"/>
  <c r="AE97" i="46" s="1"/>
  <c r="AF97" i="46" s="1"/>
  <c r="AG97" i="46" s="1"/>
  <c r="AH97" i="46" s="1"/>
  <c r="AI97" i="46" s="1"/>
  <c r="AJ97" i="46" s="1"/>
  <c r="AK97" i="46" s="1"/>
  <c r="AL97" i="46" s="1"/>
  <c r="AM97" i="46" s="1"/>
  <c r="AN97" i="46" s="1"/>
  <c r="AO97" i="46" s="1"/>
  <c r="AP97" i="46" s="1"/>
  <c r="Q74" i="46"/>
  <c r="R74" i="46" s="1"/>
  <c r="S74" i="46" s="1"/>
  <c r="T74" i="46" s="1"/>
  <c r="U74" i="46" s="1"/>
  <c r="V74" i="46" s="1"/>
  <c r="W74" i="46" s="1"/>
  <c r="X74" i="46" s="1"/>
  <c r="Y74" i="46" s="1"/>
  <c r="Z74" i="46" s="1"/>
  <c r="AA74" i="46" s="1"/>
  <c r="AB74" i="46" s="1"/>
  <c r="AC74" i="46" s="1"/>
  <c r="AD74" i="46" s="1"/>
  <c r="AE74" i="46" s="1"/>
  <c r="AF74" i="46" s="1"/>
  <c r="AG74" i="46" s="1"/>
  <c r="AH74" i="46" s="1"/>
  <c r="AI74" i="46" s="1"/>
  <c r="AJ74" i="46" s="1"/>
  <c r="AK74" i="46" s="1"/>
  <c r="AL74" i="46" s="1"/>
  <c r="AM74" i="46" s="1"/>
  <c r="AN74" i="46" s="1"/>
  <c r="AO74" i="46" s="1"/>
  <c r="AP74" i="46" s="1"/>
  <c r="Q76" i="46"/>
  <c r="R76" i="46" s="1"/>
  <c r="S76" i="46" s="1"/>
  <c r="T76" i="46" s="1"/>
  <c r="U76" i="46" s="1"/>
  <c r="V76" i="46" s="1"/>
  <c r="W76" i="46" s="1"/>
  <c r="X76" i="46" s="1"/>
  <c r="Y76" i="46" s="1"/>
  <c r="Z76" i="46" s="1"/>
  <c r="AA76" i="46" s="1"/>
  <c r="AB76" i="46" s="1"/>
  <c r="AC76" i="46" s="1"/>
  <c r="AD76" i="46" s="1"/>
  <c r="AE76" i="46" s="1"/>
  <c r="AF76" i="46" s="1"/>
  <c r="AG76" i="46" s="1"/>
  <c r="AH76" i="46" s="1"/>
  <c r="AI76" i="46" s="1"/>
  <c r="AJ76" i="46" s="1"/>
  <c r="AK76" i="46" s="1"/>
  <c r="AL76" i="46" s="1"/>
  <c r="AM76" i="46" s="1"/>
  <c r="AN76" i="46" s="1"/>
  <c r="AO76" i="46" s="1"/>
  <c r="AP76" i="46" s="1"/>
  <c r="Q84" i="46"/>
  <c r="R84" i="46" s="1"/>
  <c r="S84" i="46" s="1"/>
  <c r="T84" i="46" s="1"/>
  <c r="U84" i="46" s="1"/>
  <c r="V84" i="46" s="1"/>
  <c r="W84" i="46" s="1"/>
  <c r="X84" i="46" s="1"/>
  <c r="Y84" i="46" s="1"/>
  <c r="Z84" i="46" s="1"/>
  <c r="AA84" i="46" s="1"/>
  <c r="AB84" i="46" s="1"/>
  <c r="AC84" i="46" s="1"/>
  <c r="AD84" i="46" s="1"/>
  <c r="AE84" i="46" s="1"/>
  <c r="AF84" i="46" s="1"/>
  <c r="AG84" i="46" s="1"/>
  <c r="AH84" i="46" s="1"/>
  <c r="AI84" i="46" s="1"/>
  <c r="AJ84" i="46" s="1"/>
  <c r="AK84" i="46" s="1"/>
  <c r="AL84" i="46" s="1"/>
  <c r="AM84" i="46" s="1"/>
  <c r="AN84" i="46" s="1"/>
  <c r="AO84" i="46" s="1"/>
  <c r="AP84" i="46" s="1"/>
  <c r="Q92" i="46"/>
  <c r="R92" i="46" s="1"/>
  <c r="S92" i="46" s="1"/>
  <c r="T92" i="46" s="1"/>
  <c r="U92" i="46" s="1"/>
  <c r="V92" i="46" s="1"/>
  <c r="W92" i="46" s="1"/>
  <c r="X92" i="46" s="1"/>
  <c r="Y92" i="46" s="1"/>
  <c r="Z92" i="46" s="1"/>
  <c r="AA92" i="46" s="1"/>
  <c r="AB92" i="46" s="1"/>
  <c r="AC92" i="46" s="1"/>
  <c r="AD92" i="46" s="1"/>
  <c r="AE92" i="46" s="1"/>
  <c r="AF92" i="46" s="1"/>
  <c r="AG92" i="46" s="1"/>
  <c r="AH92" i="46" s="1"/>
  <c r="AI92" i="46" s="1"/>
  <c r="AJ92" i="46" s="1"/>
  <c r="AK92" i="46" s="1"/>
  <c r="AL92" i="46" s="1"/>
  <c r="AM92" i="46" s="1"/>
  <c r="AN92" i="46" s="1"/>
  <c r="AO92" i="46" s="1"/>
  <c r="AP92" i="46" s="1"/>
  <c r="Q100" i="46"/>
  <c r="R100" i="46" s="1"/>
  <c r="S100" i="46" s="1"/>
  <c r="T100" i="46" s="1"/>
  <c r="U100" i="46" s="1"/>
  <c r="V100" i="46" s="1"/>
  <c r="W100" i="46" s="1"/>
  <c r="X100" i="46" s="1"/>
  <c r="Y100" i="46" s="1"/>
  <c r="Z100" i="46" s="1"/>
  <c r="AA100" i="46" s="1"/>
  <c r="AB100" i="46" s="1"/>
  <c r="AC100" i="46" s="1"/>
  <c r="AD100" i="46" s="1"/>
  <c r="AE100" i="46" s="1"/>
  <c r="AF100" i="46" s="1"/>
  <c r="AG100" i="46" s="1"/>
  <c r="AH100" i="46" s="1"/>
  <c r="AI100" i="46" s="1"/>
  <c r="AJ100" i="46" s="1"/>
  <c r="AK100" i="46" s="1"/>
  <c r="AL100" i="46" s="1"/>
  <c r="AM100" i="46" s="1"/>
  <c r="AN100" i="46" s="1"/>
  <c r="AO100" i="46" s="1"/>
  <c r="AP100" i="46" s="1"/>
  <c r="T36" i="46"/>
  <c r="U36" i="46" s="1"/>
  <c r="V36" i="46" s="1"/>
  <c r="W36" i="46" s="1"/>
  <c r="X36" i="46" s="1"/>
  <c r="Y36" i="46" s="1"/>
  <c r="Z36" i="46" s="1"/>
  <c r="AA36" i="46" s="1"/>
  <c r="AB36" i="46" s="1"/>
  <c r="AC36" i="46" s="1"/>
  <c r="AD36" i="46" s="1"/>
  <c r="AE36" i="46" s="1"/>
  <c r="AF36" i="46" s="1"/>
  <c r="AG36" i="46" s="1"/>
  <c r="AH36" i="46" s="1"/>
  <c r="AI36" i="46" s="1"/>
  <c r="AJ36" i="46" s="1"/>
  <c r="AK36" i="46" s="1"/>
  <c r="AL36" i="46" s="1"/>
  <c r="AM36" i="46" s="1"/>
  <c r="AN36" i="46" s="1"/>
  <c r="AO36" i="46" s="1"/>
  <c r="AP36" i="46" s="1"/>
  <c r="W580" i="46" l="1"/>
  <c r="X580" i="46" s="1"/>
  <c r="Y580" i="46" s="1"/>
  <c r="Z580" i="46" s="1"/>
  <c r="AA580" i="46" s="1"/>
  <c r="AB580" i="46" s="1"/>
  <c r="AC580" i="46" s="1"/>
  <c r="AD580" i="46" s="1"/>
  <c r="AE580" i="46" s="1"/>
  <c r="AP297" i="46" l="1"/>
  <c r="AP295" i="46"/>
  <c r="AP294" i="46"/>
  <c r="AP293" i="46"/>
  <c r="AP292" i="46"/>
  <c r="AP291" i="46"/>
  <c r="AP290" i="46"/>
  <c r="AP289" i="46"/>
  <c r="AP288" i="46"/>
  <c r="AP287" i="46"/>
  <c r="AP286" i="46"/>
  <c r="AP285" i="46"/>
  <c r="AP284" i="46"/>
  <c r="AP283" i="46"/>
  <c r="AP282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30" i="46"/>
  <c r="Q212" i="46"/>
  <c r="R212" i="46" s="1"/>
  <c r="S212" i="46" s="1"/>
  <c r="T212" i="46" s="1"/>
  <c r="U212" i="46" s="1"/>
  <c r="V212" i="46" s="1"/>
  <c r="W212" i="46" s="1"/>
  <c r="X212" i="46" s="1"/>
  <c r="Y212" i="46" s="1"/>
  <c r="Z212" i="46" s="1"/>
  <c r="AA212" i="46" s="1"/>
  <c r="AB212" i="46" s="1"/>
  <c r="AC212" i="46" s="1"/>
  <c r="AD212" i="46" s="1"/>
  <c r="AE212" i="46" s="1"/>
  <c r="AF212" i="46" s="1"/>
  <c r="AG212" i="46" s="1"/>
  <c r="AH212" i="46" s="1"/>
  <c r="AI212" i="46" s="1"/>
  <c r="AJ212" i="46" s="1"/>
  <c r="AK212" i="46" s="1"/>
  <c r="AL212" i="46" s="1"/>
  <c r="AM212" i="46" s="1"/>
  <c r="AN212" i="46" s="1"/>
  <c r="AO212" i="46" s="1"/>
  <c r="AP212" i="46" s="1"/>
  <c r="Q211" i="46"/>
  <c r="R211" i="46" s="1"/>
  <c r="S211" i="46" s="1"/>
  <c r="T211" i="46" s="1"/>
  <c r="U211" i="46" s="1"/>
  <c r="V211" i="46" s="1"/>
  <c r="W211" i="46" s="1"/>
  <c r="X211" i="46" s="1"/>
  <c r="Y211" i="46" s="1"/>
  <c r="Z211" i="46" s="1"/>
  <c r="AA211" i="46" s="1"/>
  <c r="AB211" i="46" s="1"/>
  <c r="AC211" i="46" s="1"/>
  <c r="AD211" i="46" s="1"/>
  <c r="AE211" i="46" s="1"/>
  <c r="AF211" i="46" s="1"/>
  <c r="AG211" i="46" s="1"/>
  <c r="AH211" i="46" s="1"/>
  <c r="AI211" i="46" s="1"/>
  <c r="AJ211" i="46" s="1"/>
  <c r="AK211" i="46" s="1"/>
  <c r="AL211" i="46" s="1"/>
  <c r="AM211" i="46" s="1"/>
  <c r="AN211" i="46" s="1"/>
  <c r="AO211" i="46" s="1"/>
  <c r="AP211" i="46" s="1"/>
  <c r="Q210" i="46"/>
  <c r="R210" i="46" s="1"/>
  <c r="S210" i="46" s="1"/>
  <c r="T210" i="46" s="1"/>
  <c r="U210" i="46" s="1"/>
  <c r="V210" i="46" s="1"/>
  <c r="W210" i="46" s="1"/>
  <c r="X210" i="46" s="1"/>
  <c r="Y210" i="46" s="1"/>
  <c r="Z210" i="46" s="1"/>
  <c r="AA210" i="46" s="1"/>
  <c r="AB210" i="46" s="1"/>
  <c r="AC210" i="46" s="1"/>
  <c r="AD210" i="46" s="1"/>
  <c r="AE210" i="46" s="1"/>
  <c r="AF210" i="46" s="1"/>
  <c r="AG210" i="46" s="1"/>
  <c r="AH210" i="46" s="1"/>
  <c r="AI210" i="46" s="1"/>
  <c r="AJ210" i="46" s="1"/>
  <c r="AK210" i="46" s="1"/>
  <c r="AL210" i="46" s="1"/>
  <c r="AM210" i="46" s="1"/>
  <c r="AN210" i="46" s="1"/>
  <c r="AO210" i="46" s="1"/>
  <c r="AP210" i="46" s="1"/>
  <c r="Q209" i="46"/>
  <c r="R209" i="46" s="1"/>
  <c r="S209" i="46" s="1"/>
  <c r="T209" i="46" s="1"/>
  <c r="U209" i="46" s="1"/>
  <c r="V209" i="46" s="1"/>
  <c r="W209" i="46" s="1"/>
  <c r="X209" i="46" s="1"/>
  <c r="Y209" i="46" s="1"/>
  <c r="Z209" i="46" s="1"/>
  <c r="AA209" i="46" s="1"/>
  <c r="AB209" i="46" s="1"/>
  <c r="AC209" i="46" s="1"/>
  <c r="AD209" i="46" s="1"/>
  <c r="AE209" i="46" s="1"/>
  <c r="AF209" i="46" s="1"/>
  <c r="AG209" i="46" s="1"/>
  <c r="AH209" i="46" s="1"/>
  <c r="AI209" i="46" s="1"/>
  <c r="AJ209" i="46" s="1"/>
  <c r="AK209" i="46" s="1"/>
  <c r="AL209" i="46" s="1"/>
  <c r="AM209" i="46" s="1"/>
  <c r="AN209" i="46" s="1"/>
  <c r="AO209" i="46" s="1"/>
  <c r="AP209" i="46" s="1"/>
  <c r="Q208" i="46"/>
  <c r="R208" i="46" s="1"/>
  <c r="S208" i="46" s="1"/>
  <c r="T208" i="46" s="1"/>
  <c r="U208" i="46" s="1"/>
  <c r="V208" i="46" s="1"/>
  <c r="W208" i="46" s="1"/>
  <c r="X208" i="46" s="1"/>
  <c r="Y208" i="46" s="1"/>
  <c r="Z208" i="46" s="1"/>
  <c r="AA208" i="46" s="1"/>
  <c r="AB208" i="46" s="1"/>
  <c r="AC208" i="46" s="1"/>
  <c r="AD208" i="46" s="1"/>
  <c r="AE208" i="46" s="1"/>
  <c r="AF208" i="46" s="1"/>
  <c r="AG208" i="46" s="1"/>
  <c r="AH208" i="46" s="1"/>
  <c r="AI208" i="46" s="1"/>
  <c r="AJ208" i="46" s="1"/>
  <c r="AK208" i="46" s="1"/>
  <c r="AL208" i="46" s="1"/>
  <c r="AM208" i="46" s="1"/>
  <c r="AN208" i="46" s="1"/>
  <c r="AO208" i="46" s="1"/>
  <c r="AP208" i="46" s="1"/>
  <c r="Q207" i="46"/>
  <c r="R207" i="46" s="1"/>
  <c r="S207" i="46" s="1"/>
  <c r="T207" i="46" s="1"/>
  <c r="U207" i="46" s="1"/>
  <c r="V207" i="46" s="1"/>
  <c r="W207" i="46" s="1"/>
  <c r="X207" i="46" s="1"/>
  <c r="Y207" i="46" s="1"/>
  <c r="Z207" i="46" s="1"/>
  <c r="AA207" i="46" s="1"/>
  <c r="AB207" i="46" s="1"/>
  <c r="AC207" i="46" s="1"/>
  <c r="AD207" i="46" s="1"/>
  <c r="AE207" i="46" s="1"/>
  <c r="AF207" i="46" s="1"/>
  <c r="AG207" i="46" s="1"/>
  <c r="AH207" i="46" s="1"/>
  <c r="AI207" i="46" s="1"/>
  <c r="AJ207" i="46" s="1"/>
  <c r="AK207" i="46" s="1"/>
  <c r="AL207" i="46" s="1"/>
  <c r="AM207" i="46" s="1"/>
  <c r="AN207" i="46" s="1"/>
  <c r="AO207" i="46" s="1"/>
  <c r="AP207" i="46" s="1"/>
  <c r="Q206" i="46"/>
  <c r="R206" i="46" s="1"/>
  <c r="S206" i="46" s="1"/>
  <c r="T206" i="46" s="1"/>
  <c r="U206" i="46" s="1"/>
  <c r="V206" i="46" s="1"/>
  <c r="W206" i="46" s="1"/>
  <c r="X206" i="46" s="1"/>
  <c r="Y206" i="46" s="1"/>
  <c r="Z206" i="46" s="1"/>
  <c r="AA206" i="46" s="1"/>
  <c r="AB206" i="46" s="1"/>
  <c r="AC206" i="46" s="1"/>
  <c r="AD206" i="46" s="1"/>
  <c r="AE206" i="46" s="1"/>
  <c r="AF206" i="46" s="1"/>
  <c r="AG206" i="46" s="1"/>
  <c r="AH206" i="46" s="1"/>
  <c r="AI206" i="46" s="1"/>
  <c r="AJ206" i="46" s="1"/>
  <c r="AK206" i="46" s="1"/>
  <c r="AL206" i="46" s="1"/>
  <c r="AM206" i="46" s="1"/>
  <c r="AN206" i="46" s="1"/>
  <c r="AO206" i="46" s="1"/>
  <c r="AP206" i="46" s="1"/>
  <c r="Q205" i="46"/>
  <c r="R205" i="46" s="1"/>
  <c r="S205" i="46" s="1"/>
  <c r="T205" i="46" s="1"/>
  <c r="U205" i="46" s="1"/>
  <c r="V205" i="46" s="1"/>
  <c r="W205" i="46" s="1"/>
  <c r="X205" i="46" s="1"/>
  <c r="Y205" i="46" s="1"/>
  <c r="Z205" i="46" s="1"/>
  <c r="AA205" i="46" s="1"/>
  <c r="AB205" i="46" s="1"/>
  <c r="AC205" i="46" s="1"/>
  <c r="AD205" i="46" s="1"/>
  <c r="AE205" i="46" s="1"/>
  <c r="AF205" i="46" s="1"/>
  <c r="AG205" i="46" s="1"/>
  <c r="AH205" i="46" s="1"/>
  <c r="AI205" i="46" s="1"/>
  <c r="AJ205" i="46" s="1"/>
  <c r="AK205" i="46" s="1"/>
  <c r="AL205" i="46" s="1"/>
  <c r="AM205" i="46" s="1"/>
  <c r="AN205" i="46" s="1"/>
  <c r="AO205" i="46" s="1"/>
  <c r="AP205" i="46" s="1"/>
  <c r="Q204" i="46"/>
  <c r="R204" i="46" s="1"/>
  <c r="S204" i="46" s="1"/>
  <c r="T204" i="46" s="1"/>
  <c r="U204" i="46" s="1"/>
  <c r="V204" i="46" s="1"/>
  <c r="W204" i="46" s="1"/>
  <c r="X204" i="46" s="1"/>
  <c r="Y204" i="46" s="1"/>
  <c r="Z204" i="46" s="1"/>
  <c r="AA204" i="46" s="1"/>
  <c r="AB204" i="46" s="1"/>
  <c r="AC204" i="46" s="1"/>
  <c r="AD204" i="46" s="1"/>
  <c r="AE204" i="46" s="1"/>
  <c r="AF204" i="46" s="1"/>
  <c r="AG204" i="46" s="1"/>
  <c r="AH204" i="46" s="1"/>
  <c r="AI204" i="46" s="1"/>
  <c r="AJ204" i="46" s="1"/>
  <c r="AK204" i="46" s="1"/>
  <c r="AL204" i="46" s="1"/>
  <c r="AM204" i="46" s="1"/>
  <c r="AN204" i="46" s="1"/>
  <c r="AO204" i="46" s="1"/>
  <c r="AP204" i="46" s="1"/>
  <c r="Q203" i="46"/>
  <c r="R203" i="46" s="1"/>
  <c r="S203" i="46" s="1"/>
  <c r="T203" i="46" s="1"/>
  <c r="U203" i="46" s="1"/>
  <c r="V203" i="46" s="1"/>
  <c r="W203" i="46" s="1"/>
  <c r="X203" i="46" s="1"/>
  <c r="Y203" i="46" s="1"/>
  <c r="Z203" i="46" s="1"/>
  <c r="AA203" i="46" s="1"/>
  <c r="AB203" i="46" s="1"/>
  <c r="AC203" i="46" s="1"/>
  <c r="AD203" i="46" s="1"/>
  <c r="AE203" i="46" s="1"/>
  <c r="AF203" i="46" s="1"/>
  <c r="AG203" i="46" s="1"/>
  <c r="AH203" i="46" s="1"/>
  <c r="AI203" i="46" s="1"/>
  <c r="AJ203" i="46" s="1"/>
  <c r="AK203" i="46" s="1"/>
  <c r="AL203" i="46" s="1"/>
  <c r="AM203" i="46" s="1"/>
  <c r="AN203" i="46" s="1"/>
  <c r="AO203" i="46" s="1"/>
  <c r="AP203" i="46" s="1"/>
  <c r="Q202" i="46"/>
  <c r="R202" i="46" s="1"/>
  <c r="S202" i="46" s="1"/>
  <c r="T202" i="46" s="1"/>
  <c r="U202" i="46" s="1"/>
  <c r="V202" i="46" s="1"/>
  <c r="W202" i="46" s="1"/>
  <c r="X202" i="46" s="1"/>
  <c r="Y202" i="46" s="1"/>
  <c r="Z202" i="46" s="1"/>
  <c r="AA202" i="46" s="1"/>
  <c r="AB202" i="46" s="1"/>
  <c r="AC202" i="46" s="1"/>
  <c r="AD202" i="46" s="1"/>
  <c r="AE202" i="46" s="1"/>
  <c r="AF202" i="46" s="1"/>
  <c r="AG202" i="46" s="1"/>
  <c r="AH202" i="46" s="1"/>
  <c r="AI202" i="46" s="1"/>
  <c r="AJ202" i="46" s="1"/>
  <c r="AK202" i="46" s="1"/>
  <c r="AL202" i="46" s="1"/>
  <c r="AM202" i="46" s="1"/>
  <c r="AN202" i="46" s="1"/>
  <c r="AO202" i="46" s="1"/>
  <c r="AP202" i="46" s="1"/>
  <c r="Q201" i="46"/>
  <c r="R201" i="46" s="1"/>
  <c r="S201" i="46" s="1"/>
  <c r="T201" i="46" s="1"/>
  <c r="U201" i="46" s="1"/>
  <c r="V201" i="46" s="1"/>
  <c r="W201" i="46" s="1"/>
  <c r="X201" i="46" s="1"/>
  <c r="Y201" i="46" s="1"/>
  <c r="Z201" i="46" s="1"/>
  <c r="AA201" i="46" s="1"/>
  <c r="AB201" i="46" s="1"/>
  <c r="AC201" i="46" s="1"/>
  <c r="AD201" i="46" s="1"/>
  <c r="AE201" i="46" s="1"/>
  <c r="AF201" i="46" s="1"/>
  <c r="AG201" i="46" s="1"/>
  <c r="AH201" i="46" s="1"/>
  <c r="AI201" i="46" s="1"/>
  <c r="AJ201" i="46" s="1"/>
  <c r="AK201" i="46" s="1"/>
  <c r="AL201" i="46" s="1"/>
  <c r="AM201" i="46" s="1"/>
  <c r="AN201" i="46" s="1"/>
  <c r="AO201" i="46" s="1"/>
  <c r="AP201" i="46" s="1"/>
  <c r="Q200" i="46"/>
  <c r="R200" i="46" s="1"/>
  <c r="S200" i="46" s="1"/>
  <c r="T200" i="46" s="1"/>
  <c r="U200" i="46" s="1"/>
  <c r="V200" i="46" s="1"/>
  <c r="W200" i="46" s="1"/>
  <c r="X200" i="46" s="1"/>
  <c r="Y200" i="46" s="1"/>
  <c r="Z200" i="46" s="1"/>
  <c r="AA200" i="46" s="1"/>
  <c r="AB200" i="46" s="1"/>
  <c r="AC200" i="46" s="1"/>
  <c r="AD200" i="46" s="1"/>
  <c r="AE200" i="46" s="1"/>
  <c r="AF200" i="46" s="1"/>
  <c r="AG200" i="46" s="1"/>
  <c r="AH200" i="46" s="1"/>
  <c r="AI200" i="46" s="1"/>
  <c r="AJ200" i="46" s="1"/>
  <c r="AK200" i="46" s="1"/>
  <c r="AL200" i="46" s="1"/>
  <c r="AM200" i="46" s="1"/>
  <c r="AN200" i="46" s="1"/>
  <c r="AO200" i="46" s="1"/>
  <c r="AP200" i="46" s="1"/>
  <c r="Q199" i="46"/>
  <c r="R199" i="46" s="1"/>
  <c r="S199" i="46" s="1"/>
  <c r="T199" i="46" s="1"/>
  <c r="U199" i="46" s="1"/>
  <c r="V199" i="46" s="1"/>
  <c r="W199" i="46" s="1"/>
  <c r="X199" i="46" s="1"/>
  <c r="Y199" i="46" s="1"/>
  <c r="Z199" i="46" s="1"/>
  <c r="AA199" i="46" s="1"/>
  <c r="AB199" i="46" s="1"/>
  <c r="AC199" i="46" s="1"/>
  <c r="AD199" i="46" s="1"/>
  <c r="AE199" i="46" s="1"/>
  <c r="AF199" i="46" s="1"/>
  <c r="AG199" i="46" s="1"/>
  <c r="AH199" i="46" s="1"/>
  <c r="AI199" i="46" s="1"/>
  <c r="AJ199" i="46" s="1"/>
  <c r="AK199" i="46" s="1"/>
  <c r="AL199" i="46" s="1"/>
  <c r="AM199" i="46" s="1"/>
  <c r="AN199" i="46" s="1"/>
  <c r="AO199" i="46" s="1"/>
  <c r="AP199" i="46" s="1"/>
  <c r="Q198" i="46"/>
  <c r="R198" i="46" s="1"/>
  <c r="S198" i="46" s="1"/>
  <c r="T198" i="46" s="1"/>
  <c r="U198" i="46" s="1"/>
  <c r="V198" i="46" s="1"/>
  <c r="W198" i="46" s="1"/>
  <c r="X198" i="46" s="1"/>
  <c r="Y198" i="46" s="1"/>
  <c r="Z198" i="46" s="1"/>
  <c r="AA198" i="46" s="1"/>
  <c r="AB198" i="46" s="1"/>
  <c r="AC198" i="46" s="1"/>
  <c r="AD198" i="46" s="1"/>
  <c r="AE198" i="46" s="1"/>
  <c r="AF198" i="46" s="1"/>
  <c r="AG198" i="46" s="1"/>
  <c r="AH198" i="46" s="1"/>
  <c r="AI198" i="46" s="1"/>
  <c r="AJ198" i="46" s="1"/>
  <c r="AK198" i="46" s="1"/>
  <c r="AL198" i="46" s="1"/>
  <c r="AM198" i="46" s="1"/>
  <c r="AN198" i="46" s="1"/>
  <c r="AO198" i="46" s="1"/>
  <c r="AP198" i="46" s="1"/>
  <c r="Q197" i="46"/>
  <c r="R197" i="46" s="1"/>
  <c r="S197" i="46" s="1"/>
  <c r="T197" i="46" s="1"/>
  <c r="U197" i="46" s="1"/>
  <c r="V197" i="46" s="1"/>
  <c r="W197" i="46" s="1"/>
  <c r="X197" i="46" s="1"/>
  <c r="Y197" i="46" s="1"/>
  <c r="Z197" i="46" s="1"/>
  <c r="AA197" i="46" s="1"/>
  <c r="AB197" i="46" s="1"/>
  <c r="AC197" i="46" s="1"/>
  <c r="AD197" i="46" s="1"/>
  <c r="AE197" i="46" s="1"/>
  <c r="AF197" i="46" s="1"/>
  <c r="AG197" i="46" s="1"/>
  <c r="AH197" i="46" s="1"/>
  <c r="AI197" i="46" s="1"/>
  <c r="AJ197" i="46" s="1"/>
  <c r="AK197" i="46" s="1"/>
  <c r="AL197" i="46" s="1"/>
  <c r="AM197" i="46" s="1"/>
  <c r="AN197" i="46" s="1"/>
  <c r="AO197" i="46" s="1"/>
  <c r="AP197" i="46" s="1"/>
  <c r="Q196" i="46"/>
  <c r="R196" i="46" s="1"/>
  <c r="S196" i="46" s="1"/>
  <c r="T196" i="46" s="1"/>
  <c r="U196" i="46" s="1"/>
  <c r="V196" i="46" s="1"/>
  <c r="W196" i="46" s="1"/>
  <c r="X196" i="46" s="1"/>
  <c r="Y196" i="46" s="1"/>
  <c r="Z196" i="46" s="1"/>
  <c r="AA196" i="46" s="1"/>
  <c r="AB196" i="46" s="1"/>
  <c r="AC196" i="46" s="1"/>
  <c r="AD196" i="46" s="1"/>
  <c r="AE196" i="46" s="1"/>
  <c r="AF196" i="46" s="1"/>
  <c r="AG196" i="46" s="1"/>
  <c r="AH196" i="46" s="1"/>
  <c r="AI196" i="46" s="1"/>
  <c r="AJ196" i="46" s="1"/>
  <c r="AK196" i="46" s="1"/>
  <c r="AL196" i="46" s="1"/>
  <c r="AM196" i="46" s="1"/>
  <c r="AN196" i="46" s="1"/>
  <c r="AO196" i="46" s="1"/>
  <c r="AP196" i="46" s="1"/>
  <c r="Q263" i="46"/>
  <c r="R263" i="46" s="1"/>
  <c r="S263" i="46" s="1"/>
  <c r="T263" i="46" s="1"/>
  <c r="U263" i="46" s="1"/>
  <c r="V263" i="46" s="1"/>
  <c r="W263" i="46" s="1"/>
  <c r="X263" i="46" s="1"/>
  <c r="Y263" i="46" s="1"/>
  <c r="Z263" i="46" s="1"/>
  <c r="AA263" i="46" s="1"/>
  <c r="AB263" i="46" s="1"/>
  <c r="AC263" i="46" s="1"/>
  <c r="AD263" i="46" s="1"/>
  <c r="AE263" i="46" s="1"/>
  <c r="AF263" i="46" s="1"/>
  <c r="AG263" i="46" s="1"/>
  <c r="AH263" i="46" s="1"/>
  <c r="AI263" i="46" s="1"/>
  <c r="AJ263" i="46" s="1"/>
  <c r="AK263" i="46" s="1"/>
  <c r="AL263" i="46" s="1"/>
  <c r="AM263" i="46" s="1"/>
  <c r="AN263" i="46" s="1"/>
  <c r="AO263" i="46" s="1"/>
  <c r="AP263" i="46" s="1"/>
  <c r="Q262" i="46"/>
  <c r="R262" i="46" s="1"/>
  <c r="S262" i="46" s="1"/>
  <c r="T262" i="46" s="1"/>
  <c r="U262" i="46" s="1"/>
  <c r="V262" i="46" s="1"/>
  <c r="W262" i="46" s="1"/>
  <c r="X262" i="46" s="1"/>
  <c r="Y262" i="46" s="1"/>
  <c r="Z262" i="46" s="1"/>
  <c r="AA262" i="46" s="1"/>
  <c r="AB262" i="46" s="1"/>
  <c r="AC262" i="46" s="1"/>
  <c r="AD262" i="46" s="1"/>
  <c r="AE262" i="46" s="1"/>
  <c r="AF262" i="46" s="1"/>
  <c r="AG262" i="46" s="1"/>
  <c r="AH262" i="46" s="1"/>
  <c r="AI262" i="46" s="1"/>
  <c r="AJ262" i="46" s="1"/>
  <c r="AK262" i="46" s="1"/>
  <c r="AL262" i="46" s="1"/>
  <c r="AM262" i="46" s="1"/>
  <c r="AN262" i="46" s="1"/>
  <c r="AO262" i="46" s="1"/>
  <c r="AP262" i="46" s="1"/>
  <c r="Q261" i="46"/>
  <c r="R261" i="46" s="1"/>
  <c r="S261" i="46" s="1"/>
  <c r="T261" i="46" s="1"/>
  <c r="U261" i="46" s="1"/>
  <c r="V261" i="46" s="1"/>
  <c r="W261" i="46" s="1"/>
  <c r="X261" i="46" s="1"/>
  <c r="Y261" i="46" s="1"/>
  <c r="Z261" i="46" s="1"/>
  <c r="AA261" i="46" s="1"/>
  <c r="AB261" i="46" s="1"/>
  <c r="AC261" i="46" s="1"/>
  <c r="AD261" i="46" s="1"/>
  <c r="AE261" i="46" s="1"/>
  <c r="AF261" i="46" s="1"/>
  <c r="AG261" i="46" s="1"/>
  <c r="AH261" i="46" s="1"/>
  <c r="AI261" i="46" s="1"/>
  <c r="AJ261" i="46" s="1"/>
  <c r="AK261" i="46" s="1"/>
  <c r="AL261" i="46" s="1"/>
  <c r="AM261" i="46" s="1"/>
  <c r="AN261" i="46" s="1"/>
  <c r="AO261" i="46" s="1"/>
  <c r="AP261" i="46" s="1"/>
  <c r="Q260" i="46"/>
  <c r="R260" i="46" s="1"/>
  <c r="S260" i="46" s="1"/>
  <c r="T260" i="46" s="1"/>
  <c r="U260" i="46" s="1"/>
  <c r="V260" i="46" s="1"/>
  <c r="W260" i="46" s="1"/>
  <c r="X260" i="46" s="1"/>
  <c r="Y260" i="46" s="1"/>
  <c r="Z260" i="46" s="1"/>
  <c r="AA260" i="46" s="1"/>
  <c r="AB260" i="46" s="1"/>
  <c r="AC260" i="46" s="1"/>
  <c r="AD260" i="46" s="1"/>
  <c r="AE260" i="46" s="1"/>
  <c r="AF260" i="46" s="1"/>
  <c r="AG260" i="46" s="1"/>
  <c r="AH260" i="46" s="1"/>
  <c r="AI260" i="46" s="1"/>
  <c r="AJ260" i="46" s="1"/>
  <c r="AK260" i="46" s="1"/>
  <c r="AL260" i="46" s="1"/>
  <c r="AM260" i="46" s="1"/>
  <c r="AN260" i="46" s="1"/>
  <c r="AO260" i="46" s="1"/>
  <c r="AP260" i="46" s="1"/>
  <c r="Q259" i="46"/>
  <c r="R259" i="46" s="1"/>
  <c r="S259" i="46" s="1"/>
  <c r="T259" i="46" s="1"/>
  <c r="U259" i="46" s="1"/>
  <c r="V259" i="46" s="1"/>
  <c r="W259" i="46" s="1"/>
  <c r="X259" i="46" s="1"/>
  <c r="Y259" i="46" s="1"/>
  <c r="Z259" i="46" s="1"/>
  <c r="AA259" i="46" s="1"/>
  <c r="AB259" i="46" s="1"/>
  <c r="AC259" i="46" s="1"/>
  <c r="AD259" i="46" s="1"/>
  <c r="AE259" i="46" s="1"/>
  <c r="AF259" i="46" s="1"/>
  <c r="AG259" i="46" s="1"/>
  <c r="AH259" i="46" s="1"/>
  <c r="AI259" i="46" s="1"/>
  <c r="AJ259" i="46" s="1"/>
  <c r="AK259" i="46" s="1"/>
  <c r="AL259" i="46" s="1"/>
  <c r="AM259" i="46" s="1"/>
  <c r="AN259" i="46" s="1"/>
  <c r="AO259" i="46" s="1"/>
  <c r="AP259" i="46" s="1"/>
  <c r="Q258" i="46"/>
  <c r="R258" i="46" s="1"/>
  <c r="S258" i="46" s="1"/>
  <c r="T258" i="46" s="1"/>
  <c r="U258" i="46" s="1"/>
  <c r="V258" i="46" s="1"/>
  <c r="W258" i="46" s="1"/>
  <c r="X258" i="46" s="1"/>
  <c r="Y258" i="46" s="1"/>
  <c r="Z258" i="46" s="1"/>
  <c r="AA258" i="46" s="1"/>
  <c r="AB258" i="46" s="1"/>
  <c r="AC258" i="46" s="1"/>
  <c r="AD258" i="46" s="1"/>
  <c r="AE258" i="46" s="1"/>
  <c r="AF258" i="46" s="1"/>
  <c r="AG258" i="46" s="1"/>
  <c r="AH258" i="46" s="1"/>
  <c r="AI258" i="46" s="1"/>
  <c r="AJ258" i="46" s="1"/>
  <c r="AK258" i="46" s="1"/>
  <c r="AL258" i="46" s="1"/>
  <c r="AM258" i="46" s="1"/>
  <c r="AN258" i="46" s="1"/>
  <c r="AO258" i="46" s="1"/>
  <c r="AP258" i="46" s="1"/>
  <c r="Q257" i="46"/>
  <c r="R257" i="46" s="1"/>
  <c r="S257" i="46" s="1"/>
  <c r="T257" i="46" s="1"/>
  <c r="U257" i="46" s="1"/>
  <c r="V257" i="46" s="1"/>
  <c r="W257" i="46" s="1"/>
  <c r="X257" i="46" s="1"/>
  <c r="Y257" i="46" s="1"/>
  <c r="Z257" i="46" s="1"/>
  <c r="AA257" i="46" s="1"/>
  <c r="AB257" i="46" s="1"/>
  <c r="AC257" i="46" s="1"/>
  <c r="AD257" i="46" s="1"/>
  <c r="AE257" i="46" s="1"/>
  <c r="AF257" i="46" s="1"/>
  <c r="AG257" i="46" s="1"/>
  <c r="AH257" i="46" s="1"/>
  <c r="AI257" i="46" s="1"/>
  <c r="AJ257" i="46" s="1"/>
  <c r="AK257" i="46" s="1"/>
  <c r="AL257" i="46" s="1"/>
  <c r="AM257" i="46" s="1"/>
  <c r="AN257" i="46" s="1"/>
  <c r="AO257" i="46" s="1"/>
  <c r="AP257" i="46" s="1"/>
  <c r="Q256" i="46"/>
  <c r="R256" i="46" s="1"/>
  <c r="S256" i="46" s="1"/>
  <c r="T256" i="46" s="1"/>
  <c r="U256" i="46" s="1"/>
  <c r="V256" i="46" s="1"/>
  <c r="W256" i="46" s="1"/>
  <c r="X256" i="46" s="1"/>
  <c r="Y256" i="46" s="1"/>
  <c r="Z256" i="46" s="1"/>
  <c r="AA256" i="46" s="1"/>
  <c r="AB256" i="46" s="1"/>
  <c r="AC256" i="46" s="1"/>
  <c r="AD256" i="46" s="1"/>
  <c r="AE256" i="46" s="1"/>
  <c r="AF256" i="46" s="1"/>
  <c r="AG256" i="46" s="1"/>
  <c r="AH256" i="46" s="1"/>
  <c r="AI256" i="46" s="1"/>
  <c r="AJ256" i="46" s="1"/>
  <c r="AK256" i="46" s="1"/>
  <c r="AL256" i="46" s="1"/>
  <c r="AM256" i="46" s="1"/>
  <c r="AN256" i="46" s="1"/>
  <c r="AO256" i="46" s="1"/>
  <c r="AP256" i="46" s="1"/>
  <c r="Q255" i="46"/>
  <c r="R255" i="46" s="1"/>
  <c r="S255" i="46" s="1"/>
  <c r="T255" i="46" s="1"/>
  <c r="U255" i="46" s="1"/>
  <c r="V255" i="46" s="1"/>
  <c r="W255" i="46" s="1"/>
  <c r="X255" i="46" s="1"/>
  <c r="Y255" i="46" s="1"/>
  <c r="Z255" i="46" s="1"/>
  <c r="AA255" i="46" s="1"/>
  <c r="AB255" i="46" s="1"/>
  <c r="AC255" i="46" s="1"/>
  <c r="AD255" i="46" s="1"/>
  <c r="AE255" i="46" s="1"/>
  <c r="AF255" i="46" s="1"/>
  <c r="AG255" i="46" s="1"/>
  <c r="AH255" i="46" s="1"/>
  <c r="AI255" i="46" s="1"/>
  <c r="AJ255" i="46" s="1"/>
  <c r="AK255" i="46" s="1"/>
  <c r="AL255" i="46" s="1"/>
  <c r="AM255" i="46" s="1"/>
  <c r="AN255" i="46" s="1"/>
  <c r="AO255" i="46" s="1"/>
  <c r="AP255" i="46" s="1"/>
  <c r="Q254" i="46"/>
  <c r="R254" i="46" s="1"/>
  <c r="S254" i="46" s="1"/>
  <c r="T254" i="46" s="1"/>
  <c r="U254" i="46" s="1"/>
  <c r="V254" i="46" s="1"/>
  <c r="W254" i="46" s="1"/>
  <c r="X254" i="46" s="1"/>
  <c r="Y254" i="46" s="1"/>
  <c r="Z254" i="46" s="1"/>
  <c r="AA254" i="46" s="1"/>
  <c r="AB254" i="46" s="1"/>
  <c r="AC254" i="46" s="1"/>
  <c r="AD254" i="46" s="1"/>
  <c r="AE254" i="46" s="1"/>
  <c r="AF254" i="46" s="1"/>
  <c r="AG254" i="46" s="1"/>
  <c r="AH254" i="46" s="1"/>
  <c r="AI254" i="46" s="1"/>
  <c r="AJ254" i="46" s="1"/>
  <c r="AK254" i="46" s="1"/>
  <c r="AL254" i="46" s="1"/>
  <c r="AM254" i="46" s="1"/>
  <c r="AN254" i="46" s="1"/>
  <c r="AO254" i="46" s="1"/>
  <c r="AP254" i="46" s="1"/>
  <c r="Q253" i="46"/>
  <c r="R253" i="46" s="1"/>
  <c r="S253" i="46" s="1"/>
  <c r="T253" i="46" s="1"/>
  <c r="U253" i="46" s="1"/>
  <c r="V253" i="46" s="1"/>
  <c r="W253" i="46" s="1"/>
  <c r="X253" i="46" s="1"/>
  <c r="Y253" i="46" s="1"/>
  <c r="Z253" i="46" s="1"/>
  <c r="AA253" i="46" s="1"/>
  <c r="AB253" i="46" s="1"/>
  <c r="AC253" i="46" s="1"/>
  <c r="AD253" i="46" s="1"/>
  <c r="AE253" i="46" s="1"/>
  <c r="AF253" i="46" s="1"/>
  <c r="AG253" i="46" s="1"/>
  <c r="AH253" i="46" s="1"/>
  <c r="AI253" i="46" s="1"/>
  <c r="AJ253" i="46" s="1"/>
  <c r="AK253" i="46" s="1"/>
  <c r="AL253" i="46" s="1"/>
  <c r="AM253" i="46" s="1"/>
  <c r="AN253" i="46" s="1"/>
  <c r="AO253" i="46" s="1"/>
  <c r="AP253" i="46" s="1"/>
  <c r="Q252" i="46"/>
  <c r="R252" i="46" s="1"/>
  <c r="S252" i="46" s="1"/>
  <c r="T252" i="46" s="1"/>
  <c r="U252" i="46" s="1"/>
  <c r="V252" i="46" s="1"/>
  <c r="W252" i="46" s="1"/>
  <c r="X252" i="46" s="1"/>
  <c r="Y252" i="46" s="1"/>
  <c r="Z252" i="46" s="1"/>
  <c r="AA252" i="46" s="1"/>
  <c r="AB252" i="46" s="1"/>
  <c r="AC252" i="46" s="1"/>
  <c r="AD252" i="46" s="1"/>
  <c r="AE252" i="46" s="1"/>
  <c r="AF252" i="46" s="1"/>
  <c r="AG252" i="46" s="1"/>
  <c r="AH252" i="46" s="1"/>
  <c r="AI252" i="46" s="1"/>
  <c r="AJ252" i="46" s="1"/>
  <c r="AK252" i="46" s="1"/>
  <c r="AL252" i="46" s="1"/>
  <c r="AM252" i="46" s="1"/>
  <c r="AN252" i="46" s="1"/>
  <c r="AO252" i="46" s="1"/>
  <c r="AP252" i="46" s="1"/>
  <c r="Q251" i="46"/>
  <c r="R251" i="46" s="1"/>
  <c r="S251" i="46" s="1"/>
  <c r="T251" i="46" s="1"/>
  <c r="U251" i="46" s="1"/>
  <c r="V251" i="46" s="1"/>
  <c r="W251" i="46" s="1"/>
  <c r="X251" i="46" s="1"/>
  <c r="Y251" i="46" s="1"/>
  <c r="Z251" i="46" s="1"/>
  <c r="AA251" i="46" s="1"/>
  <c r="AB251" i="46" s="1"/>
  <c r="AC251" i="46" s="1"/>
  <c r="AD251" i="46" s="1"/>
  <c r="AE251" i="46" s="1"/>
  <c r="AF251" i="46" s="1"/>
  <c r="AG251" i="46" s="1"/>
  <c r="AH251" i="46" s="1"/>
  <c r="AI251" i="46" s="1"/>
  <c r="AJ251" i="46" s="1"/>
  <c r="AK251" i="46" s="1"/>
  <c r="AL251" i="46" s="1"/>
  <c r="AM251" i="46" s="1"/>
  <c r="AN251" i="46" s="1"/>
  <c r="AO251" i="46" s="1"/>
  <c r="AP251" i="46" s="1"/>
  <c r="Q250" i="46"/>
  <c r="R250" i="46" s="1"/>
  <c r="S250" i="46" s="1"/>
  <c r="T250" i="46" s="1"/>
  <c r="U250" i="46" s="1"/>
  <c r="V250" i="46" s="1"/>
  <c r="W250" i="46" s="1"/>
  <c r="X250" i="46" s="1"/>
  <c r="Y250" i="46" s="1"/>
  <c r="Z250" i="46" s="1"/>
  <c r="AA250" i="46" s="1"/>
  <c r="AB250" i="46" s="1"/>
  <c r="AC250" i="46" s="1"/>
  <c r="AD250" i="46" s="1"/>
  <c r="AE250" i="46" s="1"/>
  <c r="AF250" i="46" s="1"/>
  <c r="AG250" i="46" s="1"/>
  <c r="AH250" i="46" s="1"/>
  <c r="AI250" i="46" s="1"/>
  <c r="AJ250" i="46" s="1"/>
  <c r="AK250" i="46" s="1"/>
  <c r="AL250" i="46" s="1"/>
  <c r="AM250" i="46" s="1"/>
  <c r="AN250" i="46" s="1"/>
  <c r="AO250" i="46" s="1"/>
  <c r="AP250" i="46" s="1"/>
  <c r="Q249" i="46"/>
  <c r="R249" i="46" s="1"/>
  <c r="S249" i="46" s="1"/>
  <c r="T249" i="46" s="1"/>
  <c r="U249" i="46" s="1"/>
  <c r="V249" i="46" s="1"/>
  <c r="W249" i="46" s="1"/>
  <c r="X249" i="46" s="1"/>
  <c r="Y249" i="46" s="1"/>
  <c r="Z249" i="46" s="1"/>
  <c r="AA249" i="46" s="1"/>
  <c r="AB249" i="46" s="1"/>
  <c r="AC249" i="46" s="1"/>
  <c r="AD249" i="46" s="1"/>
  <c r="AE249" i="46" s="1"/>
  <c r="AF249" i="46" s="1"/>
  <c r="AG249" i="46" s="1"/>
  <c r="AH249" i="46" s="1"/>
  <c r="AI249" i="46" s="1"/>
  <c r="AJ249" i="46" s="1"/>
  <c r="AK249" i="46" s="1"/>
  <c r="AL249" i="46" s="1"/>
  <c r="AM249" i="46" s="1"/>
  <c r="AN249" i="46" s="1"/>
  <c r="AO249" i="46" s="1"/>
  <c r="AP249" i="46" s="1"/>
  <c r="Q248" i="46"/>
  <c r="R248" i="46" s="1"/>
  <c r="S248" i="46" s="1"/>
  <c r="T248" i="46" s="1"/>
  <c r="U248" i="46" s="1"/>
  <c r="V248" i="46" s="1"/>
  <c r="W248" i="46" s="1"/>
  <c r="X248" i="46" s="1"/>
  <c r="Y248" i="46" s="1"/>
  <c r="Z248" i="46" s="1"/>
  <c r="AA248" i="46" s="1"/>
  <c r="AB248" i="46" s="1"/>
  <c r="AC248" i="46" s="1"/>
  <c r="AD248" i="46" s="1"/>
  <c r="AE248" i="46" s="1"/>
  <c r="AF248" i="46" s="1"/>
  <c r="AG248" i="46" s="1"/>
  <c r="AH248" i="46" s="1"/>
  <c r="AI248" i="46" s="1"/>
  <c r="AJ248" i="46" s="1"/>
  <c r="AK248" i="46" s="1"/>
  <c r="AL248" i="46" s="1"/>
  <c r="AM248" i="46" s="1"/>
  <c r="AN248" i="46" s="1"/>
  <c r="AO248" i="46" s="1"/>
  <c r="AP248" i="46" s="1"/>
  <c r="Q247" i="46"/>
  <c r="R247" i="46" s="1"/>
  <c r="S247" i="46" s="1"/>
  <c r="T247" i="46" s="1"/>
  <c r="U247" i="46" s="1"/>
  <c r="V247" i="46" s="1"/>
  <c r="W247" i="46" s="1"/>
  <c r="X247" i="46" s="1"/>
  <c r="Y247" i="46" s="1"/>
  <c r="Z247" i="46" s="1"/>
  <c r="AA247" i="46" s="1"/>
  <c r="AB247" i="46" s="1"/>
  <c r="AC247" i="46" s="1"/>
  <c r="AD247" i="46" s="1"/>
  <c r="AE247" i="46" s="1"/>
  <c r="AF247" i="46" s="1"/>
  <c r="AG247" i="46" s="1"/>
  <c r="AH247" i="46" s="1"/>
  <c r="AI247" i="46" s="1"/>
  <c r="AJ247" i="46" s="1"/>
  <c r="AK247" i="46" s="1"/>
  <c r="AL247" i="46" s="1"/>
  <c r="AM247" i="46" s="1"/>
  <c r="AN247" i="46" s="1"/>
  <c r="AO247" i="46" s="1"/>
  <c r="AP247" i="46" s="1"/>
  <c r="V280" i="46"/>
  <c r="W280" i="46" s="1"/>
  <c r="X280" i="46" s="1"/>
  <c r="Y280" i="46" s="1"/>
  <c r="Z280" i="46" s="1"/>
  <c r="AA280" i="46" s="1"/>
  <c r="AB280" i="46" s="1"/>
  <c r="AC280" i="46" s="1"/>
  <c r="AD280" i="46" s="1"/>
  <c r="AE280" i="46" s="1"/>
  <c r="AF280" i="46" s="1"/>
  <c r="AG280" i="46" s="1"/>
  <c r="AH280" i="46" s="1"/>
  <c r="AI280" i="46" s="1"/>
  <c r="AJ280" i="46" s="1"/>
  <c r="AK280" i="46" s="1"/>
  <c r="AL280" i="46" s="1"/>
  <c r="AM280" i="46" s="1"/>
  <c r="AN280" i="46" s="1"/>
  <c r="AO280" i="46" s="1"/>
  <c r="AP280" i="46" s="1"/>
  <c r="V279" i="46"/>
  <c r="W279" i="46" s="1"/>
  <c r="X279" i="46" s="1"/>
  <c r="Y279" i="46" s="1"/>
  <c r="Z279" i="46" s="1"/>
  <c r="AA279" i="46" s="1"/>
  <c r="AB279" i="46" s="1"/>
  <c r="AC279" i="46" s="1"/>
  <c r="AD279" i="46" s="1"/>
  <c r="AE279" i="46" s="1"/>
  <c r="AF279" i="46" s="1"/>
  <c r="AG279" i="46" s="1"/>
  <c r="AH279" i="46" s="1"/>
  <c r="AI279" i="46" s="1"/>
  <c r="AJ279" i="46" s="1"/>
  <c r="AK279" i="46" s="1"/>
  <c r="AL279" i="46" s="1"/>
  <c r="AM279" i="46" s="1"/>
  <c r="AN279" i="46" s="1"/>
  <c r="AO279" i="46" s="1"/>
  <c r="AP279" i="46" s="1"/>
  <c r="V278" i="46"/>
  <c r="W278" i="46" s="1"/>
  <c r="X278" i="46" s="1"/>
  <c r="Y278" i="46" s="1"/>
  <c r="Z278" i="46" s="1"/>
  <c r="AA278" i="46" s="1"/>
  <c r="AB278" i="46" s="1"/>
  <c r="AC278" i="46" s="1"/>
  <c r="AD278" i="46" s="1"/>
  <c r="AE278" i="46" s="1"/>
  <c r="AF278" i="46" s="1"/>
  <c r="AG278" i="46" s="1"/>
  <c r="AH278" i="46" s="1"/>
  <c r="AI278" i="46" s="1"/>
  <c r="AJ278" i="46" s="1"/>
  <c r="AK278" i="46" s="1"/>
  <c r="AL278" i="46" s="1"/>
  <c r="AM278" i="46" s="1"/>
  <c r="AN278" i="46" s="1"/>
  <c r="AO278" i="46" s="1"/>
  <c r="AP278" i="46" s="1"/>
  <c r="V277" i="46"/>
  <c r="W277" i="46" s="1"/>
  <c r="X277" i="46" s="1"/>
  <c r="Y277" i="46" s="1"/>
  <c r="Z277" i="46" s="1"/>
  <c r="AA277" i="46" s="1"/>
  <c r="AB277" i="46" s="1"/>
  <c r="AC277" i="46" s="1"/>
  <c r="AD277" i="46" s="1"/>
  <c r="AE277" i="46" s="1"/>
  <c r="AF277" i="46" s="1"/>
  <c r="AG277" i="46" s="1"/>
  <c r="AH277" i="46" s="1"/>
  <c r="AI277" i="46" s="1"/>
  <c r="AJ277" i="46" s="1"/>
  <c r="AK277" i="46" s="1"/>
  <c r="AL277" i="46" s="1"/>
  <c r="AM277" i="46" s="1"/>
  <c r="AN277" i="46" s="1"/>
  <c r="AO277" i="46" s="1"/>
  <c r="AP277" i="46" s="1"/>
  <c r="V276" i="46"/>
  <c r="W276" i="46" s="1"/>
  <c r="X276" i="46" s="1"/>
  <c r="Y276" i="46" s="1"/>
  <c r="Z276" i="46" s="1"/>
  <c r="AA276" i="46" s="1"/>
  <c r="AB276" i="46" s="1"/>
  <c r="AC276" i="46" s="1"/>
  <c r="AD276" i="46" s="1"/>
  <c r="AE276" i="46" s="1"/>
  <c r="AF276" i="46" s="1"/>
  <c r="AG276" i="46" s="1"/>
  <c r="AH276" i="46" s="1"/>
  <c r="AI276" i="46" s="1"/>
  <c r="AJ276" i="46" s="1"/>
  <c r="AK276" i="46" s="1"/>
  <c r="AL276" i="46" s="1"/>
  <c r="AM276" i="46" s="1"/>
  <c r="AN276" i="46" s="1"/>
  <c r="AO276" i="46" s="1"/>
  <c r="AP276" i="46" s="1"/>
  <c r="V275" i="46"/>
  <c r="W275" i="46" s="1"/>
  <c r="X275" i="46" s="1"/>
  <c r="Y275" i="46" s="1"/>
  <c r="Z275" i="46" s="1"/>
  <c r="AA275" i="46" s="1"/>
  <c r="AB275" i="46" s="1"/>
  <c r="AC275" i="46" s="1"/>
  <c r="AD275" i="46" s="1"/>
  <c r="AE275" i="46" s="1"/>
  <c r="AF275" i="46" s="1"/>
  <c r="AG275" i="46" s="1"/>
  <c r="AH275" i="46" s="1"/>
  <c r="AI275" i="46" s="1"/>
  <c r="AJ275" i="46" s="1"/>
  <c r="AK275" i="46" s="1"/>
  <c r="AL275" i="46" s="1"/>
  <c r="AM275" i="46" s="1"/>
  <c r="AN275" i="46" s="1"/>
  <c r="AO275" i="46" s="1"/>
  <c r="AP275" i="46" s="1"/>
  <c r="V274" i="46"/>
  <c r="W274" i="46" s="1"/>
  <c r="X274" i="46" s="1"/>
  <c r="Y274" i="46" s="1"/>
  <c r="Z274" i="46" s="1"/>
  <c r="AA274" i="46" s="1"/>
  <c r="AB274" i="46" s="1"/>
  <c r="AC274" i="46" s="1"/>
  <c r="AD274" i="46" s="1"/>
  <c r="AE274" i="46" s="1"/>
  <c r="AF274" i="46" s="1"/>
  <c r="AG274" i="46" s="1"/>
  <c r="AH274" i="46" s="1"/>
  <c r="AI274" i="46" s="1"/>
  <c r="AJ274" i="46" s="1"/>
  <c r="AK274" i="46" s="1"/>
  <c r="AL274" i="46" s="1"/>
  <c r="AM274" i="46" s="1"/>
  <c r="AN274" i="46" s="1"/>
  <c r="AO274" i="46" s="1"/>
  <c r="AP274" i="46" s="1"/>
  <c r="V273" i="46"/>
  <c r="W273" i="46" s="1"/>
  <c r="X273" i="46" s="1"/>
  <c r="Y273" i="46" s="1"/>
  <c r="Z273" i="46" s="1"/>
  <c r="AA273" i="46" s="1"/>
  <c r="AB273" i="46" s="1"/>
  <c r="AC273" i="46" s="1"/>
  <c r="AD273" i="46" s="1"/>
  <c r="AE273" i="46" s="1"/>
  <c r="AF273" i="46" s="1"/>
  <c r="AG273" i="46" s="1"/>
  <c r="AH273" i="46" s="1"/>
  <c r="AI273" i="46" s="1"/>
  <c r="AJ273" i="46" s="1"/>
  <c r="AK273" i="46" s="1"/>
  <c r="AL273" i="46" s="1"/>
  <c r="AM273" i="46" s="1"/>
  <c r="AN273" i="46" s="1"/>
  <c r="AO273" i="46" s="1"/>
  <c r="AP273" i="46" s="1"/>
  <c r="V272" i="46"/>
  <c r="W272" i="46" s="1"/>
  <c r="X272" i="46" s="1"/>
  <c r="Y272" i="46" s="1"/>
  <c r="Z272" i="46" s="1"/>
  <c r="AA272" i="46" s="1"/>
  <c r="AB272" i="46" s="1"/>
  <c r="AC272" i="46" s="1"/>
  <c r="AD272" i="46" s="1"/>
  <c r="AE272" i="46" s="1"/>
  <c r="AF272" i="46" s="1"/>
  <c r="AG272" i="46" s="1"/>
  <c r="AH272" i="46" s="1"/>
  <c r="AI272" i="46" s="1"/>
  <c r="AJ272" i="46" s="1"/>
  <c r="AK272" i="46" s="1"/>
  <c r="AL272" i="46" s="1"/>
  <c r="AM272" i="46" s="1"/>
  <c r="AN272" i="46" s="1"/>
  <c r="AO272" i="46" s="1"/>
  <c r="AP272" i="46" s="1"/>
  <c r="V271" i="46"/>
  <c r="W271" i="46" s="1"/>
  <c r="X271" i="46" s="1"/>
  <c r="Y271" i="46" s="1"/>
  <c r="Z271" i="46" s="1"/>
  <c r="AA271" i="46" s="1"/>
  <c r="AB271" i="46" s="1"/>
  <c r="AC271" i="46" s="1"/>
  <c r="AD271" i="46" s="1"/>
  <c r="AE271" i="46" s="1"/>
  <c r="AF271" i="46" s="1"/>
  <c r="AG271" i="46" s="1"/>
  <c r="AH271" i="46" s="1"/>
  <c r="AI271" i="46" s="1"/>
  <c r="AJ271" i="46" s="1"/>
  <c r="AK271" i="46" s="1"/>
  <c r="AL271" i="46" s="1"/>
  <c r="AM271" i="46" s="1"/>
  <c r="AN271" i="46" s="1"/>
  <c r="AO271" i="46" s="1"/>
  <c r="AP271" i="46" s="1"/>
  <c r="V270" i="46"/>
  <c r="W270" i="46" s="1"/>
  <c r="X270" i="46" s="1"/>
  <c r="Y270" i="46" s="1"/>
  <c r="Z270" i="46" s="1"/>
  <c r="AA270" i="46" s="1"/>
  <c r="AB270" i="46" s="1"/>
  <c r="AC270" i="46" s="1"/>
  <c r="AD270" i="46" s="1"/>
  <c r="AE270" i="46" s="1"/>
  <c r="AF270" i="46" s="1"/>
  <c r="AG270" i="46" s="1"/>
  <c r="AH270" i="46" s="1"/>
  <c r="AI270" i="46" s="1"/>
  <c r="AJ270" i="46" s="1"/>
  <c r="AK270" i="46" s="1"/>
  <c r="AL270" i="46" s="1"/>
  <c r="AM270" i="46" s="1"/>
  <c r="AN270" i="46" s="1"/>
  <c r="AO270" i="46" s="1"/>
  <c r="AP270" i="46" s="1"/>
  <c r="V269" i="46"/>
  <c r="W269" i="46" s="1"/>
  <c r="X269" i="46" s="1"/>
  <c r="Y269" i="46" s="1"/>
  <c r="Z269" i="46" s="1"/>
  <c r="AA269" i="46" s="1"/>
  <c r="AB269" i="46" s="1"/>
  <c r="AC269" i="46" s="1"/>
  <c r="AD269" i="46" s="1"/>
  <c r="AE269" i="46" s="1"/>
  <c r="AF269" i="46" s="1"/>
  <c r="AG269" i="46" s="1"/>
  <c r="AH269" i="46" s="1"/>
  <c r="AI269" i="46" s="1"/>
  <c r="AJ269" i="46" s="1"/>
  <c r="AK269" i="46" s="1"/>
  <c r="AL269" i="46" s="1"/>
  <c r="AM269" i="46" s="1"/>
  <c r="AN269" i="46" s="1"/>
  <c r="AO269" i="46" s="1"/>
  <c r="AP269" i="46" s="1"/>
  <c r="V268" i="46"/>
  <c r="W268" i="46" s="1"/>
  <c r="X268" i="46" s="1"/>
  <c r="Y268" i="46" s="1"/>
  <c r="Z268" i="46" s="1"/>
  <c r="AA268" i="46" s="1"/>
  <c r="AB268" i="46" s="1"/>
  <c r="AC268" i="46" s="1"/>
  <c r="AD268" i="46" s="1"/>
  <c r="AE268" i="46" s="1"/>
  <c r="AF268" i="46" s="1"/>
  <c r="AG268" i="46" s="1"/>
  <c r="AH268" i="46" s="1"/>
  <c r="AI268" i="46" s="1"/>
  <c r="AJ268" i="46" s="1"/>
  <c r="AK268" i="46" s="1"/>
  <c r="AL268" i="46" s="1"/>
  <c r="AM268" i="46" s="1"/>
  <c r="AN268" i="46" s="1"/>
  <c r="AO268" i="46" s="1"/>
  <c r="AP268" i="46" s="1"/>
  <c r="V267" i="46"/>
  <c r="W267" i="46" s="1"/>
  <c r="X267" i="46" s="1"/>
  <c r="Y267" i="46" s="1"/>
  <c r="Z267" i="46" s="1"/>
  <c r="AA267" i="46" s="1"/>
  <c r="AB267" i="46" s="1"/>
  <c r="AC267" i="46" s="1"/>
  <c r="AD267" i="46" s="1"/>
  <c r="AE267" i="46" s="1"/>
  <c r="AF267" i="46" s="1"/>
  <c r="AG267" i="46" s="1"/>
  <c r="AH267" i="46" s="1"/>
  <c r="AI267" i="46" s="1"/>
  <c r="AJ267" i="46" s="1"/>
  <c r="AK267" i="46" s="1"/>
  <c r="AL267" i="46" s="1"/>
  <c r="AM267" i="46" s="1"/>
  <c r="AN267" i="46" s="1"/>
  <c r="AO267" i="46" s="1"/>
  <c r="AP267" i="46" s="1"/>
  <c r="V266" i="46"/>
  <c r="W266" i="46" s="1"/>
  <c r="X266" i="46" s="1"/>
  <c r="Y266" i="46" s="1"/>
  <c r="Z266" i="46" s="1"/>
  <c r="AA266" i="46" s="1"/>
  <c r="AB266" i="46" s="1"/>
  <c r="AC266" i="46" s="1"/>
  <c r="AD266" i="46" s="1"/>
  <c r="AE266" i="46" s="1"/>
  <c r="AF266" i="46" s="1"/>
  <c r="AG266" i="46" s="1"/>
  <c r="AH266" i="46" s="1"/>
  <c r="AI266" i="46" s="1"/>
  <c r="AJ266" i="46" s="1"/>
  <c r="AK266" i="46" s="1"/>
  <c r="AL266" i="46" s="1"/>
  <c r="AM266" i="46" s="1"/>
  <c r="AN266" i="46" s="1"/>
  <c r="AO266" i="46" s="1"/>
  <c r="AP266" i="46" s="1"/>
  <c r="V265" i="46"/>
  <c r="W265" i="46" s="1"/>
  <c r="X265" i="46" s="1"/>
  <c r="Y265" i="46" s="1"/>
  <c r="Z265" i="46" s="1"/>
  <c r="AA265" i="46" s="1"/>
  <c r="AB265" i="46" s="1"/>
  <c r="AC265" i="46" s="1"/>
  <c r="AD265" i="46" s="1"/>
  <c r="AE265" i="46" s="1"/>
  <c r="AF265" i="46" s="1"/>
  <c r="AG265" i="46" s="1"/>
  <c r="AH265" i="46" s="1"/>
  <c r="AI265" i="46" s="1"/>
  <c r="AJ265" i="46" s="1"/>
  <c r="AK265" i="46" s="1"/>
  <c r="AL265" i="46" s="1"/>
  <c r="AM265" i="46" s="1"/>
  <c r="AN265" i="46" s="1"/>
  <c r="AO265" i="46" s="1"/>
  <c r="AP265" i="46" s="1"/>
  <c r="V264" i="46"/>
  <c r="W264" i="46" s="1"/>
  <c r="X264" i="46" s="1"/>
  <c r="Y264" i="46" s="1"/>
  <c r="Z264" i="46" s="1"/>
  <c r="AA264" i="46" s="1"/>
  <c r="AB264" i="46" s="1"/>
  <c r="AC264" i="46" s="1"/>
  <c r="AD264" i="46" s="1"/>
  <c r="AE264" i="46" s="1"/>
  <c r="AF264" i="46" s="1"/>
  <c r="AG264" i="46" s="1"/>
  <c r="AH264" i="46" s="1"/>
  <c r="AI264" i="46" s="1"/>
  <c r="AJ264" i="46" s="1"/>
  <c r="AK264" i="46" s="1"/>
  <c r="AL264" i="46" s="1"/>
  <c r="AM264" i="46" s="1"/>
  <c r="AN264" i="46" s="1"/>
  <c r="AO264" i="46" s="1"/>
  <c r="AP264" i="46" s="1"/>
  <c r="U280" i="46"/>
  <c r="T280" i="46"/>
  <c r="S280" i="46"/>
  <c r="R280" i="46"/>
  <c r="Q280" i="46"/>
  <c r="U279" i="46"/>
  <c r="T279" i="46"/>
  <c r="S279" i="46"/>
  <c r="R279" i="46"/>
  <c r="Q279" i="46"/>
  <c r="U278" i="46"/>
  <c r="T278" i="46"/>
  <c r="S278" i="46"/>
  <c r="R278" i="46"/>
  <c r="Q278" i="46"/>
  <c r="U277" i="46"/>
  <c r="T277" i="46"/>
  <c r="S277" i="46"/>
  <c r="R277" i="46"/>
  <c r="Q277" i="46"/>
  <c r="U276" i="46"/>
  <c r="T276" i="46"/>
  <c r="S276" i="46"/>
  <c r="R276" i="46"/>
  <c r="Q276" i="46"/>
  <c r="U275" i="46"/>
  <c r="T275" i="46"/>
  <c r="S275" i="46"/>
  <c r="R275" i="46"/>
  <c r="Q275" i="46"/>
  <c r="U274" i="46"/>
  <c r="T274" i="46"/>
  <c r="S274" i="46"/>
  <c r="R274" i="46"/>
  <c r="Q274" i="46"/>
  <c r="U273" i="46"/>
  <c r="T273" i="46"/>
  <c r="S273" i="46"/>
  <c r="R273" i="46"/>
  <c r="Q273" i="46"/>
  <c r="U272" i="46"/>
  <c r="T272" i="46"/>
  <c r="S272" i="46"/>
  <c r="R272" i="46"/>
  <c r="Q272" i="46"/>
  <c r="U271" i="46"/>
  <c r="T271" i="46"/>
  <c r="S271" i="46"/>
  <c r="R271" i="46"/>
  <c r="Q271" i="46"/>
  <c r="U270" i="46"/>
  <c r="T270" i="46"/>
  <c r="S270" i="46"/>
  <c r="R270" i="46"/>
  <c r="Q270" i="46"/>
  <c r="U269" i="46"/>
  <c r="T269" i="46"/>
  <c r="S269" i="46"/>
  <c r="R269" i="46"/>
  <c r="Q269" i="46"/>
  <c r="U268" i="46"/>
  <c r="T268" i="46"/>
  <c r="S268" i="46"/>
  <c r="R268" i="46"/>
  <c r="Q268" i="46"/>
  <c r="U267" i="46"/>
  <c r="T267" i="46"/>
  <c r="S267" i="46"/>
  <c r="R267" i="46"/>
  <c r="Q267" i="46"/>
  <c r="U266" i="46"/>
  <c r="T266" i="46"/>
  <c r="S266" i="46"/>
  <c r="R266" i="46"/>
  <c r="Q266" i="46"/>
  <c r="U265" i="46"/>
  <c r="T265" i="46"/>
  <c r="S265" i="46"/>
  <c r="R265" i="46"/>
  <c r="Q265" i="46"/>
  <c r="U264" i="46"/>
  <c r="T264" i="46"/>
  <c r="S264" i="46"/>
  <c r="R264" i="46"/>
  <c r="Q264" i="46"/>
  <c r="V297" i="46" l="1"/>
  <c r="W297" i="46" s="1"/>
  <c r="X297" i="46" s="1"/>
  <c r="Y297" i="46" s="1"/>
  <c r="Z297" i="46" s="1"/>
  <c r="AA297" i="46" s="1"/>
  <c r="AB297" i="46" s="1"/>
  <c r="AC297" i="46" s="1"/>
  <c r="AD297" i="46" s="1"/>
  <c r="AE297" i="46" s="1"/>
  <c r="AF297" i="46" s="1"/>
  <c r="AG297" i="46" s="1"/>
  <c r="AH297" i="46" s="1"/>
  <c r="AI297" i="46" s="1"/>
  <c r="AJ297" i="46" s="1"/>
  <c r="AK297" i="46" s="1"/>
  <c r="AL297" i="46" s="1"/>
  <c r="AM297" i="46" s="1"/>
  <c r="AN297" i="46" s="1"/>
  <c r="AO297" i="46" s="1"/>
  <c r="U297" i="46"/>
  <c r="T297" i="46"/>
  <c r="S297" i="46"/>
  <c r="R297" i="46"/>
  <c r="Q297" i="46"/>
  <c r="V296" i="46"/>
  <c r="W296" i="46" s="1"/>
  <c r="X296" i="46" s="1"/>
  <c r="Y296" i="46" s="1"/>
  <c r="Z296" i="46" s="1"/>
  <c r="AA296" i="46" s="1"/>
  <c r="AB296" i="46" s="1"/>
  <c r="AC296" i="46" s="1"/>
  <c r="AD296" i="46" s="1"/>
  <c r="AE296" i="46" s="1"/>
  <c r="AF296" i="46" s="1"/>
  <c r="AG296" i="46" s="1"/>
  <c r="AH296" i="46" s="1"/>
  <c r="AI296" i="46" s="1"/>
  <c r="AJ296" i="46" s="1"/>
  <c r="AK296" i="46" s="1"/>
  <c r="AL296" i="46" s="1"/>
  <c r="AM296" i="46" s="1"/>
  <c r="AN296" i="46" s="1"/>
  <c r="AO296" i="46" s="1"/>
  <c r="U296" i="46"/>
  <c r="T296" i="46"/>
  <c r="S296" i="46"/>
  <c r="R296" i="46"/>
  <c r="Q296" i="46"/>
  <c r="V295" i="46"/>
  <c r="W295" i="46" s="1"/>
  <c r="X295" i="46" s="1"/>
  <c r="Y295" i="46" s="1"/>
  <c r="Z295" i="46" s="1"/>
  <c r="AA295" i="46" s="1"/>
  <c r="AB295" i="46" s="1"/>
  <c r="AC295" i="46" s="1"/>
  <c r="AD295" i="46" s="1"/>
  <c r="AE295" i="46" s="1"/>
  <c r="AF295" i="46" s="1"/>
  <c r="AG295" i="46" s="1"/>
  <c r="AH295" i="46" s="1"/>
  <c r="AI295" i="46" s="1"/>
  <c r="AJ295" i="46" s="1"/>
  <c r="AK295" i="46" s="1"/>
  <c r="AL295" i="46" s="1"/>
  <c r="AM295" i="46" s="1"/>
  <c r="AN295" i="46" s="1"/>
  <c r="AO295" i="46" s="1"/>
  <c r="U295" i="46"/>
  <c r="T295" i="46"/>
  <c r="S295" i="46"/>
  <c r="R295" i="46"/>
  <c r="Q295" i="46"/>
  <c r="V294" i="46"/>
  <c r="W294" i="46" s="1"/>
  <c r="X294" i="46" s="1"/>
  <c r="Y294" i="46" s="1"/>
  <c r="Z294" i="46" s="1"/>
  <c r="AA294" i="46" s="1"/>
  <c r="AB294" i="46" s="1"/>
  <c r="AC294" i="46" s="1"/>
  <c r="AD294" i="46" s="1"/>
  <c r="AE294" i="46" s="1"/>
  <c r="AF294" i="46" s="1"/>
  <c r="AG294" i="46" s="1"/>
  <c r="AH294" i="46" s="1"/>
  <c r="AI294" i="46" s="1"/>
  <c r="AJ294" i="46" s="1"/>
  <c r="AK294" i="46" s="1"/>
  <c r="AL294" i="46" s="1"/>
  <c r="AM294" i="46" s="1"/>
  <c r="AN294" i="46" s="1"/>
  <c r="AO294" i="46" s="1"/>
  <c r="U294" i="46"/>
  <c r="T294" i="46"/>
  <c r="S294" i="46"/>
  <c r="R294" i="46"/>
  <c r="Q294" i="46"/>
  <c r="V293" i="46"/>
  <c r="W293" i="46" s="1"/>
  <c r="X293" i="46" s="1"/>
  <c r="Y293" i="46" s="1"/>
  <c r="Z293" i="46" s="1"/>
  <c r="AA293" i="46" s="1"/>
  <c r="AB293" i="46" s="1"/>
  <c r="AC293" i="46" s="1"/>
  <c r="AD293" i="46" s="1"/>
  <c r="AE293" i="46" s="1"/>
  <c r="AF293" i="46" s="1"/>
  <c r="AG293" i="46" s="1"/>
  <c r="AH293" i="46" s="1"/>
  <c r="AI293" i="46" s="1"/>
  <c r="AJ293" i="46" s="1"/>
  <c r="AK293" i="46" s="1"/>
  <c r="AL293" i="46" s="1"/>
  <c r="AM293" i="46" s="1"/>
  <c r="AN293" i="46" s="1"/>
  <c r="AO293" i="46" s="1"/>
  <c r="U293" i="46"/>
  <c r="T293" i="46"/>
  <c r="S293" i="46"/>
  <c r="R293" i="46"/>
  <c r="Q293" i="46"/>
  <c r="V292" i="46"/>
  <c r="W292" i="46" s="1"/>
  <c r="X292" i="46" s="1"/>
  <c r="Y292" i="46" s="1"/>
  <c r="Z292" i="46" s="1"/>
  <c r="AA292" i="46" s="1"/>
  <c r="AB292" i="46" s="1"/>
  <c r="AC292" i="46" s="1"/>
  <c r="AD292" i="46" s="1"/>
  <c r="AE292" i="46" s="1"/>
  <c r="AF292" i="46" s="1"/>
  <c r="AG292" i="46" s="1"/>
  <c r="AH292" i="46" s="1"/>
  <c r="AI292" i="46" s="1"/>
  <c r="AJ292" i="46" s="1"/>
  <c r="AK292" i="46" s="1"/>
  <c r="AL292" i="46" s="1"/>
  <c r="AM292" i="46" s="1"/>
  <c r="AN292" i="46" s="1"/>
  <c r="AO292" i="46" s="1"/>
  <c r="U292" i="46"/>
  <c r="T292" i="46"/>
  <c r="S292" i="46"/>
  <c r="R292" i="46"/>
  <c r="Q292" i="46"/>
  <c r="V291" i="46"/>
  <c r="W291" i="46" s="1"/>
  <c r="X291" i="46" s="1"/>
  <c r="Y291" i="46" s="1"/>
  <c r="Z291" i="46" s="1"/>
  <c r="AA291" i="46" s="1"/>
  <c r="AB291" i="46" s="1"/>
  <c r="AC291" i="46" s="1"/>
  <c r="AD291" i="46" s="1"/>
  <c r="AE291" i="46" s="1"/>
  <c r="AF291" i="46" s="1"/>
  <c r="AG291" i="46" s="1"/>
  <c r="AH291" i="46" s="1"/>
  <c r="AI291" i="46" s="1"/>
  <c r="AJ291" i="46" s="1"/>
  <c r="AK291" i="46" s="1"/>
  <c r="AL291" i="46" s="1"/>
  <c r="AM291" i="46" s="1"/>
  <c r="AN291" i="46" s="1"/>
  <c r="AO291" i="46" s="1"/>
  <c r="U291" i="46"/>
  <c r="T291" i="46"/>
  <c r="S291" i="46"/>
  <c r="R291" i="46"/>
  <c r="Q291" i="46"/>
  <c r="V290" i="46"/>
  <c r="W290" i="46" s="1"/>
  <c r="X290" i="46" s="1"/>
  <c r="Y290" i="46" s="1"/>
  <c r="Z290" i="46" s="1"/>
  <c r="AA290" i="46" s="1"/>
  <c r="AB290" i="46" s="1"/>
  <c r="AC290" i="46" s="1"/>
  <c r="AD290" i="46" s="1"/>
  <c r="AE290" i="46" s="1"/>
  <c r="AF290" i="46" s="1"/>
  <c r="AG290" i="46" s="1"/>
  <c r="AH290" i="46" s="1"/>
  <c r="AI290" i="46" s="1"/>
  <c r="AJ290" i="46" s="1"/>
  <c r="AK290" i="46" s="1"/>
  <c r="AL290" i="46" s="1"/>
  <c r="AM290" i="46" s="1"/>
  <c r="AN290" i="46" s="1"/>
  <c r="AO290" i="46" s="1"/>
  <c r="U290" i="46"/>
  <c r="T290" i="46"/>
  <c r="S290" i="46"/>
  <c r="R290" i="46"/>
  <c r="Q290" i="46"/>
  <c r="V289" i="46"/>
  <c r="W289" i="46" s="1"/>
  <c r="X289" i="46" s="1"/>
  <c r="Y289" i="46" s="1"/>
  <c r="Z289" i="46" s="1"/>
  <c r="AA289" i="46" s="1"/>
  <c r="AB289" i="46" s="1"/>
  <c r="AC289" i="46" s="1"/>
  <c r="AD289" i="46" s="1"/>
  <c r="AE289" i="46" s="1"/>
  <c r="AF289" i="46" s="1"/>
  <c r="AG289" i="46" s="1"/>
  <c r="AH289" i="46" s="1"/>
  <c r="AI289" i="46" s="1"/>
  <c r="AJ289" i="46" s="1"/>
  <c r="AK289" i="46" s="1"/>
  <c r="AL289" i="46" s="1"/>
  <c r="AM289" i="46" s="1"/>
  <c r="AN289" i="46" s="1"/>
  <c r="AO289" i="46" s="1"/>
  <c r="U289" i="46"/>
  <c r="T289" i="46"/>
  <c r="S289" i="46"/>
  <c r="R289" i="46"/>
  <c r="Q289" i="46"/>
  <c r="V288" i="46"/>
  <c r="W288" i="46" s="1"/>
  <c r="X288" i="46" s="1"/>
  <c r="Y288" i="46" s="1"/>
  <c r="Z288" i="46" s="1"/>
  <c r="AA288" i="46" s="1"/>
  <c r="AB288" i="46" s="1"/>
  <c r="AC288" i="46" s="1"/>
  <c r="AD288" i="46" s="1"/>
  <c r="AE288" i="46" s="1"/>
  <c r="AF288" i="46" s="1"/>
  <c r="AG288" i="46" s="1"/>
  <c r="AH288" i="46" s="1"/>
  <c r="AI288" i="46" s="1"/>
  <c r="AJ288" i="46" s="1"/>
  <c r="AK288" i="46" s="1"/>
  <c r="AL288" i="46" s="1"/>
  <c r="AM288" i="46" s="1"/>
  <c r="AN288" i="46" s="1"/>
  <c r="AO288" i="46" s="1"/>
  <c r="U288" i="46"/>
  <c r="T288" i="46"/>
  <c r="S288" i="46"/>
  <c r="R288" i="46"/>
  <c r="Q288" i="46"/>
  <c r="V287" i="46"/>
  <c r="W287" i="46" s="1"/>
  <c r="X287" i="46" s="1"/>
  <c r="Y287" i="46" s="1"/>
  <c r="Z287" i="46" s="1"/>
  <c r="AA287" i="46" s="1"/>
  <c r="AB287" i="46" s="1"/>
  <c r="AC287" i="46" s="1"/>
  <c r="AD287" i="46" s="1"/>
  <c r="AE287" i="46" s="1"/>
  <c r="AF287" i="46" s="1"/>
  <c r="AG287" i="46" s="1"/>
  <c r="AH287" i="46" s="1"/>
  <c r="AI287" i="46" s="1"/>
  <c r="AJ287" i="46" s="1"/>
  <c r="AK287" i="46" s="1"/>
  <c r="AL287" i="46" s="1"/>
  <c r="AM287" i="46" s="1"/>
  <c r="AN287" i="46" s="1"/>
  <c r="AO287" i="46" s="1"/>
  <c r="U287" i="46"/>
  <c r="T287" i="46"/>
  <c r="S287" i="46"/>
  <c r="R287" i="46"/>
  <c r="Q287" i="46"/>
  <c r="V286" i="46"/>
  <c r="W286" i="46" s="1"/>
  <c r="X286" i="46" s="1"/>
  <c r="Y286" i="46" s="1"/>
  <c r="Z286" i="46" s="1"/>
  <c r="AA286" i="46" s="1"/>
  <c r="AB286" i="46" s="1"/>
  <c r="AC286" i="46" s="1"/>
  <c r="AD286" i="46" s="1"/>
  <c r="AE286" i="46" s="1"/>
  <c r="AF286" i="46" s="1"/>
  <c r="AG286" i="46" s="1"/>
  <c r="AH286" i="46" s="1"/>
  <c r="AI286" i="46" s="1"/>
  <c r="AJ286" i="46" s="1"/>
  <c r="AK286" i="46" s="1"/>
  <c r="AL286" i="46" s="1"/>
  <c r="AM286" i="46" s="1"/>
  <c r="AN286" i="46" s="1"/>
  <c r="AO286" i="46" s="1"/>
  <c r="U286" i="46"/>
  <c r="T286" i="46"/>
  <c r="S286" i="46"/>
  <c r="R286" i="46"/>
  <c r="Q286" i="46"/>
  <c r="V285" i="46"/>
  <c r="W285" i="46" s="1"/>
  <c r="X285" i="46" s="1"/>
  <c r="Y285" i="46" s="1"/>
  <c r="Z285" i="46" s="1"/>
  <c r="AA285" i="46" s="1"/>
  <c r="AB285" i="46" s="1"/>
  <c r="AC285" i="46" s="1"/>
  <c r="AD285" i="46" s="1"/>
  <c r="AE285" i="46" s="1"/>
  <c r="AF285" i="46" s="1"/>
  <c r="AG285" i="46" s="1"/>
  <c r="AH285" i="46" s="1"/>
  <c r="AI285" i="46" s="1"/>
  <c r="AJ285" i="46" s="1"/>
  <c r="AK285" i="46" s="1"/>
  <c r="AL285" i="46" s="1"/>
  <c r="AM285" i="46" s="1"/>
  <c r="AN285" i="46" s="1"/>
  <c r="AO285" i="46" s="1"/>
  <c r="U285" i="46"/>
  <c r="T285" i="46"/>
  <c r="S285" i="46"/>
  <c r="R285" i="46"/>
  <c r="Q285" i="46"/>
  <c r="V284" i="46"/>
  <c r="W284" i="46" s="1"/>
  <c r="X284" i="46" s="1"/>
  <c r="Y284" i="46" s="1"/>
  <c r="Z284" i="46" s="1"/>
  <c r="AA284" i="46" s="1"/>
  <c r="AB284" i="46" s="1"/>
  <c r="AC284" i="46" s="1"/>
  <c r="AD284" i="46" s="1"/>
  <c r="AE284" i="46" s="1"/>
  <c r="AF284" i="46" s="1"/>
  <c r="AG284" i="46" s="1"/>
  <c r="AH284" i="46" s="1"/>
  <c r="AI284" i="46" s="1"/>
  <c r="AJ284" i="46" s="1"/>
  <c r="AK284" i="46" s="1"/>
  <c r="AL284" i="46" s="1"/>
  <c r="AM284" i="46" s="1"/>
  <c r="AN284" i="46" s="1"/>
  <c r="AO284" i="46" s="1"/>
  <c r="U284" i="46"/>
  <c r="T284" i="46"/>
  <c r="S284" i="46"/>
  <c r="R284" i="46"/>
  <c r="Q284" i="46"/>
  <c r="V283" i="46"/>
  <c r="W283" i="46" s="1"/>
  <c r="X283" i="46" s="1"/>
  <c r="Y283" i="46" s="1"/>
  <c r="Z283" i="46" s="1"/>
  <c r="AA283" i="46" s="1"/>
  <c r="AB283" i="46" s="1"/>
  <c r="AC283" i="46" s="1"/>
  <c r="AD283" i="46" s="1"/>
  <c r="AE283" i="46" s="1"/>
  <c r="AF283" i="46" s="1"/>
  <c r="AG283" i="46" s="1"/>
  <c r="AH283" i="46" s="1"/>
  <c r="AI283" i="46" s="1"/>
  <c r="AJ283" i="46" s="1"/>
  <c r="AK283" i="46" s="1"/>
  <c r="AL283" i="46" s="1"/>
  <c r="AM283" i="46" s="1"/>
  <c r="AN283" i="46" s="1"/>
  <c r="AO283" i="46" s="1"/>
  <c r="U283" i="46"/>
  <c r="T283" i="46"/>
  <c r="S283" i="46"/>
  <c r="R283" i="46"/>
  <c r="Q283" i="46"/>
  <c r="V282" i="46"/>
  <c r="W282" i="46" s="1"/>
  <c r="X282" i="46" s="1"/>
  <c r="Y282" i="46" s="1"/>
  <c r="Z282" i="46" s="1"/>
  <c r="AA282" i="46" s="1"/>
  <c r="AB282" i="46" s="1"/>
  <c r="AC282" i="46" s="1"/>
  <c r="AD282" i="46" s="1"/>
  <c r="AE282" i="46" s="1"/>
  <c r="AF282" i="46" s="1"/>
  <c r="AG282" i="46" s="1"/>
  <c r="AH282" i="46" s="1"/>
  <c r="AI282" i="46" s="1"/>
  <c r="AJ282" i="46" s="1"/>
  <c r="AK282" i="46" s="1"/>
  <c r="AL282" i="46" s="1"/>
  <c r="AM282" i="46" s="1"/>
  <c r="AN282" i="46" s="1"/>
  <c r="AO282" i="46" s="1"/>
  <c r="U282" i="46"/>
  <c r="T282" i="46"/>
  <c r="S282" i="46"/>
  <c r="R282" i="46"/>
  <c r="Q282" i="46"/>
  <c r="V281" i="46"/>
  <c r="W281" i="46" s="1"/>
  <c r="X281" i="46" s="1"/>
  <c r="Y281" i="46" s="1"/>
  <c r="Z281" i="46" s="1"/>
  <c r="AA281" i="46" s="1"/>
  <c r="AB281" i="46" s="1"/>
  <c r="AC281" i="46" s="1"/>
  <c r="AD281" i="46" s="1"/>
  <c r="AE281" i="46" s="1"/>
  <c r="AF281" i="46" s="1"/>
  <c r="AG281" i="46" s="1"/>
  <c r="AH281" i="46" s="1"/>
  <c r="AI281" i="46" s="1"/>
  <c r="AJ281" i="46" s="1"/>
  <c r="AK281" i="46" s="1"/>
  <c r="AL281" i="46" s="1"/>
  <c r="AM281" i="46" s="1"/>
  <c r="AN281" i="46" s="1"/>
  <c r="AO281" i="46" s="1"/>
  <c r="U281" i="46"/>
  <c r="T281" i="46"/>
  <c r="S281" i="46"/>
  <c r="R281" i="46"/>
  <c r="Q281" i="46"/>
  <c r="V246" i="46"/>
  <c r="U246" i="46"/>
  <c r="T246" i="46"/>
  <c r="S246" i="46"/>
  <c r="R246" i="46"/>
  <c r="Q246" i="46"/>
  <c r="V245" i="46"/>
  <c r="U245" i="46"/>
  <c r="T245" i="46"/>
  <c r="S245" i="46"/>
  <c r="R245" i="46"/>
  <c r="Q245" i="46"/>
  <c r="V244" i="46"/>
  <c r="U244" i="46"/>
  <c r="T244" i="46"/>
  <c r="S244" i="46"/>
  <c r="R244" i="46"/>
  <c r="Q244" i="46"/>
  <c r="V243" i="46"/>
  <c r="U243" i="46"/>
  <c r="T243" i="46"/>
  <c r="S243" i="46"/>
  <c r="R243" i="46"/>
  <c r="Q243" i="46"/>
  <c r="V242" i="46"/>
  <c r="U242" i="46"/>
  <c r="T242" i="46"/>
  <c r="S242" i="46"/>
  <c r="R242" i="46"/>
  <c r="Q242" i="46"/>
  <c r="V241" i="46"/>
  <c r="U241" i="46"/>
  <c r="T241" i="46"/>
  <c r="S241" i="46"/>
  <c r="R241" i="46"/>
  <c r="Q241" i="46"/>
  <c r="V240" i="46"/>
  <c r="U240" i="46"/>
  <c r="T240" i="46"/>
  <c r="S240" i="46"/>
  <c r="R240" i="46"/>
  <c r="Q240" i="46"/>
  <c r="V239" i="46"/>
  <c r="U239" i="46"/>
  <c r="T239" i="46"/>
  <c r="S239" i="46"/>
  <c r="R239" i="46"/>
  <c r="Q239" i="46"/>
  <c r="V238" i="46"/>
  <c r="U238" i="46"/>
  <c r="T238" i="46"/>
  <c r="S238" i="46"/>
  <c r="R238" i="46"/>
  <c r="Q238" i="46"/>
  <c r="V237" i="46"/>
  <c r="U237" i="46"/>
  <c r="T237" i="46"/>
  <c r="S237" i="46"/>
  <c r="R237" i="46"/>
  <c r="Q237" i="46"/>
  <c r="V236" i="46"/>
  <c r="U236" i="46"/>
  <c r="T236" i="46"/>
  <c r="S236" i="46"/>
  <c r="R236" i="46"/>
  <c r="Q236" i="46"/>
  <c r="V235" i="46"/>
  <c r="U235" i="46"/>
  <c r="T235" i="46"/>
  <c r="S235" i="46"/>
  <c r="R235" i="46"/>
  <c r="Q235" i="46"/>
  <c r="V234" i="46"/>
  <c r="U234" i="46"/>
  <c r="T234" i="46"/>
  <c r="S234" i="46"/>
  <c r="R234" i="46"/>
  <c r="Q234" i="46"/>
  <c r="V233" i="46"/>
  <c r="U233" i="46"/>
  <c r="T233" i="46"/>
  <c r="S233" i="46"/>
  <c r="R233" i="46"/>
  <c r="Q233" i="46"/>
  <c r="V232" i="46"/>
  <c r="U232" i="46"/>
  <c r="T232" i="46"/>
  <c r="S232" i="46"/>
  <c r="R232" i="46"/>
  <c r="Q232" i="46"/>
  <c r="V231" i="46"/>
  <c r="U231" i="46"/>
  <c r="T231" i="46"/>
  <c r="S231" i="46"/>
  <c r="R231" i="46"/>
  <c r="Q231" i="46"/>
  <c r="V230" i="46"/>
  <c r="W230" i="46" s="1"/>
  <c r="X230" i="46" s="1"/>
  <c r="Y230" i="46" s="1"/>
  <c r="Z230" i="46" s="1"/>
  <c r="AA230" i="46" s="1"/>
  <c r="AB230" i="46" s="1"/>
  <c r="AC230" i="46" s="1"/>
  <c r="AD230" i="46" s="1"/>
  <c r="AE230" i="46" s="1"/>
  <c r="AF230" i="46" s="1"/>
  <c r="AG230" i="46" s="1"/>
  <c r="AH230" i="46" s="1"/>
  <c r="AI230" i="46" s="1"/>
  <c r="AJ230" i="46" s="1"/>
  <c r="AK230" i="46" s="1"/>
  <c r="AL230" i="46" s="1"/>
  <c r="AM230" i="46" s="1"/>
  <c r="AN230" i="46" s="1"/>
  <c r="AO230" i="46" s="1"/>
  <c r="U230" i="46"/>
  <c r="T230" i="46"/>
  <c r="S230" i="46"/>
  <c r="R230" i="46"/>
  <c r="Q230" i="46"/>
  <c r="V229" i="46"/>
  <c r="W229" i="46" s="1"/>
  <c r="X229" i="46" s="1"/>
  <c r="Y229" i="46" s="1"/>
  <c r="Z229" i="46" s="1"/>
  <c r="AA229" i="46" s="1"/>
  <c r="AB229" i="46" s="1"/>
  <c r="AC229" i="46" s="1"/>
  <c r="AD229" i="46" s="1"/>
  <c r="AE229" i="46" s="1"/>
  <c r="AF229" i="46" s="1"/>
  <c r="AG229" i="46" s="1"/>
  <c r="AH229" i="46" s="1"/>
  <c r="AI229" i="46" s="1"/>
  <c r="AJ229" i="46" s="1"/>
  <c r="AK229" i="46" s="1"/>
  <c r="AL229" i="46" s="1"/>
  <c r="AM229" i="46" s="1"/>
  <c r="AN229" i="46" s="1"/>
  <c r="AO229" i="46" s="1"/>
  <c r="AP229" i="46" s="1"/>
  <c r="U229" i="46"/>
  <c r="T229" i="46"/>
  <c r="S229" i="46"/>
  <c r="R229" i="46"/>
  <c r="Q229" i="46"/>
  <c r="V228" i="46"/>
  <c r="W228" i="46" s="1"/>
  <c r="X228" i="46" s="1"/>
  <c r="Y228" i="46" s="1"/>
  <c r="Z228" i="46" s="1"/>
  <c r="AA228" i="46" s="1"/>
  <c r="AB228" i="46" s="1"/>
  <c r="AC228" i="46" s="1"/>
  <c r="AD228" i="46" s="1"/>
  <c r="AE228" i="46" s="1"/>
  <c r="AF228" i="46" s="1"/>
  <c r="AG228" i="46" s="1"/>
  <c r="AH228" i="46" s="1"/>
  <c r="AI228" i="46" s="1"/>
  <c r="AJ228" i="46" s="1"/>
  <c r="AK228" i="46" s="1"/>
  <c r="AL228" i="46" s="1"/>
  <c r="AM228" i="46" s="1"/>
  <c r="AN228" i="46" s="1"/>
  <c r="AO228" i="46" s="1"/>
  <c r="AP228" i="46" s="1"/>
  <c r="U228" i="46"/>
  <c r="T228" i="46"/>
  <c r="S228" i="46"/>
  <c r="R228" i="46"/>
  <c r="Q228" i="46"/>
  <c r="V227" i="46"/>
  <c r="W227" i="46" s="1"/>
  <c r="X227" i="46" s="1"/>
  <c r="Y227" i="46" s="1"/>
  <c r="Z227" i="46" s="1"/>
  <c r="AA227" i="46" s="1"/>
  <c r="AB227" i="46" s="1"/>
  <c r="AC227" i="46" s="1"/>
  <c r="AD227" i="46" s="1"/>
  <c r="AE227" i="46" s="1"/>
  <c r="AF227" i="46" s="1"/>
  <c r="AG227" i="46" s="1"/>
  <c r="AH227" i="46" s="1"/>
  <c r="AI227" i="46" s="1"/>
  <c r="AJ227" i="46" s="1"/>
  <c r="AK227" i="46" s="1"/>
  <c r="AL227" i="46" s="1"/>
  <c r="AM227" i="46" s="1"/>
  <c r="AN227" i="46" s="1"/>
  <c r="AO227" i="46" s="1"/>
  <c r="AP227" i="46" s="1"/>
  <c r="U227" i="46"/>
  <c r="T227" i="46"/>
  <c r="S227" i="46"/>
  <c r="R227" i="46"/>
  <c r="Q227" i="46"/>
  <c r="V226" i="46"/>
  <c r="W226" i="46" s="1"/>
  <c r="X226" i="46" s="1"/>
  <c r="Y226" i="46" s="1"/>
  <c r="Z226" i="46" s="1"/>
  <c r="AA226" i="46" s="1"/>
  <c r="AB226" i="46" s="1"/>
  <c r="AC226" i="46" s="1"/>
  <c r="AD226" i="46" s="1"/>
  <c r="AE226" i="46" s="1"/>
  <c r="AF226" i="46" s="1"/>
  <c r="AG226" i="46" s="1"/>
  <c r="AH226" i="46" s="1"/>
  <c r="AI226" i="46" s="1"/>
  <c r="AJ226" i="46" s="1"/>
  <c r="AK226" i="46" s="1"/>
  <c r="AL226" i="46" s="1"/>
  <c r="AM226" i="46" s="1"/>
  <c r="AN226" i="46" s="1"/>
  <c r="AO226" i="46" s="1"/>
  <c r="AP226" i="46" s="1"/>
  <c r="U226" i="46"/>
  <c r="T226" i="46"/>
  <c r="S226" i="46"/>
  <c r="R226" i="46"/>
  <c r="Q226" i="46"/>
  <c r="V225" i="46"/>
  <c r="W225" i="46" s="1"/>
  <c r="X225" i="46" s="1"/>
  <c r="Y225" i="46" s="1"/>
  <c r="Z225" i="46" s="1"/>
  <c r="AA225" i="46" s="1"/>
  <c r="AB225" i="46" s="1"/>
  <c r="AC225" i="46" s="1"/>
  <c r="AD225" i="46" s="1"/>
  <c r="AE225" i="46" s="1"/>
  <c r="AF225" i="46" s="1"/>
  <c r="AG225" i="46" s="1"/>
  <c r="AH225" i="46" s="1"/>
  <c r="AI225" i="46" s="1"/>
  <c r="AJ225" i="46" s="1"/>
  <c r="AK225" i="46" s="1"/>
  <c r="AL225" i="46" s="1"/>
  <c r="AM225" i="46" s="1"/>
  <c r="AN225" i="46" s="1"/>
  <c r="AO225" i="46" s="1"/>
  <c r="AP225" i="46" s="1"/>
  <c r="U225" i="46"/>
  <c r="T225" i="46"/>
  <c r="S225" i="46"/>
  <c r="R225" i="46"/>
  <c r="Q225" i="46"/>
  <c r="V224" i="46"/>
  <c r="W224" i="46" s="1"/>
  <c r="X224" i="46" s="1"/>
  <c r="Y224" i="46" s="1"/>
  <c r="Z224" i="46" s="1"/>
  <c r="AA224" i="46" s="1"/>
  <c r="AB224" i="46" s="1"/>
  <c r="AC224" i="46" s="1"/>
  <c r="AD224" i="46" s="1"/>
  <c r="AE224" i="46" s="1"/>
  <c r="AF224" i="46" s="1"/>
  <c r="AG224" i="46" s="1"/>
  <c r="AH224" i="46" s="1"/>
  <c r="AI224" i="46" s="1"/>
  <c r="AJ224" i="46" s="1"/>
  <c r="AK224" i="46" s="1"/>
  <c r="AL224" i="46" s="1"/>
  <c r="AM224" i="46" s="1"/>
  <c r="AN224" i="46" s="1"/>
  <c r="AO224" i="46" s="1"/>
  <c r="AP224" i="46" s="1"/>
  <c r="U224" i="46"/>
  <c r="T224" i="46"/>
  <c r="S224" i="46"/>
  <c r="R224" i="46"/>
  <c r="Q224" i="46"/>
  <c r="V223" i="46"/>
  <c r="W223" i="46" s="1"/>
  <c r="X223" i="46" s="1"/>
  <c r="Y223" i="46" s="1"/>
  <c r="Z223" i="46" s="1"/>
  <c r="AA223" i="46" s="1"/>
  <c r="AB223" i="46" s="1"/>
  <c r="AC223" i="46" s="1"/>
  <c r="AD223" i="46" s="1"/>
  <c r="AE223" i="46" s="1"/>
  <c r="AF223" i="46" s="1"/>
  <c r="AG223" i="46" s="1"/>
  <c r="AH223" i="46" s="1"/>
  <c r="AI223" i="46" s="1"/>
  <c r="AJ223" i="46" s="1"/>
  <c r="AK223" i="46" s="1"/>
  <c r="AL223" i="46" s="1"/>
  <c r="AM223" i="46" s="1"/>
  <c r="AN223" i="46" s="1"/>
  <c r="AO223" i="46" s="1"/>
  <c r="AP223" i="46" s="1"/>
  <c r="U223" i="46"/>
  <c r="T223" i="46"/>
  <c r="S223" i="46"/>
  <c r="R223" i="46"/>
  <c r="Q223" i="46"/>
  <c r="V222" i="46"/>
  <c r="W222" i="46" s="1"/>
  <c r="X222" i="46" s="1"/>
  <c r="Y222" i="46" s="1"/>
  <c r="Z222" i="46" s="1"/>
  <c r="AA222" i="46" s="1"/>
  <c r="AB222" i="46" s="1"/>
  <c r="AC222" i="46" s="1"/>
  <c r="AD222" i="46" s="1"/>
  <c r="AE222" i="46" s="1"/>
  <c r="AF222" i="46" s="1"/>
  <c r="AG222" i="46" s="1"/>
  <c r="AH222" i="46" s="1"/>
  <c r="AI222" i="46" s="1"/>
  <c r="AJ222" i="46" s="1"/>
  <c r="AK222" i="46" s="1"/>
  <c r="AL222" i="46" s="1"/>
  <c r="AM222" i="46" s="1"/>
  <c r="AN222" i="46" s="1"/>
  <c r="AO222" i="46" s="1"/>
  <c r="AP222" i="46" s="1"/>
  <c r="U222" i="46"/>
  <c r="T222" i="46"/>
  <c r="S222" i="46"/>
  <c r="R222" i="46"/>
  <c r="Q222" i="46"/>
  <c r="V221" i="46"/>
  <c r="W221" i="46" s="1"/>
  <c r="X221" i="46" s="1"/>
  <c r="Y221" i="46" s="1"/>
  <c r="Z221" i="46" s="1"/>
  <c r="AA221" i="46" s="1"/>
  <c r="AB221" i="46" s="1"/>
  <c r="AC221" i="46" s="1"/>
  <c r="AD221" i="46" s="1"/>
  <c r="AE221" i="46" s="1"/>
  <c r="AF221" i="46" s="1"/>
  <c r="AG221" i="46" s="1"/>
  <c r="AH221" i="46" s="1"/>
  <c r="AI221" i="46" s="1"/>
  <c r="AJ221" i="46" s="1"/>
  <c r="AK221" i="46" s="1"/>
  <c r="AL221" i="46" s="1"/>
  <c r="AM221" i="46" s="1"/>
  <c r="AN221" i="46" s="1"/>
  <c r="AO221" i="46" s="1"/>
  <c r="AP221" i="46" s="1"/>
  <c r="U221" i="46"/>
  <c r="T221" i="46"/>
  <c r="S221" i="46"/>
  <c r="R221" i="46"/>
  <c r="Q221" i="46"/>
  <c r="V220" i="46"/>
  <c r="W220" i="46" s="1"/>
  <c r="X220" i="46" s="1"/>
  <c r="Y220" i="46" s="1"/>
  <c r="Z220" i="46" s="1"/>
  <c r="AA220" i="46" s="1"/>
  <c r="AB220" i="46" s="1"/>
  <c r="AC220" i="46" s="1"/>
  <c r="AD220" i="46" s="1"/>
  <c r="AE220" i="46" s="1"/>
  <c r="AF220" i="46" s="1"/>
  <c r="AG220" i="46" s="1"/>
  <c r="AH220" i="46" s="1"/>
  <c r="AI220" i="46" s="1"/>
  <c r="AJ220" i="46" s="1"/>
  <c r="AK220" i="46" s="1"/>
  <c r="AL220" i="46" s="1"/>
  <c r="AM220" i="46" s="1"/>
  <c r="AN220" i="46" s="1"/>
  <c r="AO220" i="46" s="1"/>
  <c r="AP220" i="46" s="1"/>
  <c r="U220" i="46"/>
  <c r="T220" i="46"/>
  <c r="S220" i="46"/>
  <c r="R220" i="46"/>
  <c r="Q220" i="46"/>
  <c r="V219" i="46"/>
  <c r="W219" i="46" s="1"/>
  <c r="X219" i="46" s="1"/>
  <c r="Y219" i="46" s="1"/>
  <c r="Z219" i="46" s="1"/>
  <c r="AA219" i="46" s="1"/>
  <c r="AB219" i="46" s="1"/>
  <c r="AC219" i="46" s="1"/>
  <c r="AD219" i="46" s="1"/>
  <c r="AE219" i="46" s="1"/>
  <c r="AF219" i="46" s="1"/>
  <c r="AG219" i="46" s="1"/>
  <c r="AH219" i="46" s="1"/>
  <c r="AI219" i="46" s="1"/>
  <c r="AJ219" i="46" s="1"/>
  <c r="AK219" i="46" s="1"/>
  <c r="AL219" i="46" s="1"/>
  <c r="AM219" i="46" s="1"/>
  <c r="AN219" i="46" s="1"/>
  <c r="AO219" i="46" s="1"/>
  <c r="AP219" i="46" s="1"/>
  <c r="U219" i="46"/>
  <c r="T219" i="46"/>
  <c r="S219" i="46"/>
  <c r="R219" i="46"/>
  <c r="Q219" i="46"/>
  <c r="V218" i="46"/>
  <c r="W218" i="46" s="1"/>
  <c r="X218" i="46" s="1"/>
  <c r="Y218" i="46" s="1"/>
  <c r="Z218" i="46" s="1"/>
  <c r="AA218" i="46" s="1"/>
  <c r="AB218" i="46" s="1"/>
  <c r="AC218" i="46" s="1"/>
  <c r="AD218" i="46" s="1"/>
  <c r="AE218" i="46" s="1"/>
  <c r="AF218" i="46" s="1"/>
  <c r="AG218" i="46" s="1"/>
  <c r="AH218" i="46" s="1"/>
  <c r="AI218" i="46" s="1"/>
  <c r="AJ218" i="46" s="1"/>
  <c r="AK218" i="46" s="1"/>
  <c r="AL218" i="46" s="1"/>
  <c r="AM218" i="46" s="1"/>
  <c r="AN218" i="46" s="1"/>
  <c r="AO218" i="46" s="1"/>
  <c r="AP218" i="46" s="1"/>
  <c r="U218" i="46"/>
  <c r="T218" i="46"/>
  <c r="S218" i="46"/>
  <c r="R218" i="46"/>
  <c r="Q218" i="46"/>
  <c r="V217" i="46"/>
  <c r="W217" i="46" s="1"/>
  <c r="X217" i="46" s="1"/>
  <c r="Y217" i="46" s="1"/>
  <c r="Z217" i="46" s="1"/>
  <c r="AA217" i="46" s="1"/>
  <c r="AB217" i="46" s="1"/>
  <c r="AC217" i="46" s="1"/>
  <c r="AD217" i="46" s="1"/>
  <c r="AE217" i="46" s="1"/>
  <c r="AF217" i="46" s="1"/>
  <c r="AG217" i="46" s="1"/>
  <c r="AH217" i="46" s="1"/>
  <c r="AI217" i="46" s="1"/>
  <c r="AJ217" i="46" s="1"/>
  <c r="AK217" i="46" s="1"/>
  <c r="AL217" i="46" s="1"/>
  <c r="AM217" i="46" s="1"/>
  <c r="AN217" i="46" s="1"/>
  <c r="AO217" i="46" s="1"/>
  <c r="AP217" i="46" s="1"/>
  <c r="U217" i="46"/>
  <c r="T217" i="46"/>
  <c r="S217" i="46"/>
  <c r="R217" i="46"/>
  <c r="Q217" i="46"/>
  <c r="V216" i="46"/>
  <c r="W216" i="46" s="1"/>
  <c r="X216" i="46" s="1"/>
  <c r="Y216" i="46" s="1"/>
  <c r="Z216" i="46" s="1"/>
  <c r="AA216" i="46" s="1"/>
  <c r="AB216" i="46" s="1"/>
  <c r="AC216" i="46" s="1"/>
  <c r="AD216" i="46" s="1"/>
  <c r="AE216" i="46" s="1"/>
  <c r="AF216" i="46" s="1"/>
  <c r="AG216" i="46" s="1"/>
  <c r="AH216" i="46" s="1"/>
  <c r="AI216" i="46" s="1"/>
  <c r="AJ216" i="46" s="1"/>
  <c r="AK216" i="46" s="1"/>
  <c r="AL216" i="46" s="1"/>
  <c r="AM216" i="46" s="1"/>
  <c r="AN216" i="46" s="1"/>
  <c r="AO216" i="46" s="1"/>
  <c r="AP216" i="46" s="1"/>
  <c r="U216" i="46"/>
  <c r="T216" i="46"/>
  <c r="S216" i="46"/>
  <c r="R216" i="46"/>
  <c r="Q216" i="46"/>
  <c r="V215" i="46"/>
  <c r="W215" i="46" s="1"/>
  <c r="X215" i="46" s="1"/>
  <c r="Y215" i="46" s="1"/>
  <c r="Z215" i="46" s="1"/>
  <c r="AA215" i="46" s="1"/>
  <c r="AB215" i="46" s="1"/>
  <c r="AC215" i="46" s="1"/>
  <c r="AD215" i="46" s="1"/>
  <c r="AE215" i="46" s="1"/>
  <c r="AF215" i="46" s="1"/>
  <c r="AG215" i="46" s="1"/>
  <c r="AH215" i="46" s="1"/>
  <c r="AI215" i="46" s="1"/>
  <c r="AJ215" i="46" s="1"/>
  <c r="AK215" i="46" s="1"/>
  <c r="AL215" i="46" s="1"/>
  <c r="AM215" i="46" s="1"/>
  <c r="AN215" i="46" s="1"/>
  <c r="AO215" i="46" s="1"/>
  <c r="AP215" i="46" s="1"/>
  <c r="U215" i="46"/>
  <c r="T215" i="46"/>
  <c r="S215" i="46"/>
  <c r="R215" i="46"/>
  <c r="Q215" i="46"/>
  <c r="V214" i="46"/>
  <c r="W214" i="46" s="1"/>
  <c r="X214" i="46" s="1"/>
  <c r="Y214" i="46" s="1"/>
  <c r="Z214" i="46" s="1"/>
  <c r="AA214" i="46" s="1"/>
  <c r="AB214" i="46" s="1"/>
  <c r="AC214" i="46" s="1"/>
  <c r="AD214" i="46" s="1"/>
  <c r="AE214" i="46" s="1"/>
  <c r="AF214" i="46" s="1"/>
  <c r="AG214" i="46" s="1"/>
  <c r="AH214" i="46" s="1"/>
  <c r="AI214" i="46" s="1"/>
  <c r="AJ214" i="46" s="1"/>
  <c r="AK214" i="46" s="1"/>
  <c r="AL214" i="46" s="1"/>
  <c r="AM214" i="46" s="1"/>
  <c r="AN214" i="46" s="1"/>
  <c r="AO214" i="46" s="1"/>
  <c r="AP214" i="46" s="1"/>
  <c r="U214" i="46"/>
  <c r="T214" i="46"/>
  <c r="S214" i="46"/>
  <c r="R214" i="46"/>
  <c r="Q214" i="46"/>
  <c r="V213" i="46"/>
  <c r="W213" i="46" s="1"/>
  <c r="X213" i="46" s="1"/>
  <c r="Y213" i="46" s="1"/>
  <c r="Z213" i="46" s="1"/>
  <c r="AA213" i="46" s="1"/>
  <c r="AB213" i="46" s="1"/>
  <c r="AC213" i="46" s="1"/>
  <c r="AD213" i="46" s="1"/>
  <c r="AE213" i="46" s="1"/>
  <c r="AF213" i="46" s="1"/>
  <c r="AG213" i="46" s="1"/>
  <c r="AH213" i="46" s="1"/>
  <c r="AI213" i="46" s="1"/>
  <c r="AJ213" i="46" s="1"/>
  <c r="AK213" i="46" s="1"/>
  <c r="AL213" i="46" s="1"/>
  <c r="AM213" i="46" s="1"/>
  <c r="AN213" i="46" s="1"/>
  <c r="AO213" i="46" s="1"/>
  <c r="AP213" i="46" s="1"/>
  <c r="U213" i="46"/>
  <c r="T213" i="46"/>
  <c r="S213" i="46"/>
  <c r="R213" i="46"/>
  <c r="Q213" i="46"/>
  <c r="P46" i="64" l="1"/>
  <c r="Q46" i="64" s="1"/>
  <c r="R46" i="64" s="1"/>
  <c r="S46" i="64" s="1"/>
  <c r="T46" i="64" s="1"/>
  <c r="U46" i="64" s="1"/>
  <c r="V46" i="64" s="1"/>
  <c r="W46" i="64" s="1"/>
  <c r="X46" i="64" s="1"/>
  <c r="Y46" i="64" s="1"/>
  <c r="Z46" i="64" s="1"/>
  <c r="AA46" i="64" s="1"/>
  <c r="AB46" i="64" s="1"/>
  <c r="AC46" i="64" s="1"/>
  <c r="AD46" i="64" s="1"/>
  <c r="AE46" i="64" s="1"/>
  <c r="AF46" i="64" s="1"/>
  <c r="AG46" i="64" s="1"/>
  <c r="AH46" i="64" s="1"/>
  <c r="AI46" i="64" s="1"/>
  <c r="AJ46" i="64" s="1"/>
  <c r="AK46" i="64" s="1"/>
  <c r="AL46" i="64" s="1"/>
  <c r="AM46" i="64" s="1"/>
  <c r="M144" i="68"/>
  <c r="N144" i="68" s="1"/>
  <c r="O144" i="68" s="1"/>
  <c r="P144" i="68" s="1"/>
  <c r="Q144" i="68" s="1"/>
  <c r="R144" i="68" s="1"/>
  <c r="S144" i="68" s="1"/>
  <c r="T144" i="68" s="1"/>
  <c r="U144" i="68" s="1"/>
  <c r="V144" i="68" s="1"/>
  <c r="W144" i="68" s="1"/>
  <c r="X144" i="68" s="1"/>
  <c r="Y144" i="68" s="1"/>
  <c r="Z144" i="68" s="1"/>
  <c r="AA144" i="68" s="1"/>
  <c r="AB144" i="68" s="1"/>
  <c r="AC144" i="68" s="1"/>
  <c r="AD144" i="68" s="1"/>
  <c r="AE144" i="68" s="1"/>
  <c r="AF144" i="68" s="1"/>
  <c r="AG144" i="68" s="1"/>
  <c r="AH144" i="68" s="1"/>
  <c r="AI144" i="68" s="1"/>
  <c r="AJ144" i="68" s="1"/>
  <c r="AK144" i="68" s="1"/>
  <c r="N81" i="66"/>
  <c r="O81" i="66" s="1"/>
  <c r="P81" i="66" s="1"/>
  <c r="Q81" i="66" s="1"/>
  <c r="R81" i="66" s="1"/>
  <c r="S81" i="66" s="1"/>
  <c r="T81" i="66" s="1"/>
  <c r="U81" i="66" s="1"/>
  <c r="V81" i="66" s="1"/>
  <c r="W81" i="66" s="1"/>
  <c r="X81" i="66" s="1"/>
  <c r="Y81" i="66" s="1"/>
  <c r="Z81" i="66" s="1"/>
  <c r="AA81" i="66" s="1"/>
  <c r="AB81" i="66" s="1"/>
  <c r="AC81" i="66" s="1"/>
  <c r="AD81" i="66" s="1"/>
  <c r="AE81" i="66" s="1"/>
  <c r="AF81" i="66" s="1"/>
  <c r="AG81" i="66" s="1"/>
  <c r="AH81" i="66" s="1"/>
  <c r="AI81" i="66" s="1"/>
  <c r="AJ81" i="66" s="1"/>
  <c r="AK81" i="66" s="1"/>
  <c r="AL81" i="66" s="1"/>
  <c r="N82" i="66"/>
  <c r="O82" i="66" s="1"/>
  <c r="P82" i="66" s="1"/>
  <c r="Q82" i="66" s="1"/>
  <c r="R82" i="66" s="1"/>
  <c r="S82" i="66" s="1"/>
  <c r="T82" i="66" s="1"/>
  <c r="U82" i="66" s="1"/>
  <c r="V82" i="66" s="1"/>
  <c r="W82" i="66" s="1"/>
  <c r="X82" i="66" s="1"/>
  <c r="Y82" i="66" s="1"/>
  <c r="Z82" i="66" s="1"/>
  <c r="AA82" i="66" s="1"/>
  <c r="AB82" i="66" s="1"/>
  <c r="AC82" i="66" s="1"/>
  <c r="AD82" i="66" s="1"/>
  <c r="AE82" i="66" s="1"/>
  <c r="AF82" i="66" s="1"/>
  <c r="AG82" i="66" s="1"/>
  <c r="AH82" i="66" s="1"/>
  <c r="AI82" i="66" s="1"/>
  <c r="AJ82" i="66" s="1"/>
  <c r="AK82" i="66" s="1"/>
  <c r="AL82" i="66" s="1"/>
  <c r="N83" i="66"/>
  <c r="O83" i="66" s="1"/>
  <c r="P83" i="66" s="1"/>
  <c r="Q83" i="66" s="1"/>
  <c r="R83" i="66" s="1"/>
  <c r="S83" i="66" s="1"/>
  <c r="T83" i="66" s="1"/>
  <c r="U83" i="66" s="1"/>
  <c r="V83" i="66" s="1"/>
  <c r="W83" i="66" s="1"/>
  <c r="X83" i="66" s="1"/>
  <c r="Y83" i="66" s="1"/>
  <c r="Z83" i="66" s="1"/>
  <c r="AA83" i="66" s="1"/>
  <c r="AB83" i="66" s="1"/>
  <c r="AC83" i="66" s="1"/>
  <c r="AD83" i="66" s="1"/>
  <c r="AE83" i="66" s="1"/>
  <c r="AF83" i="66" s="1"/>
  <c r="AG83" i="66" s="1"/>
  <c r="AH83" i="66" s="1"/>
  <c r="AI83" i="66" s="1"/>
  <c r="AJ83" i="66" s="1"/>
  <c r="AK83" i="66" s="1"/>
  <c r="AL83" i="66" s="1"/>
  <c r="N52" i="66"/>
  <c r="O52" i="66" s="1"/>
  <c r="P52" i="66" s="1"/>
  <c r="Q52" i="66" s="1"/>
  <c r="R52" i="66" s="1"/>
  <c r="S52" i="66" s="1"/>
  <c r="T52" i="66" s="1"/>
  <c r="U52" i="66" s="1"/>
  <c r="V52" i="66" s="1"/>
  <c r="W52" i="66" s="1"/>
  <c r="X52" i="66" s="1"/>
  <c r="Y52" i="66" s="1"/>
  <c r="Z52" i="66" s="1"/>
  <c r="AA52" i="66" s="1"/>
  <c r="AB52" i="66" s="1"/>
  <c r="AC52" i="66" s="1"/>
  <c r="AD52" i="66" s="1"/>
  <c r="AE52" i="66" s="1"/>
  <c r="AF52" i="66" s="1"/>
  <c r="AG52" i="66" s="1"/>
  <c r="AH52" i="66" s="1"/>
  <c r="AI52" i="66" s="1"/>
  <c r="AJ52" i="66" s="1"/>
  <c r="AK52" i="66" s="1"/>
  <c r="AL52" i="66" s="1"/>
  <c r="N51" i="66"/>
  <c r="O51" i="66" s="1"/>
  <c r="P51" i="66" s="1"/>
  <c r="Q51" i="66" s="1"/>
  <c r="R51" i="66" s="1"/>
  <c r="S51" i="66" s="1"/>
  <c r="T51" i="66" s="1"/>
  <c r="U51" i="66" s="1"/>
  <c r="V51" i="66" s="1"/>
  <c r="W51" i="66" s="1"/>
  <c r="X51" i="66" s="1"/>
  <c r="Y51" i="66" s="1"/>
  <c r="Z51" i="66" s="1"/>
  <c r="AA51" i="66" s="1"/>
  <c r="AB51" i="66" s="1"/>
  <c r="AC51" i="66" s="1"/>
  <c r="AD51" i="66" s="1"/>
  <c r="AE51" i="66" s="1"/>
  <c r="AF51" i="66" s="1"/>
  <c r="AG51" i="66" s="1"/>
  <c r="AH51" i="66" s="1"/>
  <c r="AI51" i="66" s="1"/>
  <c r="AJ51" i="66" s="1"/>
  <c r="AK51" i="66" s="1"/>
  <c r="AL51" i="66" s="1"/>
  <c r="N50" i="66"/>
  <c r="O50" i="66" s="1"/>
  <c r="P50" i="66" s="1"/>
  <c r="Q50" i="66" s="1"/>
  <c r="R50" i="66" s="1"/>
  <c r="S50" i="66" s="1"/>
  <c r="T50" i="66" s="1"/>
  <c r="U50" i="66" s="1"/>
  <c r="V50" i="66" s="1"/>
  <c r="W50" i="66" s="1"/>
  <c r="X50" i="66" s="1"/>
  <c r="Y50" i="66" s="1"/>
  <c r="Z50" i="66" s="1"/>
  <c r="AA50" i="66" s="1"/>
  <c r="AB50" i="66" s="1"/>
  <c r="AC50" i="66" s="1"/>
  <c r="AD50" i="66" s="1"/>
  <c r="AE50" i="66" s="1"/>
  <c r="AF50" i="66" s="1"/>
  <c r="AG50" i="66" s="1"/>
  <c r="AH50" i="66" s="1"/>
  <c r="AI50" i="66" s="1"/>
  <c r="AJ50" i="66" s="1"/>
  <c r="AK50" i="66" s="1"/>
  <c r="AL50" i="66" s="1"/>
  <c r="N49" i="66"/>
  <c r="O49" i="66" s="1"/>
  <c r="P49" i="66" s="1"/>
  <c r="Q49" i="66" s="1"/>
  <c r="R49" i="66" s="1"/>
  <c r="S49" i="66" s="1"/>
  <c r="T49" i="66" s="1"/>
  <c r="U49" i="66" s="1"/>
  <c r="V49" i="66" s="1"/>
  <c r="W49" i="66" s="1"/>
  <c r="X49" i="66" s="1"/>
  <c r="Y49" i="66" s="1"/>
  <c r="Z49" i="66" s="1"/>
  <c r="AA49" i="66" s="1"/>
  <c r="AB49" i="66" s="1"/>
  <c r="AC49" i="66" s="1"/>
  <c r="AD49" i="66" s="1"/>
  <c r="AE49" i="66" s="1"/>
  <c r="AF49" i="66" s="1"/>
  <c r="AG49" i="66" s="1"/>
  <c r="AH49" i="66" s="1"/>
  <c r="AI49" i="66" s="1"/>
  <c r="AJ49" i="66" s="1"/>
  <c r="AK49" i="66" s="1"/>
  <c r="AL49" i="66" s="1"/>
  <c r="N48" i="66"/>
  <c r="O48" i="66" s="1"/>
  <c r="P48" i="66" s="1"/>
  <c r="Q48" i="66" s="1"/>
  <c r="R48" i="66" s="1"/>
  <c r="S48" i="66" s="1"/>
  <c r="T48" i="66" s="1"/>
  <c r="U48" i="66" s="1"/>
  <c r="V48" i="66" s="1"/>
  <c r="W48" i="66" s="1"/>
  <c r="X48" i="66" s="1"/>
  <c r="Y48" i="66" s="1"/>
  <c r="Z48" i="66" s="1"/>
  <c r="AA48" i="66" s="1"/>
  <c r="AB48" i="66" s="1"/>
  <c r="AC48" i="66" s="1"/>
  <c r="AD48" i="66" s="1"/>
  <c r="AE48" i="66" s="1"/>
  <c r="AF48" i="66" s="1"/>
  <c r="AG48" i="66" s="1"/>
  <c r="AH48" i="66" s="1"/>
  <c r="AI48" i="66" s="1"/>
  <c r="AJ48" i="66" s="1"/>
  <c r="AK48" i="66" s="1"/>
  <c r="AL48" i="66" s="1"/>
  <c r="N80" i="66"/>
  <c r="O80" i="66" s="1"/>
  <c r="P80" i="66" s="1"/>
  <c r="Q80" i="66" s="1"/>
  <c r="R80" i="66" s="1"/>
  <c r="S80" i="66" s="1"/>
  <c r="T80" i="66" s="1"/>
  <c r="U80" i="66" s="1"/>
  <c r="V80" i="66" s="1"/>
  <c r="W80" i="66" s="1"/>
  <c r="X80" i="66" s="1"/>
  <c r="Y80" i="66" s="1"/>
  <c r="Z80" i="66" s="1"/>
  <c r="AA80" i="66" s="1"/>
  <c r="AB80" i="66" s="1"/>
  <c r="AC80" i="66" s="1"/>
  <c r="AD80" i="66" s="1"/>
  <c r="AE80" i="66" s="1"/>
  <c r="AF80" i="66" s="1"/>
  <c r="AG80" i="66" s="1"/>
  <c r="AH80" i="66" s="1"/>
  <c r="AI80" i="66" s="1"/>
  <c r="AJ80" i="66" s="1"/>
  <c r="AK80" i="66" s="1"/>
  <c r="AL80" i="66" s="1"/>
  <c r="N79" i="66" l="1"/>
  <c r="O79" i="66" s="1"/>
  <c r="P79" i="66" s="1"/>
  <c r="Q79" i="66" s="1"/>
  <c r="R79" i="66" s="1"/>
  <c r="S79" i="66" s="1"/>
  <c r="T79" i="66" s="1"/>
  <c r="U79" i="66" s="1"/>
  <c r="V79" i="66" s="1"/>
  <c r="W79" i="66" s="1"/>
  <c r="X79" i="66" s="1"/>
  <c r="Y79" i="66" s="1"/>
  <c r="Z79" i="66" s="1"/>
  <c r="AA79" i="66" s="1"/>
  <c r="AB79" i="66" s="1"/>
  <c r="AC79" i="66" s="1"/>
  <c r="AD79" i="66" s="1"/>
  <c r="AE79" i="66" s="1"/>
  <c r="AF79" i="66" s="1"/>
  <c r="AG79" i="66" s="1"/>
  <c r="AH79" i="66" s="1"/>
  <c r="AI79" i="66" s="1"/>
  <c r="AJ79" i="66" s="1"/>
  <c r="AK79" i="66" s="1"/>
  <c r="AL79" i="66" s="1"/>
  <c r="O86" i="64"/>
  <c r="P86" i="64" s="1"/>
  <c r="Q86" i="64" s="1"/>
  <c r="R86" i="64" s="1"/>
  <c r="S86" i="64" s="1"/>
  <c r="T86" i="64" s="1"/>
  <c r="U86" i="64" s="1"/>
  <c r="V86" i="64" s="1"/>
  <c r="W86" i="64" s="1"/>
  <c r="X86" i="64" s="1"/>
  <c r="Y86" i="64" s="1"/>
  <c r="Z86" i="64" s="1"/>
  <c r="AA86" i="64" s="1"/>
  <c r="AB86" i="64" s="1"/>
  <c r="AC86" i="64" s="1"/>
  <c r="AD86" i="64" s="1"/>
  <c r="AE86" i="64" s="1"/>
  <c r="AF86" i="64" s="1"/>
  <c r="AG86" i="64" s="1"/>
  <c r="AH86" i="64" s="1"/>
  <c r="AI86" i="64" s="1"/>
  <c r="AJ86" i="64" s="1"/>
  <c r="AK86" i="64" s="1"/>
  <c r="AL86" i="64" s="1"/>
  <c r="AM86" i="64" s="1"/>
  <c r="O87" i="64"/>
  <c r="P87" i="64" s="1"/>
  <c r="Q87" i="64" s="1"/>
  <c r="R87" i="64" s="1"/>
  <c r="S87" i="64" s="1"/>
  <c r="T87" i="64" s="1"/>
  <c r="U87" i="64" s="1"/>
  <c r="V87" i="64" s="1"/>
  <c r="W87" i="64" s="1"/>
  <c r="X87" i="64" s="1"/>
  <c r="Y87" i="64" s="1"/>
  <c r="Z87" i="64" s="1"/>
  <c r="AA87" i="64" s="1"/>
  <c r="AB87" i="64" s="1"/>
  <c r="AC87" i="64" s="1"/>
  <c r="AD87" i="64" s="1"/>
  <c r="AE87" i="64" s="1"/>
  <c r="AF87" i="64" s="1"/>
  <c r="AG87" i="64" s="1"/>
  <c r="AH87" i="64" s="1"/>
  <c r="AI87" i="64" s="1"/>
  <c r="AJ87" i="64" s="1"/>
  <c r="AK87" i="64" s="1"/>
  <c r="AL87" i="64" s="1"/>
  <c r="AM87" i="64" s="1"/>
  <c r="O88" i="64"/>
  <c r="P88" i="64" s="1"/>
  <c r="Q88" i="64" s="1"/>
  <c r="R88" i="64" s="1"/>
  <c r="S88" i="64" s="1"/>
  <c r="T88" i="64" s="1"/>
  <c r="U88" i="64" s="1"/>
  <c r="V88" i="64" s="1"/>
  <c r="W88" i="64" s="1"/>
  <c r="X88" i="64" s="1"/>
  <c r="Y88" i="64" s="1"/>
  <c r="Z88" i="64" s="1"/>
  <c r="AA88" i="64" s="1"/>
  <c r="AB88" i="64" s="1"/>
  <c r="AC88" i="64" s="1"/>
  <c r="AD88" i="64" s="1"/>
  <c r="AE88" i="64" s="1"/>
  <c r="AF88" i="64" s="1"/>
  <c r="AG88" i="64" s="1"/>
  <c r="AH88" i="64" s="1"/>
  <c r="AI88" i="64" s="1"/>
  <c r="AJ88" i="64" s="1"/>
  <c r="AK88" i="64" s="1"/>
  <c r="AL88" i="64" s="1"/>
  <c r="AM88" i="64" s="1"/>
  <c r="O89" i="64"/>
  <c r="P89" i="64" s="1"/>
  <c r="Q89" i="64" s="1"/>
  <c r="R89" i="64" s="1"/>
  <c r="S89" i="64" s="1"/>
  <c r="T89" i="64" s="1"/>
  <c r="U89" i="64" s="1"/>
  <c r="V89" i="64" s="1"/>
  <c r="W89" i="64" s="1"/>
  <c r="X89" i="64" s="1"/>
  <c r="Y89" i="64" s="1"/>
  <c r="Z89" i="64" s="1"/>
  <c r="AA89" i="64" s="1"/>
  <c r="AB89" i="64" s="1"/>
  <c r="AC89" i="64" s="1"/>
  <c r="AD89" i="64" s="1"/>
  <c r="AE89" i="64" s="1"/>
  <c r="AF89" i="64" s="1"/>
  <c r="AG89" i="64" s="1"/>
  <c r="AH89" i="64" s="1"/>
  <c r="AI89" i="64" s="1"/>
  <c r="AJ89" i="64" s="1"/>
  <c r="AK89" i="64" s="1"/>
  <c r="AL89" i="64" s="1"/>
  <c r="AM89" i="64" s="1"/>
  <c r="O85" i="64"/>
  <c r="P85" i="64" s="1"/>
  <c r="Q85" i="64" s="1"/>
  <c r="R85" i="64" s="1"/>
  <c r="S85" i="64" s="1"/>
  <c r="T85" i="64" s="1"/>
  <c r="U85" i="64" s="1"/>
  <c r="V85" i="64" s="1"/>
  <c r="W85" i="64" s="1"/>
  <c r="X85" i="64" s="1"/>
  <c r="Y85" i="64" s="1"/>
  <c r="Z85" i="64" s="1"/>
  <c r="AA85" i="64" s="1"/>
  <c r="AB85" i="64" s="1"/>
  <c r="AC85" i="64" s="1"/>
  <c r="AD85" i="64" s="1"/>
  <c r="AE85" i="64" s="1"/>
  <c r="AF85" i="64" s="1"/>
  <c r="AG85" i="64" s="1"/>
  <c r="AH85" i="64" s="1"/>
  <c r="AI85" i="64" s="1"/>
  <c r="AJ85" i="64" s="1"/>
  <c r="AK85" i="64" s="1"/>
  <c r="AL85" i="64" s="1"/>
  <c r="AM85" i="64" s="1"/>
  <c r="O50" i="64"/>
  <c r="P50" i="64" s="1"/>
  <c r="Q50" i="64" s="1"/>
  <c r="R50" i="64" s="1"/>
  <c r="S50" i="64" s="1"/>
  <c r="T50" i="64" s="1"/>
  <c r="U50" i="64" s="1"/>
  <c r="V50" i="64" s="1"/>
  <c r="W50" i="64" s="1"/>
  <c r="X50" i="64" s="1"/>
  <c r="Y50" i="64" s="1"/>
  <c r="Z50" i="64" s="1"/>
  <c r="AA50" i="64" s="1"/>
  <c r="AB50" i="64" s="1"/>
  <c r="AC50" i="64" s="1"/>
  <c r="AD50" i="64" s="1"/>
  <c r="AE50" i="64" s="1"/>
  <c r="AF50" i="64" s="1"/>
  <c r="AG50" i="64" s="1"/>
  <c r="AH50" i="64" s="1"/>
  <c r="AI50" i="64" s="1"/>
  <c r="AJ50" i="64" s="1"/>
  <c r="AK50" i="64" s="1"/>
  <c r="AL50" i="64" s="1"/>
  <c r="AM50" i="64" s="1"/>
  <c r="O49" i="64"/>
  <c r="P49" i="64" s="1"/>
  <c r="Q49" i="64" s="1"/>
  <c r="R49" i="64" s="1"/>
  <c r="S49" i="64" s="1"/>
  <c r="T49" i="64" s="1"/>
  <c r="U49" i="64" s="1"/>
  <c r="V49" i="64" s="1"/>
  <c r="W49" i="64" s="1"/>
  <c r="X49" i="64" s="1"/>
  <c r="Y49" i="64" s="1"/>
  <c r="Z49" i="64" s="1"/>
  <c r="AA49" i="64" s="1"/>
  <c r="AB49" i="64" s="1"/>
  <c r="AC49" i="64" s="1"/>
  <c r="AD49" i="64" s="1"/>
  <c r="AE49" i="64" s="1"/>
  <c r="AF49" i="64" s="1"/>
  <c r="AG49" i="64" s="1"/>
  <c r="AH49" i="64" s="1"/>
  <c r="AI49" i="64" s="1"/>
  <c r="AJ49" i="64" s="1"/>
  <c r="AK49" i="64" s="1"/>
  <c r="AL49" i="64" s="1"/>
  <c r="AM49" i="64" s="1"/>
  <c r="O48" i="64"/>
  <c r="P48" i="64" s="1"/>
  <c r="Q48" i="64" s="1"/>
  <c r="R48" i="64" s="1"/>
  <c r="S48" i="64" s="1"/>
  <c r="T48" i="64" s="1"/>
  <c r="U48" i="64" s="1"/>
  <c r="V48" i="64" s="1"/>
  <c r="W48" i="64" s="1"/>
  <c r="X48" i="64" s="1"/>
  <c r="Y48" i="64" s="1"/>
  <c r="Z48" i="64" s="1"/>
  <c r="AA48" i="64" s="1"/>
  <c r="AB48" i="64" s="1"/>
  <c r="AC48" i="64" s="1"/>
  <c r="AD48" i="64" s="1"/>
  <c r="AE48" i="64" s="1"/>
  <c r="AF48" i="64" s="1"/>
  <c r="AG48" i="64" s="1"/>
  <c r="AH48" i="64" s="1"/>
  <c r="AI48" i="64" s="1"/>
  <c r="AJ48" i="64" s="1"/>
  <c r="AK48" i="64" s="1"/>
  <c r="AL48" i="64" s="1"/>
  <c r="AM48" i="64" s="1"/>
  <c r="O47" i="64"/>
  <c r="P47" i="64" s="1"/>
  <c r="Q47" i="64" s="1"/>
  <c r="R47" i="64" s="1"/>
  <c r="S47" i="64" s="1"/>
  <c r="T47" i="64" s="1"/>
  <c r="U47" i="64" s="1"/>
  <c r="V47" i="64" s="1"/>
  <c r="W47" i="64" s="1"/>
  <c r="X47" i="64" s="1"/>
  <c r="Y47" i="64" s="1"/>
  <c r="Z47" i="64" s="1"/>
  <c r="AA47" i="64" s="1"/>
  <c r="AB47" i="64" s="1"/>
  <c r="AC47" i="64" s="1"/>
  <c r="AD47" i="64" s="1"/>
  <c r="AE47" i="64" s="1"/>
  <c r="AF47" i="64" s="1"/>
  <c r="AG47" i="64" s="1"/>
  <c r="AH47" i="64" s="1"/>
  <c r="AI47" i="64" s="1"/>
  <c r="AJ47" i="64" s="1"/>
  <c r="AK47" i="64" s="1"/>
  <c r="AL47" i="64" s="1"/>
  <c r="AM47" i="64" s="1"/>
  <c r="J38" i="66" l="1"/>
  <c r="J39" i="66" s="1"/>
  <c r="J37" i="66"/>
  <c r="J40" i="66"/>
  <c r="N693" i="46"/>
  <c r="O693" i="46" s="1"/>
  <c r="P693" i="46" s="1"/>
  <c r="Q693" i="46" s="1"/>
  <c r="R693" i="46" s="1"/>
  <c r="S693" i="46" s="1"/>
  <c r="T693" i="46" s="1"/>
  <c r="U693" i="46" s="1"/>
  <c r="V693" i="46" s="1"/>
  <c r="W693" i="46" s="1"/>
  <c r="X693" i="46" s="1"/>
  <c r="Y693" i="46" s="1"/>
  <c r="Z693" i="46" s="1"/>
  <c r="AA693" i="46" s="1"/>
  <c r="AB693" i="46" s="1"/>
  <c r="AC693" i="46" s="1"/>
  <c r="AD693" i="46" s="1"/>
  <c r="AE693" i="46" s="1"/>
  <c r="AF693" i="46" s="1"/>
  <c r="AG693" i="46" s="1"/>
  <c r="AH693" i="46" s="1"/>
  <c r="AI693" i="46" s="1"/>
  <c r="AJ693" i="46" s="1"/>
  <c r="AK693" i="46" s="1"/>
  <c r="AL693" i="46" s="1"/>
  <c r="AM693" i="46" s="1"/>
  <c r="AN693" i="46" s="1"/>
  <c r="AO693" i="46" s="1"/>
  <c r="AP693" i="46" s="1"/>
  <c r="I108" i="67" l="1"/>
  <c r="I107" i="67"/>
  <c r="K146" i="67"/>
  <c r="L146" i="67"/>
  <c r="M146" i="67"/>
  <c r="N146" i="67"/>
  <c r="O146" i="67"/>
  <c r="P146" i="67"/>
  <c r="Q146" i="67"/>
  <c r="R146" i="67"/>
  <c r="S146" i="67"/>
  <c r="T146" i="67"/>
  <c r="U146" i="67"/>
  <c r="J146" i="67"/>
  <c r="K144" i="67"/>
  <c r="L144" i="67"/>
  <c r="M144" i="67"/>
  <c r="N144" i="67"/>
  <c r="O144" i="67"/>
  <c r="P144" i="67"/>
  <c r="Q144" i="67"/>
  <c r="R144" i="67"/>
  <c r="S144" i="67"/>
  <c r="T144" i="67"/>
  <c r="U144" i="67"/>
  <c r="J144" i="67"/>
  <c r="I146" i="67"/>
  <c r="I144" i="67"/>
  <c r="V146" i="67"/>
  <c r="V144" i="67"/>
  <c r="J31" i="66"/>
  <c r="J30" i="66"/>
  <c r="J29" i="66"/>
  <c r="J27" i="66"/>
  <c r="J26" i="66"/>
  <c r="J23" i="66"/>
  <c r="J22" i="66"/>
  <c r="U44" i="69" l="1"/>
  <c r="V44" i="69" s="1"/>
  <c r="W44" i="69" s="1"/>
  <c r="X44" i="69" s="1"/>
  <c r="Y44" i="69" s="1"/>
  <c r="Z44" i="69" s="1"/>
  <c r="AA44" i="69" s="1"/>
  <c r="AB44" i="69" s="1"/>
  <c r="AC44" i="69" s="1"/>
  <c r="AD44" i="69" s="1"/>
  <c r="AE44" i="69" s="1"/>
  <c r="AF44" i="69" s="1"/>
  <c r="AG44" i="69" s="1"/>
  <c r="AH44" i="69" s="1"/>
  <c r="AI44" i="69" s="1"/>
  <c r="AJ44" i="69" s="1"/>
  <c r="AK44" i="69" s="1"/>
  <c r="L44" i="69"/>
  <c r="M44" i="69" s="1"/>
  <c r="N44" i="69" s="1"/>
  <c r="O44" i="69" s="1"/>
  <c r="P44" i="69" s="1"/>
  <c r="Q44" i="69" s="1"/>
  <c r="R44" i="69" s="1"/>
  <c r="S44" i="69" s="1"/>
  <c r="T44" i="69" s="1"/>
  <c r="M48" i="69"/>
  <c r="N48" i="69" s="1"/>
  <c r="O48" i="69" s="1"/>
  <c r="P48" i="69" s="1"/>
  <c r="Q48" i="69" s="1"/>
  <c r="R48" i="69" s="1"/>
  <c r="S48" i="69" s="1"/>
  <c r="T48" i="69" s="1"/>
  <c r="M49" i="69"/>
  <c r="N49" i="69" s="1"/>
  <c r="O49" i="69" s="1"/>
  <c r="P49" i="69" s="1"/>
  <c r="Q49" i="69" s="1"/>
  <c r="R49" i="69" s="1"/>
  <c r="S49" i="69" s="1"/>
  <c r="T49" i="69" s="1"/>
  <c r="M50" i="69"/>
  <c r="N50" i="69" s="1"/>
  <c r="O50" i="69" s="1"/>
  <c r="P50" i="69" s="1"/>
  <c r="Q50" i="69" s="1"/>
  <c r="R50" i="69" s="1"/>
  <c r="S50" i="69" s="1"/>
  <c r="T50" i="69" s="1"/>
  <c r="L48" i="69"/>
  <c r="L49" i="69"/>
  <c r="L50" i="69"/>
  <c r="L47" i="69"/>
  <c r="M47" i="69" s="1"/>
  <c r="N47" i="69" s="1"/>
  <c r="O47" i="69" s="1"/>
  <c r="P47" i="69" s="1"/>
  <c r="Q47" i="69" s="1"/>
  <c r="R47" i="69" s="1"/>
  <c r="S47" i="69" s="1"/>
  <c r="T47" i="69" s="1"/>
  <c r="AL52" i="68"/>
  <c r="J52" i="68" s="1"/>
  <c r="K52" i="68" s="1"/>
  <c r="L52" i="68" s="1"/>
  <c r="M52" i="68" s="1"/>
  <c r="N52" i="68" s="1"/>
  <c r="O52" i="68" s="1"/>
  <c r="P52" i="68" s="1"/>
  <c r="Q52" i="68" s="1"/>
  <c r="R52" i="68" s="1"/>
  <c r="S52" i="68" s="1"/>
  <c r="T52" i="68" s="1"/>
  <c r="U52" i="68" s="1"/>
  <c r="V52" i="68" s="1"/>
  <c r="W52" i="68" s="1"/>
  <c r="X52" i="68" s="1"/>
  <c r="Y52" i="68" s="1"/>
  <c r="Z52" i="68" s="1"/>
  <c r="AA52" i="68" s="1"/>
  <c r="AB52" i="68" s="1"/>
  <c r="AC52" i="68" s="1"/>
  <c r="AD52" i="68" s="1"/>
  <c r="AE52" i="68" s="1"/>
  <c r="AF52" i="68" s="1"/>
  <c r="AG52" i="68" s="1"/>
  <c r="AH52" i="68" s="1"/>
  <c r="AI52" i="68" s="1"/>
  <c r="AJ52" i="68" s="1"/>
  <c r="AK52" i="68" s="1"/>
  <c r="L70" i="64"/>
  <c r="M70" i="64" s="1"/>
  <c r="N70" i="64" s="1"/>
  <c r="O70" i="64" s="1"/>
  <c r="P70" i="64" s="1"/>
  <c r="Q70" i="64" s="1"/>
  <c r="R70" i="64" s="1"/>
  <c r="S70" i="64" s="1"/>
  <c r="T70" i="64" s="1"/>
  <c r="U70" i="64" s="1"/>
  <c r="V70" i="64" s="1"/>
  <c r="W70" i="64" s="1"/>
  <c r="X70" i="64" s="1"/>
  <c r="Y70" i="64" s="1"/>
  <c r="Z70" i="64" s="1"/>
  <c r="AA70" i="64" s="1"/>
  <c r="AB70" i="64" s="1"/>
  <c r="AC70" i="64" s="1"/>
  <c r="AD70" i="64" s="1"/>
  <c r="AE70" i="64" s="1"/>
  <c r="AF70" i="64" s="1"/>
  <c r="AG70" i="64" s="1"/>
  <c r="AH70" i="64" s="1"/>
  <c r="AI70" i="64" s="1"/>
  <c r="AJ70" i="64" s="1"/>
  <c r="AK70" i="64" s="1"/>
  <c r="AL70" i="64" s="1"/>
  <c r="AM70" i="64" s="1"/>
  <c r="W154" i="67"/>
  <c r="K154" i="67" s="1"/>
  <c r="I154" i="67"/>
  <c r="AG33" i="71"/>
  <c r="AH33" i="71" s="1"/>
  <c r="J101" i="68"/>
  <c r="K101" i="68" s="1"/>
  <c r="L101" i="68" s="1"/>
  <c r="I122" i="68"/>
  <c r="J122" i="68" s="1"/>
  <c r="K122" i="68" s="1"/>
  <c r="L122" i="68" s="1"/>
  <c r="M122" i="68" s="1"/>
  <c r="N122" i="68" s="1"/>
  <c r="O122" i="68" s="1"/>
  <c r="P122" i="68" s="1"/>
  <c r="Q122" i="68" s="1"/>
  <c r="R122" i="68" s="1"/>
  <c r="S122" i="68" s="1"/>
  <c r="T122" i="68" s="1"/>
  <c r="U122" i="68" s="1"/>
  <c r="V122" i="68" s="1"/>
  <c r="W122" i="68" s="1"/>
  <c r="X122" i="68" s="1"/>
  <c r="Y122" i="68" s="1"/>
  <c r="Z122" i="68" s="1"/>
  <c r="AA122" i="68" s="1"/>
  <c r="AB122" i="68" s="1"/>
  <c r="AC122" i="68" s="1"/>
  <c r="AD122" i="68" s="1"/>
  <c r="AE122" i="68" s="1"/>
  <c r="AF122" i="68" s="1"/>
  <c r="AG122" i="68" s="1"/>
  <c r="AH122" i="68" s="1"/>
  <c r="AI122" i="68" s="1"/>
  <c r="AJ122" i="68" s="1"/>
  <c r="AK122" i="68" s="1"/>
  <c r="AL122" i="68" s="1"/>
  <c r="J120" i="68"/>
  <c r="K120" i="68" s="1"/>
  <c r="L120" i="68" s="1"/>
  <c r="M120" i="68" s="1"/>
  <c r="N120" i="68" s="1"/>
  <c r="O120" i="68" s="1"/>
  <c r="P120" i="68" s="1"/>
  <c r="Q120" i="68" s="1"/>
  <c r="R120" i="68" s="1"/>
  <c r="S120" i="68" s="1"/>
  <c r="T120" i="68" s="1"/>
  <c r="U120" i="68" s="1"/>
  <c r="V120" i="68" s="1"/>
  <c r="W120" i="68" s="1"/>
  <c r="X120" i="68" s="1"/>
  <c r="Y120" i="68" s="1"/>
  <c r="Z120" i="68" s="1"/>
  <c r="AA120" i="68" s="1"/>
  <c r="AB120" i="68" s="1"/>
  <c r="AC120" i="68" s="1"/>
  <c r="AD120" i="68" s="1"/>
  <c r="AE120" i="68" s="1"/>
  <c r="AF120" i="68" s="1"/>
  <c r="AG120" i="68" s="1"/>
  <c r="AH120" i="68" s="1"/>
  <c r="AI120" i="68" s="1"/>
  <c r="AJ120" i="68" s="1"/>
  <c r="AK120" i="68" s="1"/>
  <c r="AL120" i="68" s="1"/>
  <c r="I120" i="68"/>
  <c r="I119" i="68"/>
  <c r="I118" i="68"/>
  <c r="J118" i="68" s="1"/>
  <c r="K118" i="68" s="1"/>
  <c r="L118" i="68" s="1"/>
  <c r="M118" i="68" s="1"/>
  <c r="N118" i="68" s="1"/>
  <c r="O118" i="68" s="1"/>
  <c r="P118" i="68" s="1"/>
  <c r="Q118" i="68" s="1"/>
  <c r="R118" i="68" s="1"/>
  <c r="S118" i="68" s="1"/>
  <c r="T118" i="68" s="1"/>
  <c r="U118" i="68" s="1"/>
  <c r="V118" i="68" s="1"/>
  <c r="W118" i="68" s="1"/>
  <c r="X118" i="68" s="1"/>
  <c r="Y118" i="68" s="1"/>
  <c r="Z118" i="68" s="1"/>
  <c r="AA118" i="68" s="1"/>
  <c r="AB118" i="68" s="1"/>
  <c r="AC118" i="68" s="1"/>
  <c r="AD118" i="68" s="1"/>
  <c r="AE118" i="68" s="1"/>
  <c r="AF118" i="68" s="1"/>
  <c r="AG118" i="68" s="1"/>
  <c r="AH118" i="68" s="1"/>
  <c r="AI118" i="68" s="1"/>
  <c r="AJ118" i="68" s="1"/>
  <c r="AK118" i="68" s="1"/>
  <c r="AL118" i="68" s="1"/>
  <c r="I116" i="68"/>
  <c r="J116" i="68" s="1"/>
  <c r="K116" i="68" s="1"/>
  <c r="L116" i="68" s="1"/>
  <c r="M116" i="68" s="1"/>
  <c r="N116" i="68" s="1"/>
  <c r="O116" i="68" s="1"/>
  <c r="P116" i="68" s="1"/>
  <c r="Q116" i="68" s="1"/>
  <c r="R116" i="68" s="1"/>
  <c r="S116" i="68" s="1"/>
  <c r="T116" i="68" s="1"/>
  <c r="U116" i="68" s="1"/>
  <c r="V116" i="68" s="1"/>
  <c r="W116" i="68" s="1"/>
  <c r="X116" i="68" s="1"/>
  <c r="Y116" i="68" s="1"/>
  <c r="Z116" i="68" s="1"/>
  <c r="AA116" i="68" s="1"/>
  <c r="AB116" i="68" s="1"/>
  <c r="AC116" i="68" s="1"/>
  <c r="AD116" i="68" s="1"/>
  <c r="AE116" i="68" s="1"/>
  <c r="AF116" i="68" s="1"/>
  <c r="AG116" i="68" s="1"/>
  <c r="AH116" i="68" s="1"/>
  <c r="AI116" i="68" s="1"/>
  <c r="AJ116" i="68" s="1"/>
  <c r="AK116" i="68" s="1"/>
  <c r="AL116" i="68" s="1"/>
  <c r="I115" i="68"/>
  <c r="I114" i="68"/>
  <c r="J114" i="68" s="1"/>
  <c r="K114" i="68" s="1"/>
  <c r="L114" i="68" s="1"/>
  <c r="M114" i="68" s="1"/>
  <c r="N114" i="68" s="1"/>
  <c r="O114" i="68" s="1"/>
  <c r="P114" i="68" s="1"/>
  <c r="Q114" i="68" s="1"/>
  <c r="R114" i="68" s="1"/>
  <c r="S114" i="68" s="1"/>
  <c r="T114" i="68" s="1"/>
  <c r="U114" i="68" s="1"/>
  <c r="V114" i="68" s="1"/>
  <c r="W114" i="68" s="1"/>
  <c r="X114" i="68" s="1"/>
  <c r="Y114" i="68" s="1"/>
  <c r="Z114" i="68" s="1"/>
  <c r="AA114" i="68" s="1"/>
  <c r="AB114" i="68" s="1"/>
  <c r="AC114" i="68" s="1"/>
  <c r="AD114" i="68" s="1"/>
  <c r="AE114" i="68" s="1"/>
  <c r="AF114" i="68" s="1"/>
  <c r="AG114" i="68" s="1"/>
  <c r="AH114" i="68" s="1"/>
  <c r="AI114" i="68" s="1"/>
  <c r="AJ114" i="68" s="1"/>
  <c r="AK114" i="68" s="1"/>
  <c r="AL114" i="68" s="1"/>
  <c r="I112" i="68"/>
  <c r="J112" i="68" s="1"/>
  <c r="K112" i="68" s="1"/>
  <c r="L112" i="68" s="1"/>
  <c r="M112" i="68" s="1"/>
  <c r="N112" i="68" s="1"/>
  <c r="O112" i="68" s="1"/>
  <c r="P112" i="68" s="1"/>
  <c r="Q112" i="68" s="1"/>
  <c r="R112" i="68" s="1"/>
  <c r="S112" i="68" s="1"/>
  <c r="T112" i="68" s="1"/>
  <c r="U112" i="68" s="1"/>
  <c r="V112" i="68" s="1"/>
  <c r="W112" i="68" s="1"/>
  <c r="X112" i="68" s="1"/>
  <c r="Y112" i="68" s="1"/>
  <c r="Z112" i="68" s="1"/>
  <c r="AA112" i="68" s="1"/>
  <c r="AB112" i="68" s="1"/>
  <c r="AC112" i="68" s="1"/>
  <c r="AD112" i="68" s="1"/>
  <c r="AE112" i="68" s="1"/>
  <c r="AF112" i="68" s="1"/>
  <c r="AG112" i="68" s="1"/>
  <c r="AH112" i="68" s="1"/>
  <c r="AI112" i="68" s="1"/>
  <c r="AJ112" i="68" s="1"/>
  <c r="AK112" i="68" s="1"/>
  <c r="AL112" i="68" s="1"/>
  <c r="I111" i="68"/>
  <c r="I110" i="68"/>
  <c r="J110" i="68" s="1"/>
  <c r="K110" i="68" s="1"/>
  <c r="L110" i="68" s="1"/>
  <c r="M110" i="68" s="1"/>
  <c r="N110" i="68" s="1"/>
  <c r="O110" i="68" s="1"/>
  <c r="P110" i="68" s="1"/>
  <c r="Q110" i="68" s="1"/>
  <c r="R110" i="68" s="1"/>
  <c r="S110" i="68" s="1"/>
  <c r="T110" i="68" s="1"/>
  <c r="U110" i="68" s="1"/>
  <c r="V110" i="68" s="1"/>
  <c r="W110" i="68" s="1"/>
  <c r="X110" i="68" s="1"/>
  <c r="Y110" i="68" s="1"/>
  <c r="Z110" i="68" s="1"/>
  <c r="AA110" i="68" s="1"/>
  <c r="AB110" i="68" s="1"/>
  <c r="AC110" i="68" s="1"/>
  <c r="AD110" i="68" s="1"/>
  <c r="AE110" i="68" s="1"/>
  <c r="AF110" i="68" s="1"/>
  <c r="AG110" i="68" s="1"/>
  <c r="AH110" i="68" s="1"/>
  <c r="AI110" i="68" s="1"/>
  <c r="AJ110" i="68" s="1"/>
  <c r="AK110" i="68" s="1"/>
  <c r="AL110" i="68" s="1"/>
  <c r="I108" i="68"/>
  <c r="J108" i="68" s="1"/>
  <c r="K108" i="68" s="1"/>
  <c r="L108" i="68" s="1"/>
  <c r="M108" i="68" s="1"/>
  <c r="N108" i="68" s="1"/>
  <c r="O108" i="68" s="1"/>
  <c r="P108" i="68" s="1"/>
  <c r="Q108" i="68" s="1"/>
  <c r="R108" i="68" s="1"/>
  <c r="S108" i="68" s="1"/>
  <c r="T108" i="68" s="1"/>
  <c r="U108" i="68" s="1"/>
  <c r="V108" i="68" s="1"/>
  <c r="W108" i="68" s="1"/>
  <c r="X108" i="68" s="1"/>
  <c r="Y108" i="68" s="1"/>
  <c r="Z108" i="68" s="1"/>
  <c r="AA108" i="68" s="1"/>
  <c r="AB108" i="68" s="1"/>
  <c r="AC108" i="68" s="1"/>
  <c r="AD108" i="68" s="1"/>
  <c r="AE108" i="68" s="1"/>
  <c r="AF108" i="68" s="1"/>
  <c r="AG108" i="68" s="1"/>
  <c r="AH108" i="68" s="1"/>
  <c r="AI108" i="68" s="1"/>
  <c r="AJ108" i="68" s="1"/>
  <c r="AK108" i="68" s="1"/>
  <c r="AL108" i="68" s="1"/>
  <c r="I107" i="68"/>
  <c r="J106" i="68"/>
  <c r="K106" i="68" s="1"/>
  <c r="L106" i="68" s="1"/>
  <c r="M106" i="68" s="1"/>
  <c r="N106" i="68" s="1"/>
  <c r="O106" i="68" s="1"/>
  <c r="P106" i="68" s="1"/>
  <c r="Q106" i="68" s="1"/>
  <c r="R106" i="68" s="1"/>
  <c r="S106" i="68" s="1"/>
  <c r="T106" i="68" s="1"/>
  <c r="U106" i="68" s="1"/>
  <c r="V106" i="68" s="1"/>
  <c r="W106" i="68" s="1"/>
  <c r="X106" i="68" s="1"/>
  <c r="Y106" i="68" s="1"/>
  <c r="Z106" i="68" s="1"/>
  <c r="AA106" i="68" s="1"/>
  <c r="AB106" i="68" s="1"/>
  <c r="AC106" i="68" s="1"/>
  <c r="AD106" i="68" s="1"/>
  <c r="AE106" i="68" s="1"/>
  <c r="AF106" i="68" s="1"/>
  <c r="AG106" i="68" s="1"/>
  <c r="AH106" i="68" s="1"/>
  <c r="AI106" i="68" s="1"/>
  <c r="AJ106" i="68" s="1"/>
  <c r="AK106" i="68" s="1"/>
  <c r="AL106" i="68" s="1"/>
  <c r="I106" i="68"/>
  <c r="I104" i="68"/>
  <c r="J104" i="68" s="1"/>
  <c r="K104" i="68" s="1"/>
  <c r="L104" i="68" s="1"/>
  <c r="M104" i="68" s="1"/>
  <c r="N104" i="68" s="1"/>
  <c r="O104" i="68" s="1"/>
  <c r="P104" i="68" s="1"/>
  <c r="Q104" i="68" s="1"/>
  <c r="R104" i="68" s="1"/>
  <c r="S104" i="68" s="1"/>
  <c r="T104" i="68" s="1"/>
  <c r="U104" i="68" s="1"/>
  <c r="V104" i="68" s="1"/>
  <c r="W104" i="68" s="1"/>
  <c r="X104" i="68" s="1"/>
  <c r="Y104" i="68" s="1"/>
  <c r="Z104" i="68" s="1"/>
  <c r="AA104" i="68" s="1"/>
  <c r="AB104" i="68" s="1"/>
  <c r="AC104" i="68" s="1"/>
  <c r="AD104" i="68" s="1"/>
  <c r="AE104" i="68" s="1"/>
  <c r="AF104" i="68" s="1"/>
  <c r="AG104" i="68" s="1"/>
  <c r="AH104" i="68" s="1"/>
  <c r="AI104" i="68" s="1"/>
  <c r="AJ104" i="68" s="1"/>
  <c r="AK104" i="68" s="1"/>
  <c r="AL104" i="68" s="1"/>
  <c r="I103" i="68"/>
  <c r="I123" i="68"/>
  <c r="J73" i="68"/>
  <c r="K73" i="68" s="1"/>
  <c r="L73" i="68" s="1"/>
  <c r="M73" i="68" s="1"/>
  <c r="N73" i="68" s="1"/>
  <c r="O73" i="68" s="1"/>
  <c r="P73" i="68" s="1"/>
  <c r="Q73" i="68" s="1"/>
  <c r="R73" i="68" s="1"/>
  <c r="S73" i="68" s="1"/>
  <c r="T73" i="68" s="1"/>
  <c r="U73" i="68" s="1"/>
  <c r="V73" i="68" s="1"/>
  <c r="W73" i="68" s="1"/>
  <c r="X73" i="68" s="1"/>
  <c r="Y73" i="68" s="1"/>
  <c r="Z73" i="68" s="1"/>
  <c r="AA73" i="68" s="1"/>
  <c r="AB73" i="68" s="1"/>
  <c r="AC73" i="68" s="1"/>
  <c r="AD73" i="68" s="1"/>
  <c r="AE73" i="68" s="1"/>
  <c r="AF73" i="68" s="1"/>
  <c r="AG73" i="68" s="1"/>
  <c r="AH73" i="68" s="1"/>
  <c r="AI73" i="68" s="1"/>
  <c r="AJ73" i="68" s="1"/>
  <c r="AK73" i="68" s="1"/>
  <c r="AL73" i="68" s="1"/>
  <c r="J71" i="68"/>
  <c r="K71" i="68" s="1"/>
  <c r="L71" i="68" s="1"/>
  <c r="M71" i="68" s="1"/>
  <c r="N71" i="68" s="1"/>
  <c r="O71" i="68" s="1"/>
  <c r="P71" i="68" s="1"/>
  <c r="Q71" i="68" s="1"/>
  <c r="R71" i="68" s="1"/>
  <c r="S71" i="68" s="1"/>
  <c r="T71" i="68" s="1"/>
  <c r="U71" i="68" s="1"/>
  <c r="V71" i="68" s="1"/>
  <c r="W71" i="68" s="1"/>
  <c r="X71" i="68" s="1"/>
  <c r="Y71" i="68" s="1"/>
  <c r="Z71" i="68" s="1"/>
  <c r="AA71" i="68" s="1"/>
  <c r="AB71" i="68" s="1"/>
  <c r="AC71" i="68" s="1"/>
  <c r="AD71" i="68" s="1"/>
  <c r="AE71" i="68" s="1"/>
  <c r="AF71" i="68" s="1"/>
  <c r="AG71" i="68" s="1"/>
  <c r="AH71" i="68" s="1"/>
  <c r="AI71" i="68" s="1"/>
  <c r="AJ71" i="68" s="1"/>
  <c r="AK71" i="68" s="1"/>
  <c r="AL71" i="68" s="1"/>
  <c r="J69" i="68"/>
  <c r="K69" i="68" s="1"/>
  <c r="L69" i="68" s="1"/>
  <c r="M69" i="68" s="1"/>
  <c r="N69" i="68" s="1"/>
  <c r="O69" i="68" s="1"/>
  <c r="P69" i="68" s="1"/>
  <c r="Q69" i="68" s="1"/>
  <c r="R69" i="68" s="1"/>
  <c r="S69" i="68" s="1"/>
  <c r="T69" i="68" s="1"/>
  <c r="U69" i="68" s="1"/>
  <c r="V69" i="68" s="1"/>
  <c r="W69" i="68" s="1"/>
  <c r="X69" i="68" s="1"/>
  <c r="Y69" i="68" s="1"/>
  <c r="Z69" i="68" s="1"/>
  <c r="AA69" i="68" s="1"/>
  <c r="AB69" i="68" s="1"/>
  <c r="AC69" i="68" s="1"/>
  <c r="AD69" i="68" s="1"/>
  <c r="AE69" i="68" s="1"/>
  <c r="AF69" i="68" s="1"/>
  <c r="AG69" i="68" s="1"/>
  <c r="AH69" i="68" s="1"/>
  <c r="AI69" i="68" s="1"/>
  <c r="AJ69" i="68" s="1"/>
  <c r="AK69" i="68" s="1"/>
  <c r="AL69" i="68" s="1"/>
  <c r="J67" i="68"/>
  <c r="K67" i="68" s="1"/>
  <c r="L67" i="68" s="1"/>
  <c r="M67" i="68" s="1"/>
  <c r="N67" i="68" s="1"/>
  <c r="O67" i="68" s="1"/>
  <c r="P67" i="68" s="1"/>
  <c r="Q67" i="68" s="1"/>
  <c r="R67" i="68" s="1"/>
  <c r="S67" i="68" s="1"/>
  <c r="T67" i="68" s="1"/>
  <c r="U67" i="68" s="1"/>
  <c r="V67" i="68" s="1"/>
  <c r="W67" i="68" s="1"/>
  <c r="X67" i="68" s="1"/>
  <c r="Y67" i="68" s="1"/>
  <c r="Z67" i="68" s="1"/>
  <c r="AA67" i="68" s="1"/>
  <c r="AB67" i="68" s="1"/>
  <c r="AC67" i="68" s="1"/>
  <c r="AD67" i="68" s="1"/>
  <c r="AE67" i="68" s="1"/>
  <c r="AF67" i="68" s="1"/>
  <c r="AG67" i="68" s="1"/>
  <c r="AH67" i="68" s="1"/>
  <c r="AI67" i="68" s="1"/>
  <c r="AJ67" i="68" s="1"/>
  <c r="AK67" i="68" s="1"/>
  <c r="AL67" i="68" s="1"/>
  <c r="J65" i="68"/>
  <c r="K65" i="68" s="1"/>
  <c r="L65" i="68" s="1"/>
  <c r="M65" i="68" s="1"/>
  <c r="N65" i="68" s="1"/>
  <c r="O65" i="68" s="1"/>
  <c r="P65" i="68" s="1"/>
  <c r="Q65" i="68" s="1"/>
  <c r="R65" i="68" s="1"/>
  <c r="S65" i="68" s="1"/>
  <c r="T65" i="68" s="1"/>
  <c r="U65" i="68" s="1"/>
  <c r="V65" i="68" s="1"/>
  <c r="W65" i="68" s="1"/>
  <c r="X65" i="68" s="1"/>
  <c r="Y65" i="68" s="1"/>
  <c r="Z65" i="68" s="1"/>
  <c r="AA65" i="68" s="1"/>
  <c r="AB65" i="68" s="1"/>
  <c r="AC65" i="68" s="1"/>
  <c r="AD65" i="68" s="1"/>
  <c r="AE65" i="68" s="1"/>
  <c r="AF65" i="68" s="1"/>
  <c r="AG65" i="68" s="1"/>
  <c r="AH65" i="68" s="1"/>
  <c r="AI65" i="68" s="1"/>
  <c r="AJ65" i="68" s="1"/>
  <c r="AK65" i="68" s="1"/>
  <c r="AL65" i="68" s="1"/>
  <c r="J63" i="68"/>
  <c r="K63" i="68" s="1"/>
  <c r="L63" i="68" s="1"/>
  <c r="M63" i="68" s="1"/>
  <c r="N63" i="68" s="1"/>
  <c r="O63" i="68" s="1"/>
  <c r="P63" i="68" s="1"/>
  <c r="Q63" i="68" s="1"/>
  <c r="R63" i="68" s="1"/>
  <c r="S63" i="68" s="1"/>
  <c r="T63" i="68" s="1"/>
  <c r="U63" i="68" s="1"/>
  <c r="V63" i="68" s="1"/>
  <c r="W63" i="68" s="1"/>
  <c r="X63" i="68" s="1"/>
  <c r="Y63" i="68" s="1"/>
  <c r="Z63" i="68" s="1"/>
  <c r="AA63" i="68" s="1"/>
  <c r="AB63" i="68" s="1"/>
  <c r="AC63" i="68" s="1"/>
  <c r="AD63" i="68" s="1"/>
  <c r="AE63" i="68" s="1"/>
  <c r="AF63" i="68" s="1"/>
  <c r="AG63" i="68" s="1"/>
  <c r="AH63" i="68" s="1"/>
  <c r="AI63" i="68" s="1"/>
  <c r="AJ63" i="68" s="1"/>
  <c r="AK63" i="68" s="1"/>
  <c r="AL63" i="68" s="1"/>
  <c r="J59" i="68"/>
  <c r="K59" i="68" s="1"/>
  <c r="L59" i="68" s="1"/>
  <c r="M59" i="68" s="1"/>
  <c r="N59" i="68" s="1"/>
  <c r="O59" i="68" s="1"/>
  <c r="P59" i="68" s="1"/>
  <c r="Q59" i="68" s="1"/>
  <c r="R59" i="68" s="1"/>
  <c r="S59" i="68" s="1"/>
  <c r="T59" i="68" s="1"/>
  <c r="U59" i="68" s="1"/>
  <c r="V59" i="68" s="1"/>
  <c r="W59" i="68" s="1"/>
  <c r="X59" i="68" s="1"/>
  <c r="Y59" i="68" s="1"/>
  <c r="Z59" i="68" s="1"/>
  <c r="AA59" i="68" s="1"/>
  <c r="AB59" i="68" s="1"/>
  <c r="AC59" i="68" s="1"/>
  <c r="AD59" i="68" s="1"/>
  <c r="AE59" i="68" s="1"/>
  <c r="AF59" i="68" s="1"/>
  <c r="AG59" i="68" s="1"/>
  <c r="AH59" i="68" s="1"/>
  <c r="AI59" i="68" s="1"/>
  <c r="AJ59" i="68" s="1"/>
  <c r="AK59" i="68" s="1"/>
  <c r="AL59" i="68" s="1"/>
  <c r="J61" i="68"/>
  <c r="K61" i="68" s="1"/>
  <c r="L61" i="68" s="1"/>
  <c r="M61" i="68" s="1"/>
  <c r="N61" i="68" s="1"/>
  <c r="O61" i="68" s="1"/>
  <c r="P61" i="68" s="1"/>
  <c r="Q61" i="68" s="1"/>
  <c r="R61" i="68" s="1"/>
  <c r="S61" i="68" s="1"/>
  <c r="T61" i="68" s="1"/>
  <c r="U61" i="68" s="1"/>
  <c r="V61" i="68" s="1"/>
  <c r="W61" i="68" s="1"/>
  <c r="X61" i="68" s="1"/>
  <c r="Y61" i="68" s="1"/>
  <c r="Z61" i="68" s="1"/>
  <c r="AA61" i="68" s="1"/>
  <c r="AB61" i="68" s="1"/>
  <c r="AC61" i="68" s="1"/>
  <c r="AD61" i="68" s="1"/>
  <c r="AE61" i="68" s="1"/>
  <c r="AF61" i="68" s="1"/>
  <c r="AG61" i="68" s="1"/>
  <c r="AH61" i="68" s="1"/>
  <c r="AI61" i="68" s="1"/>
  <c r="AJ61" i="68" s="1"/>
  <c r="AK61" i="68" s="1"/>
  <c r="AL61" i="68" s="1"/>
  <c r="J57" i="68"/>
  <c r="K57" i="68" s="1"/>
  <c r="L57" i="68" s="1"/>
  <c r="M57" i="68" s="1"/>
  <c r="N57" i="68" s="1"/>
  <c r="O57" i="68" s="1"/>
  <c r="P57" i="68" s="1"/>
  <c r="Q57" i="68" s="1"/>
  <c r="R57" i="68" s="1"/>
  <c r="S57" i="68" s="1"/>
  <c r="T57" i="68" s="1"/>
  <c r="U57" i="68" s="1"/>
  <c r="V57" i="68" s="1"/>
  <c r="W57" i="68" s="1"/>
  <c r="X57" i="68" s="1"/>
  <c r="Y57" i="68" s="1"/>
  <c r="Z57" i="68" s="1"/>
  <c r="AA57" i="68" s="1"/>
  <c r="AB57" i="68" s="1"/>
  <c r="AC57" i="68" s="1"/>
  <c r="AD57" i="68" s="1"/>
  <c r="AE57" i="68" s="1"/>
  <c r="AF57" i="68" s="1"/>
  <c r="AG57" i="68" s="1"/>
  <c r="AH57" i="68" s="1"/>
  <c r="AI57" i="68" s="1"/>
  <c r="AJ57" i="68" s="1"/>
  <c r="AK57" i="68" s="1"/>
  <c r="AL57" i="68" s="1"/>
  <c r="J55" i="68"/>
  <c r="K55" i="68" s="1"/>
  <c r="L55" i="68" s="1"/>
  <c r="M55" i="68" s="1"/>
  <c r="N55" i="68" s="1"/>
  <c r="O55" i="68" s="1"/>
  <c r="P55" i="68" s="1"/>
  <c r="Q55" i="68" s="1"/>
  <c r="R55" i="68" s="1"/>
  <c r="S55" i="68" s="1"/>
  <c r="T55" i="68" s="1"/>
  <c r="U55" i="68" s="1"/>
  <c r="V55" i="68" s="1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AK55" i="68" s="1"/>
  <c r="AL55" i="68" s="1"/>
  <c r="J93" i="66"/>
  <c r="J92" i="66"/>
  <c r="J91" i="66"/>
  <c r="J89" i="66"/>
  <c r="J88" i="66"/>
  <c r="J85" i="66"/>
  <c r="J84" i="66"/>
  <c r="J21" i="66"/>
  <c r="J20" i="66"/>
  <c r="J19" i="66"/>
  <c r="J17" i="66"/>
  <c r="J16" i="66"/>
  <c r="J13" i="66"/>
  <c r="J12" i="66"/>
  <c r="J53" i="66"/>
  <c r="J62" i="66"/>
  <c r="M101" i="68" l="1"/>
  <c r="N101" i="68" s="1"/>
  <c r="O101" i="68" s="1"/>
  <c r="P101" i="68" s="1"/>
  <c r="Q101" i="68" s="1"/>
  <c r="R101" i="68" s="1"/>
  <c r="S101" i="68" s="1"/>
  <c r="T101" i="68" s="1"/>
  <c r="U101" i="68" s="1"/>
  <c r="V101" i="68" s="1"/>
  <c r="W101" i="68" s="1"/>
  <c r="X101" i="68" s="1"/>
  <c r="R154" i="67"/>
  <c r="Q154" i="67"/>
  <c r="J154" i="67"/>
  <c r="O154" i="67"/>
  <c r="V154" i="67"/>
  <c r="N154" i="67"/>
  <c r="U154" i="67"/>
  <c r="M154" i="67"/>
  <c r="P154" i="67"/>
  <c r="T154" i="67"/>
  <c r="L154" i="67"/>
  <c r="S154" i="67"/>
  <c r="X154" i="67"/>
  <c r="Y154" i="67" s="1"/>
  <c r="Z154" i="67" s="1"/>
  <c r="AA154" i="67" s="1"/>
  <c r="AB154" i="67" s="1"/>
  <c r="AC154" i="67" s="1"/>
  <c r="AD154" i="67" s="1"/>
  <c r="AE154" i="67" s="1"/>
  <c r="AF154" i="67" s="1"/>
  <c r="AG154" i="67" s="1"/>
  <c r="AH154" i="67" s="1"/>
  <c r="AI154" i="67" s="1"/>
  <c r="AJ154" i="67" s="1"/>
  <c r="AK154" i="67" s="1"/>
  <c r="AL154" i="67" s="1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Y101" i="68" l="1"/>
  <c r="Z101" i="68" s="1"/>
  <c r="AA101" i="68" s="1"/>
  <c r="AB101" i="68" s="1"/>
  <c r="AC101" i="68" s="1"/>
  <c r="AD101" i="68" s="1"/>
  <c r="AE101" i="68" s="1"/>
  <c r="AF101" i="68" s="1"/>
  <c r="AG101" i="68" s="1"/>
  <c r="AH101" i="68" s="1"/>
  <c r="AI101" i="68" s="1"/>
  <c r="AJ101" i="68" s="1"/>
  <c r="AK101" i="68" s="1"/>
  <c r="J17" i="14"/>
  <c r="L108" i="64"/>
  <c r="M108" i="64" s="1"/>
  <c r="N108" i="64" s="1"/>
  <c r="O108" i="64" s="1"/>
  <c r="P108" i="64" s="1"/>
  <c r="Q108" i="64" s="1"/>
  <c r="R108" i="64" s="1"/>
  <c r="S108" i="64" s="1"/>
  <c r="T108" i="64" s="1"/>
  <c r="U108" i="64" s="1"/>
  <c r="V108" i="64" s="1"/>
  <c r="W108" i="64" s="1"/>
  <c r="X108" i="64" s="1"/>
  <c r="Y108" i="64" s="1"/>
  <c r="Z108" i="64" s="1"/>
  <c r="AA108" i="64" s="1"/>
  <c r="AB108" i="64" s="1"/>
  <c r="AC108" i="64" s="1"/>
  <c r="AD108" i="64" s="1"/>
  <c r="AE108" i="64" s="1"/>
  <c r="AF108" i="64" s="1"/>
  <c r="AG108" i="64" s="1"/>
  <c r="AH108" i="64" s="1"/>
  <c r="AI108" i="64" s="1"/>
  <c r="AJ108" i="64" s="1"/>
  <c r="AK108" i="64" s="1"/>
  <c r="AL108" i="64" s="1"/>
  <c r="AM108" i="64" s="1"/>
  <c r="L109" i="64"/>
  <c r="M109" i="64" s="1"/>
  <c r="N109" i="64" s="1"/>
  <c r="O109" i="64" s="1"/>
  <c r="P109" i="64" s="1"/>
  <c r="Q109" i="64" s="1"/>
  <c r="R109" i="64" s="1"/>
  <c r="S109" i="64" s="1"/>
  <c r="T109" i="64" s="1"/>
  <c r="U109" i="64" s="1"/>
  <c r="V109" i="64" s="1"/>
  <c r="W109" i="64" s="1"/>
  <c r="X109" i="64" s="1"/>
  <c r="Y109" i="64" s="1"/>
  <c r="Z109" i="64" s="1"/>
  <c r="AA109" i="64" s="1"/>
  <c r="AB109" i="64" s="1"/>
  <c r="AC109" i="64" s="1"/>
  <c r="AD109" i="64" s="1"/>
  <c r="AE109" i="64" s="1"/>
  <c r="AF109" i="64" s="1"/>
  <c r="AG109" i="64" s="1"/>
  <c r="AH109" i="64" s="1"/>
  <c r="AI109" i="64" s="1"/>
  <c r="AJ109" i="64" s="1"/>
  <c r="AK109" i="64" s="1"/>
  <c r="AL109" i="64" s="1"/>
  <c r="AM109" i="64" s="1"/>
  <c r="K76" i="64"/>
  <c r="V78" i="64" l="1"/>
  <c r="W78" i="64" s="1"/>
  <c r="X78" i="64" s="1"/>
  <c r="Y78" i="64" s="1"/>
  <c r="Z78" i="64" s="1"/>
  <c r="AA78" i="64" s="1"/>
  <c r="AB78" i="64" s="1"/>
  <c r="AC78" i="64" s="1"/>
  <c r="AD78" i="64" s="1"/>
  <c r="AE78" i="64" s="1"/>
  <c r="AF78" i="64" s="1"/>
  <c r="AG78" i="64" s="1"/>
  <c r="AH78" i="64" s="1"/>
  <c r="AI78" i="64" s="1"/>
  <c r="AJ78" i="64" s="1"/>
  <c r="AK78" i="64" s="1"/>
  <c r="AL78" i="64" s="1"/>
  <c r="AM78" i="64" s="1"/>
  <c r="L78" i="64"/>
  <c r="M78" i="64" s="1"/>
  <c r="N78" i="64" s="1"/>
  <c r="O78" i="64" s="1"/>
  <c r="P78" i="64" s="1"/>
  <c r="Q78" i="64" s="1"/>
  <c r="R78" i="64" s="1"/>
  <c r="S78" i="64" s="1"/>
  <c r="K115" i="64"/>
  <c r="K37" i="64"/>
  <c r="I132" i="68"/>
  <c r="I83" i="68"/>
  <c r="I34" i="68"/>
  <c r="U31" i="69" l="1"/>
  <c r="U50" i="69"/>
  <c r="J49" i="14"/>
  <c r="J48" i="14"/>
  <c r="J47" i="14"/>
  <c r="L31" i="69" l="1"/>
  <c r="M31" i="69" s="1"/>
  <c r="N31" i="69" s="1"/>
  <c r="O31" i="69" s="1"/>
  <c r="P31" i="69" s="1"/>
  <c r="Q31" i="69" s="1"/>
  <c r="R31" i="69" s="1"/>
  <c r="S31" i="69" s="1"/>
  <c r="T31" i="69" s="1"/>
  <c r="L30" i="69"/>
  <c r="M30" i="69" s="1"/>
  <c r="N30" i="69" s="1"/>
  <c r="O30" i="69" s="1"/>
  <c r="P30" i="69" s="1"/>
  <c r="Q30" i="69" s="1"/>
  <c r="R30" i="69" s="1"/>
  <c r="S30" i="69" s="1"/>
  <c r="T30" i="69" s="1"/>
  <c r="M29" i="69"/>
  <c r="N29" i="69" s="1"/>
  <c r="O29" i="69" s="1"/>
  <c r="P29" i="69" s="1"/>
  <c r="Q29" i="69" s="1"/>
  <c r="R29" i="69" s="1"/>
  <c r="S29" i="69" s="1"/>
  <c r="T29" i="69" s="1"/>
  <c r="L29" i="69"/>
  <c r="L28" i="69"/>
  <c r="M28" i="69" s="1"/>
  <c r="N28" i="69" s="1"/>
  <c r="O28" i="69" s="1"/>
  <c r="P28" i="69" s="1"/>
  <c r="Q28" i="69" s="1"/>
  <c r="R28" i="69" s="1"/>
  <c r="S28" i="69" s="1"/>
  <c r="T28" i="69" s="1"/>
  <c r="J46" i="65"/>
  <c r="K46" i="65" s="1"/>
  <c r="L46" i="65" s="1"/>
  <c r="M46" i="65" s="1"/>
  <c r="N46" i="65" s="1"/>
  <c r="O46" i="65" s="1"/>
  <c r="P46" i="65" s="1"/>
  <c r="Q46" i="65" s="1"/>
  <c r="R46" i="65" s="1"/>
  <c r="S46" i="65" s="1"/>
  <c r="T46" i="65" s="1"/>
  <c r="U46" i="65" s="1"/>
  <c r="V46" i="65" s="1"/>
  <c r="K45" i="65"/>
  <c r="L45" i="65" s="1"/>
  <c r="M45" i="65" s="1"/>
  <c r="N45" i="65" s="1"/>
  <c r="O45" i="65" s="1"/>
  <c r="P45" i="65" s="1"/>
  <c r="Q45" i="65" s="1"/>
  <c r="R45" i="65" s="1"/>
  <c r="S45" i="65" s="1"/>
  <c r="T45" i="65" s="1"/>
  <c r="U45" i="65" s="1"/>
  <c r="V45" i="65" s="1"/>
  <c r="L115" i="64"/>
  <c r="M115" i="64" s="1"/>
  <c r="N115" i="64" s="1"/>
  <c r="O115" i="64" s="1"/>
  <c r="P115" i="64" s="1"/>
  <c r="Q115" i="64" s="1"/>
  <c r="R115" i="64" s="1"/>
  <c r="S115" i="64" s="1"/>
  <c r="T115" i="64" s="1"/>
  <c r="U115" i="64" s="1"/>
  <c r="V115" i="64" s="1"/>
  <c r="W115" i="64" s="1"/>
  <c r="X115" i="64" s="1"/>
  <c r="Y115" i="64" s="1"/>
  <c r="Z115" i="64" s="1"/>
  <c r="AA115" i="64" s="1"/>
  <c r="AB115" i="64" s="1"/>
  <c r="AC115" i="64" s="1"/>
  <c r="AD115" i="64" s="1"/>
  <c r="AE115" i="64" s="1"/>
  <c r="AF115" i="64" s="1"/>
  <c r="AG115" i="64" s="1"/>
  <c r="AH115" i="64" s="1"/>
  <c r="AI115" i="64" s="1"/>
  <c r="AJ115" i="64" s="1"/>
  <c r="AK115" i="64" s="1"/>
  <c r="AL115" i="64" s="1"/>
  <c r="AM115" i="64" s="1"/>
  <c r="J58" i="66" l="1"/>
  <c r="J57" i="66"/>
  <c r="J54" i="66"/>
  <c r="K29" i="65" l="1"/>
  <c r="L29" i="65" s="1"/>
  <c r="M29" i="65" s="1"/>
  <c r="N29" i="65" s="1"/>
  <c r="O29" i="65" s="1"/>
  <c r="P29" i="65" s="1"/>
  <c r="Q29" i="65" s="1"/>
  <c r="R29" i="65" s="1"/>
  <c r="S29" i="65" s="1"/>
  <c r="T29" i="65" s="1"/>
  <c r="U29" i="65" s="1"/>
  <c r="V29" i="65" s="1"/>
  <c r="K36" i="65"/>
  <c r="L36" i="65" s="1"/>
  <c r="M36" i="65" s="1"/>
  <c r="N36" i="65" s="1"/>
  <c r="O36" i="65" s="1"/>
  <c r="P36" i="65" s="1"/>
  <c r="Q36" i="65" s="1"/>
  <c r="R36" i="65" s="1"/>
  <c r="S36" i="65" s="1"/>
  <c r="T36" i="65" s="1"/>
  <c r="U36" i="65" s="1"/>
  <c r="V36" i="65" s="1"/>
  <c r="W36" i="65" s="1"/>
  <c r="K37" i="65"/>
  <c r="L37" i="65" s="1"/>
  <c r="M37" i="65" s="1"/>
  <c r="N37" i="65" s="1"/>
  <c r="O37" i="65" s="1"/>
  <c r="P37" i="65" s="1"/>
  <c r="Q37" i="65" s="1"/>
  <c r="R37" i="65" s="1"/>
  <c r="S37" i="65" s="1"/>
  <c r="T37" i="65" s="1"/>
  <c r="U37" i="65" s="1"/>
  <c r="V37" i="65" s="1"/>
  <c r="W37" i="65" s="1"/>
  <c r="K38" i="65"/>
  <c r="L38" i="65" s="1"/>
  <c r="M38" i="65" s="1"/>
  <c r="N38" i="65" s="1"/>
  <c r="O38" i="65" s="1"/>
  <c r="P38" i="65" s="1"/>
  <c r="Q38" i="65" s="1"/>
  <c r="R38" i="65" s="1"/>
  <c r="S38" i="65" s="1"/>
  <c r="T38" i="65" s="1"/>
  <c r="U38" i="65" s="1"/>
  <c r="V38" i="65" s="1"/>
  <c r="W38" i="65" s="1"/>
  <c r="K39" i="65"/>
  <c r="L39" i="65" s="1"/>
  <c r="M39" i="65" s="1"/>
  <c r="N39" i="65" s="1"/>
  <c r="O39" i="65" s="1"/>
  <c r="P39" i="65" s="1"/>
  <c r="Q39" i="65" s="1"/>
  <c r="R39" i="65" s="1"/>
  <c r="S39" i="65" s="1"/>
  <c r="T39" i="65" s="1"/>
  <c r="U39" i="65" s="1"/>
  <c r="V39" i="65" s="1"/>
  <c r="W39" i="65" s="1"/>
  <c r="K40" i="65"/>
  <c r="L40" i="65" s="1"/>
  <c r="M40" i="65" s="1"/>
  <c r="N40" i="65" s="1"/>
  <c r="O40" i="65" s="1"/>
  <c r="P40" i="65" s="1"/>
  <c r="Q40" i="65" s="1"/>
  <c r="R40" i="65" s="1"/>
  <c r="S40" i="65" s="1"/>
  <c r="T40" i="65" s="1"/>
  <c r="U40" i="65" s="1"/>
  <c r="V40" i="65" s="1"/>
  <c r="W40" i="65" s="1"/>
  <c r="K41" i="65"/>
  <c r="L41" i="65" s="1"/>
  <c r="M41" i="65" s="1"/>
  <c r="N41" i="65" s="1"/>
  <c r="O41" i="65" s="1"/>
  <c r="P41" i="65" s="1"/>
  <c r="Q41" i="65" s="1"/>
  <c r="R41" i="65" s="1"/>
  <c r="S41" i="65" s="1"/>
  <c r="T41" i="65" s="1"/>
  <c r="U41" i="65" s="1"/>
  <c r="V41" i="65" s="1"/>
  <c r="W41" i="65" s="1"/>
  <c r="K42" i="65"/>
  <c r="L42" i="65" s="1"/>
  <c r="M42" i="65" s="1"/>
  <c r="N42" i="65" s="1"/>
  <c r="O42" i="65" s="1"/>
  <c r="P42" i="65" s="1"/>
  <c r="Q42" i="65" s="1"/>
  <c r="R42" i="65" s="1"/>
  <c r="S42" i="65" s="1"/>
  <c r="T42" i="65" s="1"/>
  <c r="U42" i="65" s="1"/>
  <c r="V42" i="65" s="1"/>
  <c r="W42" i="65" s="1"/>
  <c r="K35" i="65"/>
  <c r="L35" i="65" s="1"/>
  <c r="M35" i="65" s="1"/>
  <c r="N35" i="65" s="1"/>
  <c r="O35" i="65" s="1"/>
  <c r="P35" i="65" s="1"/>
  <c r="Q35" i="65" s="1"/>
  <c r="R35" i="65" s="1"/>
  <c r="S35" i="65" s="1"/>
  <c r="T35" i="65" s="1"/>
  <c r="U35" i="65" s="1"/>
  <c r="V35" i="65" s="1"/>
  <c r="W35" i="65" s="1"/>
  <c r="K20" i="65"/>
  <c r="L20" i="65" s="1"/>
  <c r="M20" i="65" s="1"/>
  <c r="N20" i="65" s="1"/>
  <c r="O20" i="65" s="1"/>
  <c r="P20" i="65" s="1"/>
  <c r="Q20" i="65" s="1"/>
  <c r="R20" i="65" s="1"/>
  <c r="S20" i="65" s="1"/>
  <c r="T20" i="65" s="1"/>
  <c r="U20" i="65" s="1"/>
  <c r="V20" i="65" s="1"/>
  <c r="W20" i="65" s="1"/>
  <c r="K21" i="65"/>
  <c r="L21" i="65" s="1"/>
  <c r="M21" i="65" s="1"/>
  <c r="N21" i="65" s="1"/>
  <c r="O21" i="65" s="1"/>
  <c r="P21" i="65" s="1"/>
  <c r="Q21" i="65" s="1"/>
  <c r="R21" i="65" s="1"/>
  <c r="S21" i="65" s="1"/>
  <c r="T21" i="65" s="1"/>
  <c r="U21" i="65" s="1"/>
  <c r="V21" i="65" s="1"/>
  <c r="W21" i="65" s="1"/>
  <c r="K22" i="65"/>
  <c r="L22" i="65" s="1"/>
  <c r="M22" i="65" s="1"/>
  <c r="N22" i="65" s="1"/>
  <c r="O22" i="65" s="1"/>
  <c r="P22" i="65" s="1"/>
  <c r="Q22" i="65" s="1"/>
  <c r="R22" i="65" s="1"/>
  <c r="S22" i="65" s="1"/>
  <c r="T22" i="65" s="1"/>
  <c r="U22" i="65" s="1"/>
  <c r="K23" i="65"/>
  <c r="L23" i="65" s="1"/>
  <c r="M23" i="65" s="1"/>
  <c r="N23" i="65" s="1"/>
  <c r="O23" i="65" s="1"/>
  <c r="P23" i="65" s="1"/>
  <c r="Q23" i="65" s="1"/>
  <c r="R23" i="65" s="1"/>
  <c r="S23" i="65" s="1"/>
  <c r="T23" i="65" s="1"/>
  <c r="U23" i="65" s="1"/>
  <c r="V23" i="65" s="1"/>
  <c r="W23" i="65" s="1"/>
  <c r="K24" i="65"/>
  <c r="L24" i="65" s="1"/>
  <c r="M24" i="65" s="1"/>
  <c r="N24" i="65" s="1"/>
  <c r="O24" i="65" s="1"/>
  <c r="P24" i="65" s="1"/>
  <c r="Q24" i="65" s="1"/>
  <c r="R24" i="65" s="1"/>
  <c r="S24" i="65" s="1"/>
  <c r="T24" i="65" s="1"/>
  <c r="U24" i="65" s="1"/>
  <c r="V24" i="65" s="1"/>
  <c r="W24" i="65" s="1"/>
  <c r="K25" i="65"/>
  <c r="L25" i="65" s="1"/>
  <c r="M25" i="65" s="1"/>
  <c r="N25" i="65" s="1"/>
  <c r="O25" i="65" s="1"/>
  <c r="P25" i="65" s="1"/>
  <c r="Q25" i="65" s="1"/>
  <c r="R25" i="65" s="1"/>
  <c r="S25" i="65" s="1"/>
  <c r="T25" i="65" s="1"/>
  <c r="U25" i="65" s="1"/>
  <c r="V25" i="65" s="1"/>
  <c r="W25" i="65" s="1"/>
  <c r="K26" i="65"/>
  <c r="L26" i="65" s="1"/>
  <c r="M26" i="65" s="1"/>
  <c r="N26" i="65" s="1"/>
  <c r="O26" i="65" s="1"/>
  <c r="P26" i="65" s="1"/>
  <c r="Q26" i="65" s="1"/>
  <c r="R26" i="65" s="1"/>
  <c r="S26" i="65" s="1"/>
  <c r="T26" i="65" s="1"/>
  <c r="U26" i="65" s="1"/>
  <c r="V26" i="65" s="1"/>
  <c r="W26" i="65" s="1"/>
  <c r="K19" i="65"/>
  <c r="L19" i="65" s="1"/>
  <c r="M19" i="65" s="1"/>
  <c r="N19" i="65" s="1"/>
  <c r="O19" i="65" s="1"/>
  <c r="P19" i="65" s="1"/>
  <c r="Q19" i="65" s="1"/>
  <c r="R19" i="65" s="1"/>
  <c r="S19" i="65" s="1"/>
  <c r="T19" i="65" s="1"/>
  <c r="U19" i="65" s="1"/>
  <c r="V19" i="65" s="1"/>
  <c r="W19" i="65" s="1"/>
  <c r="J99" i="66"/>
  <c r="J98" i="66"/>
  <c r="J97" i="66"/>
  <c r="J68" i="66"/>
  <c r="J67" i="66"/>
  <c r="J66" i="66"/>
  <c r="J61" i="66"/>
  <c r="J60" i="66"/>
  <c r="J36" i="66"/>
  <c r="I170" i="67"/>
  <c r="I169" i="67"/>
  <c r="I168" i="67"/>
  <c r="I161" i="67"/>
  <c r="I160" i="67"/>
  <c r="I113" i="67"/>
  <c r="I112" i="67"/>
  <c r="I111" i="67"/>
  <c r="I104" i="67"/>
  <c r="I103" i="67"/>
  <c r="I56" i="67"/>
  <c r="I55" i="67"/>
  <c r="I54" i="67"/>
  <c r="I47" i="67"/>
  <c r="I46" i="67"/>
  <c r="W22" i="65" l="1"/>
  <c r="V22" i="65"/>
  <c r="I97" i="67"/>
  <c r="I40" i="67"/>
  <c r="I4" i="67"/>
  <c r="R4" i="67" s="1"/>
  <c r="M4" i="67" s="1"/>
  <c r="I24" i="67"/>
  <c r="I22" i="67"/>
  <c r="I20" i="67"/>
  <c r="I18" i="67"/>
  <c r="I16" i="67"/>
  <c r="I14" i="67"/>
  <c r="I12" i="67"/>
  <c r="I10" i="67"/>
  <c r="I138" i="67"/>
  <c r="I136" i="67"/>
  <c r="I134" i="67"/>
  <c r="I132" i="67"/>
  <c r="I130" i="67"/>
  <c r="I128" i="67"/>
  <c r="I126" i="67"/>
  <c r="I124" i="67"/>
  <c r="I81" i="67"/>
  <c r="I79" i="67"/>
  <c r="I77" i="67"/>
  <c r="I75" i="67"/>
  <c r="I73" i="67"/>
  <c r="I71" i="67"/>
  <c r="I69" i="67"/>
  <c r="I67" i="67"/>
  <c r="I87" i="67"/>
  <c r="I89" i="67"/>
  <c r="I2" i="67"/>
  <c r="R2" i="67" s="1"/>
  <c r="L154" i="12"/>
  <c r="L148" i="12"/>
  <c r="L4" i="67" l="1"/>
  <c r="P2" i="67"/>
  <c r="N2" i="67"/>
  <c r="O2" i="67"/>
  <c r="I3" i="67"/>
  <c r="J4" i="67"/>
  <c r="Q4" i="67"/>
  <c r="K2" i="67"/>
  <c r="P4" i="67"/>
  <c r="P3" i="67" s="1"/>
  <c r="R3" i="67"/>
  <c r="K4" i="67"/>
  <c r="S4" i="67"/>
  <c r="T4" i="67" s="1"/>
  <c r="U4" i="67" s="1"/>
  <c r="V4" i="67" s="1"/>
  <c r="W4" i="67" s="1"/>
  <c r="X4" i="67" s="1"/>
  <c r="Y4" i="67" s="1"/>
  <c r="Z4" i="67" s="1"/>
  <c r="AA4" i="67" s="1"/>
  <c r="AB4" i="67" s="1"/>
  <c r="AC4" i="67" s="1"/>
  <c r="AD4" i="67" s="1"/>
  <c r="AE4" i="67" s="1"/>
  <c r="AF4" i="67" s="1"/>
  <c r="AG4" i="67" s="1"/>
  <c r="AH4" i="67" s="1"/>
  <c r="AI4" i="67" s="1"/>
  <c r="AJ4" i="67" s="1"/>
  <c r="J2" i="67"/>
  <c r="O4" i="67"/>
  <c r="Q2" i="67"/>
  <c r="N4" i="67"/>
  <c r="M2" i="67"/>
  <c r="M3" i="67" s="1"/>
  <c r="L2" i="67"/>
  <c r="S2" i="67"/>
  <c r="I56" i="69"/>
  <c r="J56" i="69" s="1"/>
  <c r="K56" i="69" s="1"/>
  <c r="L56" i="69" s="1"/>
  <c r="M56" i="69" s="1"/>
  <c r="N56" i="69" s="1"/>
  <c r="O56" i="69" s="1"/>
  <c r="P56" i="69" s="1"/>
  <c r="Q56" i="69" s="1"/>
  <c r="R56" i="69" s="1"/>
  <c r="S56" i="69" s="1"/>
  <c r="T56" i="69" s="1"/>
  <c r="I58" i="69"/>
  <c r="J58" i="69" s="1"/>
  <c r="K58" i="69" s="1"/>
  <c r="L58" i="69" s="1"/>
  <c r="M58" i="69" s="1"/>
  <c r="N58" i="69" s="1"/>
  <c r="O58" i="69" s="1"/>
  <c r="P58" i="69" s="1"/>
  <c r="Q58" i="69" s="1"/>
  <c r="R58" i="69" s="1"/>
  <c r="S58" i="69" s="1"/>
  <c r="T58" i="69" s="1"/>
  <c r="I124" i="68"/>
  <c r="I75" i="68"/>
  <c r="I74" i="68"/>
  <c r="I26" i="68"/>
  <c r="I25" i="68"/>
  <c r="Y37" i="65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AK37" i="65" s="1"/>
  <c r="AL37" i="65" s="1"/>
  <c r="AM37" i="65" s="1"/>
  <c r="Y21" i="65"/>
  <c r="Z21" i="65" s="1"/>
  <c r="AA21" i="65" s="1"/>
  <c r="AB21" i="65" s="1"/>
  <c r="AC21" i="65" s="1"/>
  <c r="AD21" i="65" s="1"/>
  <c r="AE21" i="65" s="1"/>
  <c r="AF21" i="65" s="1"/>
  <c r="AG21" i="65" s="1"/>
  <c r="AH21" i="65" s="1"/>
  <c r="AI21" i="65" s="1"/>
  <c r="AJ21" i="65" s="1"/>
  <c r="AK21" i="65" s="1"/>
  <c r="AL21" i="65" s="1"/>
  <c r="AM21" i="65" s="1"/>
  <c r="AL139" i="68"/>
  <c r="AG73" i="71"/>
  <c r="AH73" i="71" s="1"/>
  <c r="AI73" i="71" s="1"/>
  <c r="AJ73" i="71" s="1"/>
  <c r="AK73" i="71" s="1"/>
  <c r="AG80" i="71"/>
  <c r="AH80" i="71" s="1"/>
  <c r="AI80" i="71" s="1"/>
  <c r="AJ80" i="71" s="1"/>
  <c r="AK80" i="71" s="1"/>
  <c r="AG67" i="71"/>
  <c r="AH67" i="71" s="1"/>
  <c r="AI67" i="71" s="1"/>
  <c r="AJ67" i="71" s="1"/>
  <c r="AK67" i="71" s="1"/>
  <c r="AG66" i="71"/>
  <c r="AH66" i="71" s="1"/>
  <c r="AI66" i="71" s="1"/>
  <c r="AJ66" i="71" s="1"/>
  <c r="AK66" i="71" s="1"/>
  <c r="AB82" i="71"/>
  <c r="T82" i="71"/>
  <c r="I38" i="71"/>
  <c r="J37" i="71"/>
  <c r="K37" i="71"/>
  <c r="L37" i="71"/>
  <c r="M37" i="71"/>
  <c r="N37" i="71"/>
  <c r="O37" i="71"/>
  <c r="P37" i="71"/>
  <c r="Q37" i="71"/>
  <c r="R37" i="71"/>
  <c r="S37" i="71"/>
  <c r="T37" i="71"/>
  <c r="U37" i="71"/>
  <c r="V37" i="71"/>
  <c r="W37" i="71"/>
  <c r="X37" i="71"/>
  <c r="Y37" i="71"/>
  <c r="Z37" i="71"/>
  <c r="AA37" i="71"/>
  <c r="AB37" i="71"/>
  <c r="AC37" i="71"/>
  <c r="AD37" i="71"/>
  <c r="AE37" i="71"/>
  <c r="I37" i="71"/>
  <c r="I36" i="71"/>
  <c r="I35" i="71"/>
  <c r="I34" i="71"/>
  <c r="I33" i="71"/>
  <c r="J32" i="71"/>
  <c r="K32" i="71"/>
  <c r="L32" i="71"/>
  <c r="M32" i="71"/>
  <c r="N32" i="71"/>
  <c r="O32" i="71"/>
  <c r="P32" i="71"/>
  <c r="Q32" i="71"/>
  <c r="R32" i="71"/>
  <c r="S32" i="71"/>
  <c r="T32" i="71"/>
  <c r="U32" i="71"/>
  <c r="V32" i="71"/>
  <c r="W32" i="71"/>
  <c r="X32" i="71"/>
  <c r="Y32" i="71"/>
  <c r="Z32" i="71"/>
  <c r="AA32" i="71"/>
  <c r="AB32" i="71"/>
  <c r="AC32" i="71"/>
  <c r="AD32" i="71"/>
  <c r="AE32" i="71"/>
  <c r="I32" i="71"/>
  <c r="J31" i="71"/>
  <c r="K31" i="71"/>
  <c r="L31" i="71"/>
  <c r="M31" i="71"/>
  <c r="N31" i="71"/>
  <c r="O31" i="71"/>
  <c r="P31" i="71"/>
  <c r="Q31" i="71"/>
  <c r="R31" i="71"/>
  <c r="S31" i="71"/>
  <c r="T31" i="71"/>
  <c r="U31" i="71"/>
  <c r="V31" i="71"/>
  <c r="W31" i="71"/>
  <c r="X31" i="71"/>
  <c r="Y31" i="71"/>
  <c r="Z31" i="71"/>
  <c r="AA31" i="71"/>
  <c r="AB31" i="71"/>
  <c r="AC31" i="71"/>
  <c r="AD31" i="71"/>
  <c r="AE31" i="71"/>
  <c r="I31" i="71"/>
  <c r="J33" i="71"/>
  <c r="K33" i="71"/>
  <c r="L33" i="71"/>
  <c r="M33" i="71"/>
  <c r="N33" i="71"/>
  <c r="O33" i="71"/>
  <c r="P33" i="71"/>
  <c r="Q33" i="71"/>
  <c r="R33" i="71"/>
  <c r="S33" i="71"/>
  <c r="T33" i="71"/>
  <c r="U33" i="71"/>
  <c r="V33" i="71"/>
  <c r="W33" i="71"/>
  <c r="X33" i="71"/>
  <c r="Y33" i="71"/>
  <c r="Z33" i="71"/>
  <c r="AA33" i="71"/>
  <c r="AB33" i="71"/>
  <c r="AC33" i="71"/>
  <c r="AD33" i="71"/>
  <c r="AE33" i="71"/>
  <c r="J34" i="71"/>
  <c r="K34" i="71"/>
  <c r="L34" i="71"/>
  <c r="M34" i="71"/>
  <c r="N34" i="71"/>
  <c r="O34" i="71"/>
  <c r="P34" i="71"/>
  <c r="Q34" i="71"/>
  <c r="R34" i="71"/>
  <c r="S34" i="71"/>
  <c r="T34" i="71"/>
  <c r="U34" i="71"/>
  <c r="V34" i="71"/>
  <c r="W34" i="71"/>
  <c r="X34" i="71"/>
  <c r="Y34" i="71"/>
  <c r="Z34" i="71"/>
  <c r="AA34" i="71"/>
  <c r="AB34" i="71"/>
  <c r="AC34" i="71"/>
  <c r="AD34" i="71"/>
  <c r="AE34" i="71"/>
  <c r="J35" i="71"/>
  <c r="K35" i="71"/>
  <c r="L35" i="71"/>
  <c r="M35" i="71"/>
  <c r="N35" i="71"/>
  <c r="O35" i="71"/>
  <c r="P35" i="71"/>
  <c r="Q35" i="71"/>
  <c r="R35" i="71"/>
  <c r="S35" i="71"/>
  <c r="T35" i="71"/>
  <c r="U35" i="71"/>
  <c r="V35" i="71"/>
  <c r="W35" i="71"/>
  <c r="X35" i="71"/>
  <c r="Y35" i="71"/>
  <c r="Z35" i="71"/>
  <c r="AA35" i="71"/>
  <c r="AB35" i="71"/>
  <c r="AC35" i="71"/>
  <c r="AD35" i="71"/>
  <c r="AE35" i="71"/>
  <c r="J36" i="71"/>
  <c r="K36" i="71"/>
  <c r="L36" i="71"/>
  <c r="M36" i="71"/>
  <c r="N36" i="71"/>
  <c r="O36" i="71"/>
  <c r="P36" i="71"/>
  <c r="Q36" i="71"/>
  <c r="R36" i="71"/>
  <c r="S36" i="71"/>
  <c r="T36" i="71"/>
  <c r="U36" i="71"/>
  <c r="V36" i="71"/>
  <c r="W36" i="71"/>
  <c r="X36" i="71"/>
  <c r="Y36" i="71"/>
  <c r="Z36" i="71"/>
  <c r="AA36" i="71"/>
  <c r="AB36" i="71"/>
  <c r="AC36" i="71"/>
  <c r="AD36" i="71"/>
  <c r="AE36" i="71"/>
  <c r="J38" i="71"/>
  <c r="K38" i="71"/>
  <c r="L38" i="71"/>
  <c r="M38" i="71"/>
  <c r="N38" i="71"/>
  <c r="O38" i="71"/>
  <c r="P38" i="71"/>
  <c r="Q38" i="71"/>
  <c r="R38" i="71"/>
  <c r="S38" i="71"/>
  <c r="T38" i="71"/>
  <c r="U38" i="71"/>
  <c r="V38" i="71"/>
  <c r="W38" i="71"/>
  <c r="X38" i="71"/>
  <c r="Y38" i="71"/>
  <c r="Z38" i="71"/>
  <c r="AA38" i="71"/>
  <c r="AB38" i="71"/>
  <c r="AC38" i="71"/>
  <c r="AD38" i="71"/>
  <c r="AE38" i="71"/>
  <c r="I39" i="71"/>
  <c r="J39" i="71"/>
  <c r="K39" i="71"/>
  <c r="L39" i="71"/>
  <c r="M39" i="71"/>
  <c r="N39" i="71"/>
  <c r="O39" i="71"/>
  <c r="P39" i="71"/>
  <c r="Q39" i="71"/>
  <c r="R39" i="71"/>
  <c r="S39" i="71"/>
  <c r="T39" i="71"/>
  <c r="U39" i="71"/>
  <c r="V39" i="71"/>
  <c r="W39" i="71"/>
  <c r="X39" i="71"/>
  <c r="Y39" i="71"/>
  <c r="Z39" i="71"/>
  <c r="AA39" i="71"/>
  <c r="AB39" i="71"/>
  <c r="AC39" i="71"/>
  <c r="AD39" i="71"/>
  <c r="AE39" i="71"/>
  <c r="I40" i="71"/>
  <c r="J40" i="71"/>
  <c r="K40" i="71"/>
  <c r="L40" i="71"/>
  <c r="M40" i="71"/>
  <c r="N40" i="71"/>
  <c r="O40" i="71"/>
  <c r="P40" i="71"/>
  <c r="Q40" i="71"/>
  <c r="R40" i="71"/>
  <c r="S40" i="71"/>
  <c r="T40" i="71"/>
  <c r="U40" i="71"/>
  <c r="V40" i="71"/>
  <c r="W40" i="71"/>
  <c r="X40" i="71"/>
  <c r="Y40" i="71"/>
  <c r="Z40" i="71"/>
  <c r="AA40" i="71"/>
  <c r="AB40" i="71"/>
  <c r="AC40" i="71"/>
  <c r="AD40" i="71"/>
  <c r="AE40" i="71"/>
  <c r="I41" i="71"/>
  <c r="J41" i="71"/>
  <c r="K41" i="71"/>
  <c r="L41" i="71"/>
  <c r="M41" i="71"/>
  <c r="N41" i="71"/>
  <c r="O41" i="71"/>
  <c r="P41" i="71"/>
  <c r="Q41" i="71"/>
  <c r="R41" i="71"/>
  <c r="S41" i="71"/>
  <c r="T41" i="71"/>
  <c r="U41" i="71"/>
  <c r="V41" i="71"/>
  <c r="W41" i="71"/>
  <c r="X41" i="71"/>
  <c r="Y41" i="71"/>
  <c r="Z41" i="71"/>
  <c r="AA41" i="71"/>
  <c r="AB41" i="71"/>
  <c r="AC41" i="71"/>
  <c r="AD41" i="71"/>
  <c r="AE41" i="71"/>
  <c r="I42" i="71"/>
  <c r="J42" i="71"/>
  <c r="K42" i="71"/>
  <c r="L42" i="71"/>
  <c r="M42" i="71"/>
  <c r="N42" i="71"/>
  <c r="O42" i="71"/>
  <c r="P42" i="71"/>
  <c r="Q42" i="71"/>
  <c r="R42" i="71"/>
  <c r="S42" i="71"/>
  <c r="T42" i="71"/>
  <c r="U42" i="71"/>
  <c r="V42" i="71"/>
  <c r="W42" i="71"/>
  <c r="X42" i="71"/>
  <c r="Y42" i="71"/>
  <c r="Z42" i="71"/>
  <c r="AA42" i="71"/>
  <c r="AB42" i="71"/>
  <c r="AC42" i="71"/>
  <c r="AD42" i="71"/>
  <c r="AE42" i="71"/>
  <c r="I43" i="71"/>
  <c r="J43" i="71"/>
  <c r="K43" i="71"/>
  <c r="L43" i="71"/>
  <c r="M43" i="71"/>
  <c r="N43" i="71"/>
  <c r="O43" i="71"/>
  <c r="P43" i="71"/>
  <c r="Q43" i="71"/>
  <c r="R43" i="71"/>
  <c r="S43" i="71"/>
  <c r="T43" i="71"/>
  <c r="U43" i="71"/>
  <c r="V43" i="71"/>
  <c r="W43" i="71"/>
  <c r="X43" i="71"/>
  <c r="Y43" i="71"/>
  <c r="Z43" i="71"/>
  <c r="AA43" i="71"/>
  <c r="AB43" i="71"/>
  <c r="AC43" i="71"/>
  <c r="AD43" i="71"/>
  <c r="AE43" i="71"/>
  <c r="I44" i="71"/>
  <c r="J44" i="71"/>
  <c r="K44" i="71"/>
  <c r="L44" i="71"/>
  <c r="M44" i="71"/>
  <c r="N44" i="71"/>
  <c r="O44" i="71"/>
  <c r="P44" i="71"/>
  <c r="Q44" i="71"/>
  <c r="R44" i="71"/>
  <c r="S44" i="71"/>
  <c r="T44" i="71"/>
  <c r="U44" i="71"/>
  <c r="V44" i="71"/>
  <c r="W44" i="71"/>
  <c r="X44" i="71"/>
  <c r="Y44" i="71"/>
  <c r="Z44" i="71"/>
  <c r="AA44" i="71"/>
  <c r="AB44" i="71"/>
  <c r="AC44" i="71"/>
  <c r="AD44" i="71"/>
  <c r="AE44" i="71"/>
  <c r="I45" i="71"/>
  <c r="J45" i="71"/>
  <c r="K45" i="71"/>
  <c r="L45" i="71"/>
  <c r="M45" i="71"/>
  <c r="N45" i="71"/>
  <c r="O45" i="71"/>
  <c r="P45" i="71"/>
  <c r="Q45" i="71"/>
  <c r="R45" i="71"/>
  <c r="S45" i="71"/>
  <c r="T45" i="71"/>
  <c r="U45" i="71"/>
  <c r="V45" i="71"/>
  <c r="W45" i="71"/>
  <c r="X45" i="71"/>
  <c r="Y45" i="71"/>
  <c r="Z45" i="71"/>
  <c r="AA45" i="71"/>
  <c r="AB45" i="71"/>
  <c r="AC45" i="71"/>
  <c r="AD45" i="71"/>
  <c r="AE45" i="71"/>
  <c r="I46" i="71"/>
  <c r="J46" i="71"/>
  <c r="K46" i="71"/>
  <c r="L46" i="71"/>
  <c r="M46" i="71"/>
  <c r="N46" i="71"/>
  <c r="O46" i="71"/>
  <c r="P46" i="71"/>
  <c r="Q46" i="71"/>
  <c r="R46" i="71"/>
  <c r="S46" i="71"/>
  <c r="T46" i="71"/>
  <c r="U46" i="71"/>
  <c r="V46" i="71"/>
  <c r="W46" i="71"/>
  <c r="X46" i="71"/>
  <c r="Y46" i="71"/>
  <c r="Z46" i="71"/>
  <c r="AA46" i="71"/>
  <c r="AB46" i="71"/>
  <c r="AC46" i="71"/>
  <c r="AD46" i="71"/>
  <c r="AE46" i="71"/>
  <c r="I47" i="71"/>
  <c r="J47" i="71"/>
  <c r="K47" i="71"/>
  <c r="L47" i="71"/>
  <c r="M47" i="71"/>
  <c r="N47" i="71"/>
  <c r="O47" i="71"/>
  <c r="P47" i="71"/>
  <c r="Q47" i="71"/>
  <c r="R47" i="71"/>
  <c r="S47" i="71"/>
  <c r="T47" i="71"/>
  <c r="U47" i="71"/>
  <c r="V47" i="71"/>
  <c r="W47" i="71"/>
  <c r="X47" i="71"/>
  <c r="Y47" i="71"/>
  <c r="Z47" i="71"/>
  <c r="AA47" i="71"/>
  <c r="AB47" i="71"/>
  <c r="AC47" i="71"/>
  <c r="AD47" i="71"/>
  <c r="AE47" i="71"/>
  <c r="I49" i="71"/>
  <c r="J49" i="71"/>
  <c r="K49" i="71"/>
  <c r="L49" i="71"/>
  <c r="M49" i="71"/>
  <c r="N49" i="71"/>
  <c r="O49" i="71"/>
  <c r="P49" i="71"/>
  <c r="Q49" i="71"/>
  <c r="R49" i="71"/>
  <c r="S49" i="71"/>
  <c r="T49" i="71"/>
  <c r="U49" i="71"/>
  <c r="V49" i="71"/>
  <c r="W49" i="71"/>
  <c r="X49" i="71"/>
  <c r="Y49" i="71"/>
  <c r="Z49" i="71"/>
  <c r="AA49" i="71"/>
  <c r="AB49" i="71"/>
  <c r="AC49" i="71"/>
  <c r="AD49" i="71"/>
  <c r="AE49" i="71"/>
  <c r="I50" i="71"/>
  <c r="J50" i="71"/>
  <c r="K50" i="71"/>
  <c r="L50" i="71"/>
  <c r="M50" i="71"/>
  <c r="N50" i="71"/>
  <c r="O50" i="71"/>
  <c r="P50" i="71"/>
  <c r="Q50" i="71"/>
  <c r="R50" i="71"/>
  <c r="S50" i="71"/>
  <c r="T50" i="71"/>
  <c r="U50" i="71"/>
  <c r="V50" i="71"/>
  <c r="W50" i="71"/>
  <c r="X50" i="71"/>
  <c r="Y50" i="71"/>
  <c r="Z50" i="71"/>
  <c r="AA50" i="71"/>
  <c r="AB50" i="71"/>
  <c r="AC50" i="71"/>
  <c r="AD50" i="71"/>
  <c r="AE50" i="71"/>
  <c r="I51" i="71"/>
  <c r="J51" i="71"/>
  <c r="K51" i="71"/>
  <c r="L51" i="71"/>
  <c r="M51" i="71"/>
  <c r="N51" i="71"/>
  <c r="O51" i="71"/>
  <c r="P51" i="71"/>
  <c r="Q51" i="71"/>
  <c r="R51" i="71"/>
  <c r="S51" i="71"/>
  <c r="T51" i="71"/>
  <c r="U51" i="71"/>
  <c r="V51" i="71"/>
  <c r="W51" i="71"/>
  <c r="X51" i="71"/>
  <c r="Y51" i="71"/>
  <c r="Z51" i="71"/>
  <c r="AA51" i="71"/>
  <c r="AB51" i="71"/>
  <c r="AC51" i="71"/>
  <c r="AD51" i="71"/>
  <c r="AE51" i="71"/>
  <c r="I52" i="71"/>
  <c r="J52" i="71"/>
  <c r="K52" i="71"/>
  <c r="L52" i="71"/>
  <c r="M52" i="71"/>
  <c r="N52" i="71"/>
  <c r="O52" i="71"/>
  <c r="P52" i="71"/>
  <c r="Q52" i="71"/>
  <c r="R52" i="71"/>
  <c r="S52" i="71"/>
  <c r="T52" i="71"/>
  <c r="U52" i="71"/>
  <c r="V52" i="71"/>
  <c r="W52" i="71"/>
  <c r="X52" i="71"/>
  <c r="Y52" i="71"/>
  <c r="Z52" i="71"/>
  <c r="AA52" i="71"/>
  <c r="AB52" i="71"/>
  <c r="AC52" i="71"/>
  <c r="AD52" i="71"/>
  <c r="AE52" i="71"/>
  <c r="I53" i="71"/>
  <c r="J53" i="71"/>
  <c r="K53" i="71"/>
  <c r="L53" i="71"/>
  <c r="M53" i="71"/>
  <c r="N53" i="71"/>
  <c r="O53" i="71"/>
  <c r="P53" i="71"/>
  <c r="Q53" i="71"/>
  <c r="R53" i="71"/>
  <c r="S53" i="71"/>
  <c r="T53" i="71"/>
  <c r="U53" i="71"/>
  <c r="V53" i="71"/>
  <c r="W53" i="71"/>
  <c r="X53" i="71"/>
  <c r="Y53" i="71"/>
  <c r="Z53" i="71"/>
  <c r="AA53" i="71"/>
  <c r="AB53" i="71"/>
  <c r="AC53" i="71"/>
  <c r="AD53" i="71"/>
  <c r="AE53" i="71"/>
  <c r="J30" i="71"/>
  <c r="K30" i="71"/>
  <c r="L30" i="71"/>
  <c r="M30" i="71"/>
  <c r="N30" i="71"/>
  <c r="O30" i="71"/>
  <c r="P30" i="71"/>
  <c r="Q30" i="71"/>
  <c r="R30" i="71"/>
  <c r="S30" i="71"/>
  <c r="T30" i="71"/>
  <c r="U30" i="71"/>
  <c r="V30" i="71"/>
  <c r="W30" i="71"/>
  <c r="X30" i="71"/>
  <c r="Y30" i="71"/>
  <c r="Z30" i="71"/>
  <c r="AA30" i="71"/>
  <c r="AB30" i="71"/>
  <c r="AC30" i="71"/>
  <c r="AD30" i="71"/>
  <c r="AE30" i="71"/>
  <c r="I30" i="71"/>
  <c r="AG57" i="71"/>
  <c r="AH57" i="71" s="1"/>
  <c r="AI57" i="71" s="1"/>
  <c r="AJ57" i="71" s="1"/>
  <c r="AK57" i="71" s="1"/>
  <c r="AG47" i="71"/>
  <c r="AH47" i="71" s="1"/>
  <c r="AI47" i="71" s="1"/>
  <c r="AJ47" i="71" s="1"/>
  <c r="AK47" i="71" s="1"/>
  <c r="AG46" i="71"/>
  <c r="AH46" i="71" s="1"/>
  <c r="AI46" i="71" s="1"/>
  <c r="AJ46" i="71" s="1"/>
  <c r="AK46" i="71" s="1"/>
  <c r="AG58" i="71"/>
  <c r="AH58" i="71" s="1"/>
  <c r="AI58" i="71" s="1"/>
  <c r="AJ58" i="71" s="1"/>
  <c r="AK58" i="71" s="1"/>
  <c r="AG59" i="71"/>
  <c r="AH59" i="71" s="1"/>
  <c r="AI59" i="71" s="1"/>
  <c r="AJ59" i="71" s="1"/>
  <c r="AK59" i="71" s="1"/>
  <c r="AG60" i="71"/>
  <c r="AH60" i="71" s="1"/>
  <c r="AI60" i="71" s="1"/>
  <c r="AJ60" i="71" s="1"/>
  <c r="AK60" i="71" s="1"/>
  <c r="AG61" i="71"/>
  <c r="AH61" i="71" s="1"/>
  <c r="AI61" i="71" s="1"/>
  <c r="AJ61" i="71" s="1"/>
  <c r="AK61" i="71" s="1"/>
  <c r="AG62" i="71"/>
  <c r="AH62" i="71" s="1"/>
  <c r="AI62" i="71" s="1"/>
  <c r="AJ62" i="71" s="1"/>
  <c r="AK62" i="71" s="1"/>
  <c r="AG63" i="71"/>
  <c r="AH63" i="71" s="1"/>
  <c r="AI63" i="71" s="1"/>
  <c r="AJ63" i="71" s="1"/>
  <c r="AK63" i="71" s="1"/>
  <c r="AG64" i="71"/>
  <c r="AH64" i="71" s="1"/>
  <c r="AI64" i="71" s="1"/>
  <c r="AJ64" i="71" s="1"/>
  <c r="AK64" i="71" s="1"/>
  <c r="AG65" i="71"/>
  <c r="AH65" i="71" s="1"/>
  <c r="AI65" i="71" s="1"/>
  <c r="AJ65" i="71" s="1"/>
  <c r="AK65" i="71" s="1"/>
  <c r="AG68" i="71"/>
  <c r="AH68" i="71" s="1"/>
  <c r="AI68" i="71" s="1"/>
  <c r="AJ68" i="71" s="1"/>
  <c r="AK68" i="71" s="1"/>
  <c r="AG69" i="71"/>
  <c r="AH69" i="71" s="1"/>
  <c r="AI69" i="71" s="1"/>
  <c r="AJ69" i="71" s="1"/>
  <c r="AK69" i="71" s="1"/>
  <c r="AG70" i="71"/>
  <c r="AH70" i="71"/>
  <c r="AI70" i="71" s="1"/>
  <c r="AJ70" i="71" s="1"/>
  <c r="AK70" i="71" s="1"/>
  <c r="AG71" i="71"/>
  <c r="AH71" i="71" s="1"/>
  <c r="AI71" i="71" s="1"/>
  <c r="AJ71" i="71" s="1"/>
  <c r="AK71" i="71" s="1"/>
  <c r="AG72" i="71"/>
  <c r="AH72" i="71" s="1"/>
  <c r="AI72" i="71" s="1"/>
  <c r="AJ72" i="71" s="1"/>
  <c r="AK72" i="71" s="1"/>
  <c r="AG74" i="71"/>
  <c r="AH74" i="71" s="1"/>
  <c r="AI74" i="71" s="1"/>
  <c r="AJ74" i="71" s="1"/>
  <c r="AK74" i="71" s="1"/>
  <c r="AG75" i="71"/>
  <c r="AH75" i="71" s="1"/>
  <c r="AI75" i="71" s="1"/>
  <c r="AJ75" i="71" s="1"/>
  <c r="AK75" i="71" s="1"/>
  <c r="AG76" i="71"/>
  <c r="AH76" i="71" s="1"/>
  <c r="AI76" i="71" s="1"/>
  <c r="AJ76" i="71" s="1"/>
  <c r="AK76" i="71" s="1"/>
  <c r="AG77" i="71"/>
  <c r="AH77" i="71" s="1"/>
  <c r="AI77" i="71" s="1"/>
  <c r="AJ77" i="71" s="1"/>
  <c r="AK77" i="71" s="1"/>
  <c r="AG78" i="71"/>
  <c r="AH78" i="71" s="1"/>
  <c r="AI78" i="71" s="1"/>
  <c r="AJ78" i="71" s="1"/>
  <c r="AK78" i="71" s="1"/>
  <c r="AG79" i="71"/>
  <c r="AH79" i="71" s="1"/>
  <c r="AI79" i="71" s="1"/>
  <c r="AJ79" i="71" s="1"/>
  <c r="AK79" i="71" s="1"/>
  <c r="AG31" i="71"/>
  <c r="AH31" i="71" s="1"/>
  <c r="AI31" i="71" s="1"/>
  <c r="AJ31" i="71" s="1"/>
  <c r="AK31" i="71" s="1"/>
  <c r="AG32" i="71"/>
  <c r="AH32" i="71" s="1"/>
  <c r="AI32" i="71" s="1"/>
  <c r="AJ32" i="71" s="1"/>
  <c r="AK32" i="71" s="1"/>
  <c r="AI33" i="71"/>
  <c r="AJ33" i="71" s="1"/>
  <c r="AK33" i="71" s="1"/>
  <c r="AG34" i="71"/>
  <c r="AH34" i="71" s="1"/>
  <c r="AI34" i="71" s="1"/>
  <c r="AJ34" i="71" s="1"/>
  <c r="AK34" i="71" s="1"/>
  <c r="AG35" i="71"/>
  <c r="AH35" i="71" s="1"/>
  <c r="AI35" i="71" s="1"/>
  <c r="AJ35" i="71" s="1"/>
  <c r="AK35" i="71" s="1"/>
  <c r="AG36" i="71"/>
  <c r="AH36" i="71" s="1"/>
  <c r="AI36" i="71" s="1"/>
  <c r="AJ36" i="71" s="1"/>
  <c r="AK36" i="71" s="1"/>
  <c r="AG37" i="71"/>
  <c r="AH37" i="71" s="1"/>
  <c r="AI37" i="71" s="1"/>
  <c r="AJ37" i="71" s="1"/>
  <c r="AK37" i="71" s="1"/>
  <c r="AG38" i="71"/>
  <c r="AH38" i="71" s="1"/>
  <c r="AI38" i="71" s="1"/>
  <c r="AJ38" i="71" s="1"/>
  <c r="AK38" i="71" s="1"/>
  <c r="AG39" i="71"/>
  <c r="AH39" i="71" s="1"/>
  <c r="AI39" i="71" s="1"/>
  <c r="AJ39" i="71" s="1"/>
  <c r="AK39" i="71" s="1"/>
  <c r="AG40" i="71"/>
  <c r="AH40" i="71" s="1"/>
  <c r="AI40" i="71" s="1"/>
  <c r="AJ40" i="71" s="1"/>
  <c r="AK40" i="71" s="1"/>
  <c r="AG41" i="71"/>
  <c r="AH41" i="71" s="1"/>
  <c r="AI41" i="71" s="1"/>
  <c r="AJ41" i="71" s="1"/>
  <c r="AK41" i="71" s="1"/>
  <c r="AG42" i="71"/>
  <c r="AH42" i="71" s="1"/>
  <c r="AI42" i="71" s="1"/>
  <c r="AJ42" i="71" s="1"/>
  <c r="AK42" i="71" s="1"/>
  <c r="AG43" i="71"/>
  <c r="AH43" i="71" s="1"/>
  <c r="AI43" i="71" s="1"/>
  <c r="AJ43" i="71" s="1"/>
  <c r="AK43" i="71" s="1"/>
  <c r="AG44" i="71"/>
  <c r="AH44" i="71" s="1"/>
  <c r="AI44" i="71" s="1"/>
  <c r="AJ44" i="71" s="1"/>
  <c r="AK44" i="71" s="1"/>
  <c r="AG45" i="71"/>
  <c r="AH45" i="71" s="1"/>
  <c r="AI45" i="71" s="1"/>
  <c r="AJ45" i="71" s="1"/>
  <c r="AK45" i="71" s="1"/>
  <c r="AH48" i="71"/>
  <c r="AI48" i="71" s="1"/>
  <c r="AJ48" i="71" s="1"/>
  <c r="AK48" i="71" s="1"/>
  <c r="AG49" i="71"/>
  <c r="AH49" i="71" s="1"/>
  <c r="AI49" i="71" s="1"/>
  <c r="AJ49" i="71" s="1"/>
  <c r="AK49" i="71" s="1"/>
  <c r="AG50" i="71"/>
  <c r="AH50" i="71" s="1"/>
  <c r="AI50" i="71" s="1"/>
  <c r="AJ50" i="71" s="1"/>
  <c r="AK50" i="71" s="1"/>
  <c r="AG51" i="71"/>
  <c r="AH51" i="71" s="1"/>
  <c r="AI51" i="71" s="1"/>
  <c r="AJ51" i="71" s="1"/>
  <c r="AK51" i="71" s="1"/>
  <c r="AG52" i="71"/>
  <c r="AH52" i="71" s="1"/>
  <c r="AI52" i="71" s="1"/>
  <c r="AJ52" i="71" s="1"/>
  <c r="AK52" i="71" s="1"/>
  <c r="AG53" i="71"/>
  <c r="AH53" i="71"/>
  <c r="AI53" i="71" s="1"/>
  <c r="AJ53" i="71" s="1"/>
  <c r="AK53" i="71" s="1"/>
  <c r="AG30" i="71"/>
  <c r="AH30" i="71" s="1"/>
  <c r="AI30" i="71" s="1"/>
  <c r="AJ30" i="71" s="1"/>
  <c r="AK30" i="71" s="1"/>
  <c r="R139" i="68"/>
  <c r="J139" i="68" s="1"/>
  <c r="K139" i="68" s="1"/>
  <c r="L139" i="68" s="1"/>
  <c r="M139" i="68" s="1"/>
  <c r="N139" i="68" s="1"/>
  <c r="O139" i="68" s="1"/>
  <c r="P139" i="68" s="1"/>
  <c r="Q139" i="68" s="1"/>
  <c r="I148" i="68"/>
  <c r="I147" i="68"/>
  <c r="I143" i="68"/>
  <c r="I142" i="68"/>
  <c r="I141" i="68"/>
  <c r="I136" i="68"/>
  <c r="I99" i="68"/>
  <c r="I98" i="68"/>
  <c r="I94" i="68"/>
  <c r="I93" i="68"/>
  <c r="I92" i="68"/>
  <c r="I87" i="68"/>
  <c r="I73" i="68"/>
  <c r="I71" i="68"/>
  <c r="I70" i="68"/>
  <c r="I69" i="68"/>
  <c r="I67" i="68"/>
  <c r="I66" i="68"/>
  <c r="I65" i="68"/>
  <c r="I63" i="68"/>
  <c r="I62" i="68"/>
  <c r="I61" i="68"/>
  <c r="I59" i="68"/>
  <c r="I58" i="68"/>
  <c r="I57" i="68"/>
  <c r="I55" i="68"/>
  <c r="I54" i="68"/>
  <c r="Y22" i="65"/>
  <c r="Z22" i="65" s="1"/>
  <c r="AA22" i="65" s="1"/>
  <c r="AB22" i="65" s="1"/>
  <c r="AC22" i="65" s="1"/>
  <c r="AD22" i="65" s="1"/>
  <c r="AE22" i="65" s="1"/>
  <c r="AF22" i="65" s="1"/>
  <c r="AG22" i="65" s="1"/>
  <c r="AH22" i="65" s="1"/>
  <c r="AI22" i="65" s="1"/>
  <c r="AJ22" i="65" s="1"/>
  <c r="AK22" i="65" s="1"/>
  <c r="AL22" i="65" s="1"/>
  <c r="AM22" i="65" s="1"/>
  <c r="Y19" i="65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AK19" i="65" s="1"/>
  <c r="AL19" i="65" s="1"/>
  <c r="AM19" i="65" s="1"/>
  <c r="Y38" i="65"/>
  <c r="Z38" i="65" s="1"/>
  <c r="AA38" i="65" s="1"/>
  <c r="AB38" i="65" s="1"/>
  <c r="AC38" i="65" s="1"/>
  <c r="AD38" i="65" s="1"/>
  <c r="AE38" i="65" s="1"/>
  <c r="AF38" i="65" s="1"/>
  <c r="AG38" i="65" s="1"/>
  <c r="AH38" i="65" s="1"/>
  <c r="AI38" i="65" s="1"/>
  <c r="AJ38" i="65" s="1"/>
  <c r="AK38" i="65" s="1"/>
  <c r="AL38" i="65" s="1"/>
  <c r="AM38" i="65" s="1"/>
  <c r="Y35" i="65"/>
  <c r="Z35" i="65" s="1"/>
  <c r="AA35" i="65" s="1"/>
  <c r="AB35" i="65" s="1"/>
  <c r="AC35" i="65" s="1"/>
  <c r="AD35" i="65" s="1"/>
  <c r="AE35" i="65" s="1"/>
  <c r="AF35" i="65" s="1"/>
  <c r="AG35" i="65" s="1"/>
  <c r="AH35" i="65" s="1"/>
  <c r="AI35" i="65" s="1"/>
  <c r="AJ35" i="65" s="1"/>
  <c r="AK35" i="65" s="1"/>
  <c r="AL35" i="65" s="1"/>
  <c r="AM35" i="65" s="1"/>
  <c r="J81" i="71"/>
  <c r="K81" i="71"/>
  <c r="L81" i="71"/>
  <c r="M81" i="71"/>
  <c r="N81" i="71"/>
  <c r="O81" i="71"/>
  <c r="P81" i="71"/>
  <c r="Q81" i="71"/>
  <c r="R81" i="71"/>
  <c r="S81" i="71"/>
  <c r="T81" i="71"/>
  <c r="U81" i="71"/>
  <c r="V81" i="71"/>
  <c r="W81" i="71"/>
  <c r="X81" i="71"/>
  <c r="Y81" i="71"/>
  <c r="Z81" i="71"/>
  <c r="AA81" i="71"/>
  <c r="AB81" i="71"/>
  <c r="AC81" i="71"/>
  <c r="AD81" i="71"/>
  <c r="AE81" i="71"/>
  <c r="AF81" i="71"/>
  <c r="AG81" i="71"/>
  <c r="AH81" i="71"/>
  <c r="AI81" i="71"/>
  <c r="AJ81" i="71"/>
  <c r="I81" i="71"/>
  <c r="AI54" i="71"/>
  <c r="J30" i="65"/>
  <c r="K30" i="65" s="1"/>
  <c r="L30" i="65" s="1"/>
  <c r="M30" i="65" s="1"/>
  <c r="N30" i="65" s="1"/>
  <c r="O30" i="65" s="1"/>
  <c r="P30" i="65" s="1"/>
  <c r="Q30" i="65" s="1"/>
  <c r="R30" i="65" s="1"/>
  <c r="S30" i="65" s="1"/>
  <c r="T30" i="65" s="1"/>
  <c r="U30" i="65" s="1"/>
  <c r="V30" i="65" s="1"/>
  <c r="J14" i="65"/>
  <c r="AN117" i="64"/>
  <c r="L117" i="64"/>
  <c r="M117" i="64" s="1"/>
  <c r="N117" i="64" s="1"/>
  <c r="O117" i="64" s="1"/>
  <c r="P117" i="64" s="1"/>
  <c r="Q117" i="64" s="1"/>
  <c r="R117" i="64" s="1"/>
  <c r="K107" i="64"/>
  <c r="K105" i="64"/>
  <c r="K104" i="64"/>
  <c r="K102" i="64"/>
  <c r="K101" i="64"/>
  <c r="K100" i="64"/>
  <c r="K94" i="64" s="1"/>
  <c r="K99" i="64"/>
  <c r="K98" i="64"/>
  <c r="K97" i="64"/>
  <c r="K91" i="64" s="1"/>
  <c r="K96" i="64"/>
  <c r="J102" i="66"/>
  <c r="J100" i="66"/>
  <c r="J101" i="66" s="1"/>
  <c r="J96" i="66"/>
  <c r="AM96" i="66" s="1"/>
  <c r="J95" i="66"/>
  <c r="AM95" i="66" s="1"/>
  <c r="J94" i="66"/>
  <c r="AM94" i="66" s="1"/>
  <c r="K68" i="64"/>
  <c r="K66" i="64"/>
  <c r="K65" i="64"/>
  <c r="K63" i="64"/>
  <c r="K62" i="64"/>
  <c r="K61" i="64"/>
  <c r="K55" i="64" s="1"/>
  <c r="K60" i="64"/>
  <c r="K59" i="64"/>
  <c r="K58" i="64"/>
  <c r="K52" i="64" s="1"/>
  <c r="K57" i="64"/>
  <c r="I44" i="68"/>
  <c r="I43" i="68"/>
  <c r="S139" i="68" l="1"/>
  <c r="T139" i="68" s="1"/>
  <c r="U139" i="68" s="1"/>
  <c r="V139" i="68" s="1"/>
  <c r="W139" i="68" s="1"/>
  <c r="X139" i="68" s="1"/>
  <c r="Y139" i="68" s="1"/>
  <c r="Z139" i="68" s="1"/>
  <c r="AA139" i="68" s="1"/>
  <c r="AB139" i="68" s="1"/>
  <c r="AC139" i="68" s="1"/>
  <c r="AD139" i="68" s="1"/>
  <c r="AE139" i="68" s="1"/>
  <c r="AF139" i="68" s="1"/>
  <c r="AG139" i="68" s="1"/>
  <c r="AH139" i="68" s="1"/>
  <c r="AI139" i="68" s="1"/>
  <c r="AJ139" i="68" s="1"/>
  <c r="AK139" i="68" s="1"/>
  <c r="K55" i="71"/>
  <c r="K51" i="64"/>
  <c r="Q3" i="67"/>
  <c r="L3" i="67"/>
  <c r="J3" i="67"/>
  <c r="O3" i="67"/>
  <c r="K3" i="67"/>
  <c r="N3" i="67"/>
  <c r="T2" i="67"/>
  <c r="S3" i="67"/>
  <c r="AK4" i="67"/>
  <c r="AK82" i="71"/>
  <c r="AG82" i="71"/>
  <c r="AI82" i="71"/>
  <c r="AH82" i="71"/>
  <c r="AJ82" i="71"/>
  <c r="K92" i="64"/>
  <c r="K54" i="64"/>
  <c r="K56" i="64"/>
  <c r="K53" i="64"/>
  <c r="K90" i="64"/>
  <c r="K93" i="64"/>
  <c r="R95" i="66"/>
  <c r="S95" i="66" s="1"/>
  <c r="T95" i="66" s="1"/>
  <c r="U95" i="66" s="1"/>
  <c r="V95" i="66" s="1"/>
  <c r="W95" i="66" s="1"/>
  <c r="X95" i="66" s="1"/>
  <c r="Y95" i="66" s="1"/>
  <c r="Z95" i="66" s="1"/>
  <c r="AA95" i="66" s="1"/>
  <c r="AB95" i="66" s="1"/>
  <c r="AC95" i="66" s="1"/>
  <c r="AD95" i="66" s="1"/>
  <c r="AE95" i="66" s="1"/>
  <c r="AF95" i="66" s="1"/>
  <c r="AG95" i="66" s="1"/>
  <c r="AH95" i="66" s="1"/>
  <c r="AI95" i="66" s="1"/>
  <c r="AJ95" i="66" s="1"/>
  <c r="AK95" i="66" s="1"/>
  <c r="AL95" i="66" s="1"/>
  <c r="R94" i="66"/>
  <c r="S94" i="66" s="1"/>
  <c r="T94" i="66" s="1"/>
  <c r="U94" i="66" s="1"/>
  <c r="V94" i="66" s="1"/>
  <c r="W94" i="66" s="1"/>
  <c r="X94" i="66" s="1"/>
  <c r="Y94" i="66" s="1"/>
  <c r="Z94" i="66" s="1"/>
  <c r="AA94" i="66" s="1"/>
  <c r="AB94" i="66" s="1"/>
  <c r="AC94" i="66" s="1"/>
  <c r="AD94" i="66" s="1"/>
  <c r="AE94" i="66" s="1"/>
  <c r="AF94" i="66" s="1"/>
  <c r="AG94" i="66" s="1"/>
  <c r="AH94" i="66" s="1"/>
  <c r="AI94" i="66" s="1"/>
  <c r="AJ94" i="66" s="1"/>
  <c r="AK94" i="66" s="1"/>
  <c r="AL94" i="66" s="1"/>
  <c r="R96" i="66"/>
  <c r="S96" i="66" s="1"/>
  <c r="T96" i="66" s="1"/>
  <c r="U96" i="66" s="1"/>
  <c r="V96" i="66" s="1"/>
  <c r="W96" i="66" s="1"/>
  <c r="X96" i="66" s="1"/>
  <c r="Y96" i="66" s="1"/>
  <c r="Z96" i="66" s="1"/>
  <c r="AA96" i="66" s="1"/>
  <c r="AB96" i="66" s="1"/>
  <c r="AC96" i="66" s="1"/>
  <c r="AD96" i="66" s="1"/>
  <c r="AE96" i="66" s="1"/>
  <c r="AF96" i="66" s="1"/>
  <c r="AG96" i="66" s="1"/>
  <c r="AH96" i="66" s="1"/>
  <c r="AI96" i="66" s="1"/>
  <c r="AJ96" i="66" s="1"/>
  <c r="AK96" i="66" s="1"/>
  <c r="AL96" i="66" s="1"/>
  <c r="AC82" i="71"/>
  <c r="L82" i="71"/>
  <c r="U82" i="71"/>
  <c r="V82" i="71"/>
  <c r="O82" i="71"/>
  <c r="W82" i="71"/>
  <c r="AE82" i="71"/>
  <c r="M82" i="71"/>
  <c r="AD82" i="71"/>
  <c r="P82" i="71"/>
  <c r="X82" i="71"/>
  <c r="AF82" i="71"/>
  <c r="J82" i="71"/>
  <c r="R82" i="71"/>
  <c r="Z82" i="71"/>
  <c r="N82" i="71"/>
  <c r="I82" i="71"/>
  <c r="Q82" i="71"/>
  <c r="Y82" i="71"/>
  <c r="K82" i="71"/>
  <c r="S82" i="71"/>
  <c r="AA82" i="71"/>
  <c r="K23" i="64"/>
  <c r="K22" i="64"/>
  <c r="K16" i="64" s="1"/>
  <c r="K21" i="64"/>
  <c r="K20" i="64"/>
  <c r="K19" i="64"/>
  <c r="K13" i="64" s="1"/>
  <c r="K18" i="64"/>
  <c r="K29" i="64"/>
  <c r="K27" i="64"/>
  <c r="K26" i="64"/>
  <c r="K24" i="64"/>
  <c r="I50" i="68"/>
  <c r="I49" i="68"/>
  <c r="K96" i="66" l="1"/>
  <c r="L96" i="66" s="1"/>
  <c r="M96" i="66" s="1"/>
  <c r="N96" i="66" s="1"/>
  <c r="O96" i="66" s="1"/>
  <c r="P96" i="66" s="1"/>
  <c r="Q96" i="66" s="1"/>
  <c r="U2" i="67"/>
  <c r="T3" i="67"/>
  <c r="AL4" i="67"/>
  <c r="K17" i="64"/>
  <c r="K94" i="66"/>
  <c r="L94" i="66" s="1"/>
  <c r="M94" i="66" s="1"/>
  <c r="N94" i="66" s="1"/>
  <c r="O94" i="66" s="1"/>
  <c r="P94" i="66" s="1"/>
  <c r="Q94" i="66" s="1"/>
  <c r="K95" i="66"/>
  <c r="L95" i="66" s="1"/>
  <c r="M95" i="66" s="1"/>
  <c r="N95" i="66" s="1"/>
  <c r="O95" i="66" s="1"/>
  <c r="P95" i="66" s="1"/>
  <c r="Q95" i="66" s="1"/>
  <c r="K15" i="64"/>
  <c r="K14" i="64"/>
  <c r="K12" i="64"/>
  <c r="J54" i="71"/>
  <c r="K54" i="71"/>
  <c r="L54" i="71"/>
  <c r="M54" i="71"/>
  <c r="N54" i="71"/>
  <c r="O54" i="71"/>
  <c r="P54" i="71"/>
  <c r="Q54" i="71"/>
  <c r="S54" i="71"/>
  <c r="T54" i="71"/>
  <c r="U54" i="71"/>
  <c r="V54" i="71"/>
  <c r="W54" i="71"/>
  <c r="X54" i="71"/>
  <c r="Y54" i="71"/>
  <c r="Z54" i="71"/>
  <c r="AA54" i="71"/>
  <c r="AC54" i="71"/>
  <c r="AD54" i="71"/>
  <c r="AE54" i="71"/>
  <c r="AF54" i="71"/>
  <c r="AG54" i="71"/>
  <c r="AH54" i="71"/>
  <c r="AJ54" i="71"/>
  <c r="I54" i="71"/>
  <c r="D18" i="59"/>
  <c r="D19" i="59"/>
  <c r="D20" i="59"/>
  <c r="D21" i="59"/>
  <c r="D22" i="59"/>
  <c r="D23" i="59"/>
  <c r="D24" i="59"/>
  <c r="D25" i="59"/>
  <c r="D26" i="59"/>
  <c r="D27" i="59"/>
  <c r="D28" i="59"/>
  <c r="D29" i="59"/>
  <c r="D30" i="59"/>
  <c r="D31" i="59"/>
  <c r="D32" i="59"/>
  <c r="D33" i="59"/>
  <c r="D34" i="59"/>
  <c r="D16" i="59"/>
  <c r="D17" i="59"/>
  <c r="D11" i="59"/>
  <c r="D12" i="59"/>
  <c r="D10" i="59"/>
  <c r="E38" i="73"/>
  <c r="E37" i="73"/>
  <c r="E35" i="73"/>
  <c r="E34" i="73"/>
  <c r="E33" i="73"/>
  <c r="E32" i="73"/>
  <c r="E31" i="73"/>
  <c r="E28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12" i="73"/>
  <c r="E11" i="73"/>
  <c r="E10" i="73"/>
  <c r="E9" i="73"/>
  <c r="E7" i="73"/>
  <c r="E6" i="73"/>
  <c r="E5" i="73"/>
  <c r="E2" i="73"/>
  <c r="I45" i="68"/>
  <c r="V2" i="67" l="1"/>
  <c r="U3" i="67"/>
  <c r="AK55" i="71"/>
  <c r="AJ55" i="71"/>
  <c r="AI55" i="71"/>
  <c r="AH55" i="71"/>
  <c r="AG55" i="71"/>
  <c r="AK28" i="71"/>
  <c r="AJ28" i="71"/>
  <c r="AI28" i="71"/>
  <c r="AH28" i="71"/>
  <c r="AG28" i="71"/>
  <c r="AF28" i="71"/>
  <c r="AE28" i="71"/>
  <c r="AD28" i="71"/>
  <c r="AC28" i="71"/>
  <c r="AB28" i="71"/>
  <c r="AA28" i="71"/>
  <c r="Z28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W2" i="67" l="1"/>
  <c r="V3" i="67"/>
  <c r="AE55" i="71"/>
  <c r="AF55" i="71"/>
  <c r="X2" i="67" l="1"/>
  <c r="W3" i="67"/>
  <c r="V55" i="71"/>
  <c r="AA55" i="71"/>
  <c r="I55" i="71"/>
  <c r="J55" i="71"/>
  <c r="AC55" i="71"/>
  <c r="X55" i="71"/>
  <c r="S55" i="71"/>
  <c r="T55" i="71"/>
  <c r="AD55" i="71"/>
  <c r="Y55" i="71"/>
  <c r="N55" i="71"/>
  <c r="Q55" i="71"/>
  <c r="Z55" i="71"/>
  <c r="AB55" i="71"/>
  <c r="M55" i="71"/>
  <c r="R55" i="71"/>
  <c r="P55" i="71"/>
  <c r="O55" i="71"/>
  <c r="U55" i="71"/>
  <c r="W55" i="71"/>
  <c r="L55" i="71"/>
  <c r="Y2" i="67" l="1"/>
  <c r="X3" i="67"/>
  <c r="J71" i="66"/>
  <c r="J69" i="66"/>
  <c r="J70" i="66" s="1"/>
  <c r="J65" i="66"/>
  <c r="J64" i="66"/>
  <c r="J63" i="66"/>
  <c r="Z2" i="67" l="1"/>
  <c r="Y3" i="67"/>
  <c r="J34" i="66"/>
  <c r="J33" i="66"/>
  <c r="J32" i="66"/>
  <c r="AA2" i="67" l="1"/>
  <c r="Z3" i="67"/>
  <c r="I32" i="67"/>
  <c r="I30" i="67"/>
  <c r="I38" i="68"/>
  <c r="I24" i="68"/>
  <c r="I22" i="68"/>
  <c r="I21" i="68"/>
  <c r="I20" i="68"/>
  <c r="I18" i="68"/>
  <c r="I17" i="68"/>
  <c r="I16" i="68"/>
  <c r="I14" i="68"/>
  <c r="I13" i="68"/>
  <c r="I12" i="68"/>
  <c r="I10" i="68"/>
  <c r="I9" i="68"/>
  <c r="I8" i="68"/>
  <c r="I6" i="68"/>
  <c r="I5" i="68"/>
  <c r="AB2" i="67" l="1"/>
  <c r="AA3" i="67"/>
  <c r="AC2" i="67" l="1"/>
  <c r="AB3" i="67"/>
  <c r="H133" i="11"/>
  <c r="H132" i="11"/>
  <c r="H128" i="11"/>
  <c r="H127" i="11"/>
  <c r="H123" i="11"/>
  <c r="H122" i="11"/>
  <c r="H118" i="11"/>
  <c r="H117" i="11"/>
  <c r="H113" i="11"/>
  <c r="H112" i="11"/>
  <c r="H108" i="11"/>
  <c r="H107" i="11"/>
  <c r="H103" i="11"/>
  <c r="H102" i="11"/>
  <c r="H98" i="11"/>
  <c r="H97" i="11"/>
  <c r="H93" i="11"/>
  <c r="H92" i="11"/>
  <c r="H88" i="11"/>
  <c r="H87" i="11"/>
  <c r="H83" i="11"/>
  <c r="H82" i="11"/>
  <c r="H78" i="11"/>
  <c r="H77" i="11"/>
  <c r="H73" i="11"/>
  <c r="H72" i="11"/>
  <c r="H68" i="11"/>
  <c r="H67" i="11"/>
  <c r="H63" i="11"/>
  <c r="H62" i="11"/>
  <c r="H58" i="11"/>
  <c r="H57" i="11"/>
  <c r="H53" i="11"/>
  <c r="H52" i="11"/>
  <c r="H48" i="11"/>
  <c r="H47" i="11"/>
  <c r="H43" i="11"/>
  <c r="H42" i="11"/>
  <c r="H38" i="11"/>
  <c r="H37" i="11"/>
  <c r="H33" i="11"/>
  <c r="H32" i="11"/>
  <c r="H28" i="11"/>
  <c r="H27" i="11"/>
  <c r="H23" i="11"/>
  <c r="H22" i="11"/>
  <c r="H18" i="11"/>
  <c r="H17" i="11"/>
  <c r="H13" i="11"/>
  <c r="H12" i="11"/>
  <c r="H8" i="11"/>
  <c r="H7" i="11"/>
  <c r="K5" i="1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K132" i="11" s="1"/>
  <c r="K133" i="11" s="1"/>
  <c r="K134" i="11" s="1"/>
  <c r="K135" i="11" s="1"/>
  <c r="K136" i="11" s="1"/>
  <c r="K4" i="11"/>
  <c r="K3" i="11"/>
  <c r="H3" i="11"/>
  <c r="H2" i="11"/>
  <c r="AD2" i="67" l="1"/>
  <c r="AC3" i="67"/>
  <c r="D12" i="10"/>
  <c r="D11" i="10"/>
  <c r="D10" i="10"/>
  <c r="AE2" i="67" l="1"/>
  <c r="AD3" i="67"/>
  <c r="D4" i="59"/>
  <c r="AF2" i="67" l="1"/>
  <c r="AE3" i="67"/>
  <c r="AR642" i="58"/>
  <c r="AQ642" i="58"/>
  <c r="AP642" i="58"/>
  <c r="AO642" i="58"/>
  <c r="AN642" i="58"/>
  <c r="AM642" i="58"/>
  <c r="AL642" i="58"/>
  <c r="AK642" i="58"/>
  <c r="AJ642" i="58"/>
  <c r="AI642" i="58"/>
  <c r="AH642" i="58"/>
  <c r="AG642" i="58"/>
  <c r="AF642" i="58"/>
  <c r="AE642" i="58"/>
  <c r="AD642" i="58"/>
  <c r="AC642" i="58"/>
  <c r="AB642" i="58"/>
  <c r="AA642" i="58"/>
  <c r="Z642" i="58"/>
  <c r="Y642" i="58"/>
  <c r="X642" i="58"/>
  <c r="W642" i="58"/>
  <c r="V642" i="58"/>
  <c r="U642" i="58"/>
  <c r="T642" i="58"/>
  <c r="S642" i="58"/>
  <c r="R642" i="58"/>
  <c r="Q642" i="58"/>
  <c r="P642" i="58"/>
  <c r="AR641" i="58"/>
  <c r="AQ641" i="58"/>
  <c r="AP641" i="58"/>
  <c r="AO641" i="58"/>
  <c r="AN641" i="58"/>
  <c r="AM641" i="58"/>
  <c r="AL641" i="58"/>
  <c r="AK641" i="58"/>
  <c r="AJ641" i="58"/>
  <c r="AI641" i="58"/>
  <c r="AH641" i="58"/>
  <c r="AG641" i="58"/>
  <c r="AF641" i="58"/>
  <c r="AE641" i="58"/>
  <c r="AD641" i="58"/>
  <c r="AC641" i="58"/>
  <c r="AB641" i="58"/>
  <c r="AA641" i="58"/>
  <c r="Z641" i="58"/>
  <c r="Y641" i="58"/>
  <c r="X641" i="58"/>
  <c r="W641" i="58"/>
  <c r="V641" i="58"/>
  <c r="U641" i="58"/>
  <c r="T641" i="58"/>
  <c r="S641" i="58"/>
  <c r="R641" i="58"/>
  <c r="Q641" i="58"/>
  <c r="P641" i="58"/>
  <c r="AR640" i="58"/>
  <c r="AQ640" i="58"/>
  <c r="AP640" i="58"/>
  <c r="AO640" i="58"/>
  <c r="AN640" i="58"/>
  <c r="AM640" i="58"/>
  <c r="AL640" i="58"/>
  <c r="AK640" i="58"/>
  <c r="AJ640" i="58"/>
  <c r="AI640" i="58"/>
  <c r="AH640" i="58"/>
  <c r="AG640" i="58"/>
  <c r="AF640" i="58"/>
  <c r="AE640" i="58"/>
  <c r="AD640" i="58"/>
  <c r="AC640" i="58"/>
  <c r="AB640" i="58"/>
  <c r="AA640" i="58"/>
  <c r="Z640" i="58"/>
  <c r="Y640" i="58"/>
  <c r="X640" i="58"/>
  <c r="W640" i="58"/>
  <c r="V640" i="58"/>
  <c r="U640" i="58"/>
  <c r="T640" i="58"/>
  <c r="S640" i="58"/>
  <c r="R640" i="58"/>
  <c r="Q640" i="58"/>
  <c r="P640" i="58"/>
  <c r="AR639" i="58"/>
  <c r="AQ639" i="58"/>
  <c r="AP639" i="58"/>
  <c r="AO639" i="58"/>
  <c r="AN639" i="58"/>
  <c r="AM639" i="58"/>
  <c r="AL639" i="58"/>
  <c r="AK639" i="58"/>
  <c r="AJ639" i="58"/>
  <c r="AI639" i="58"/>
  <c r="AH639" i="58"/>
  <c r="AG639" i="58"/>
  <c r="AF639" i="58"/>
  <c r="AE639" i="58"/>
  <c r="AD639" i="58"/>
  <c r="AC639" i="58"/>
  <c r="AB639" i="58"/>
  <c r="AA639" i="58"/>
  <c r="Z639" i="58"/>
  <c r="Y639" i="58"/>
  <c r="X639" i="58"/>
  <c r="W639" i="58"/>
  <c r="V639" i="58"/>
  <c r="U639" i="58"/>
  <c r="T639" i="58"/>
  <c r="S639" i="58"/>
  <c r="R639" i="58"/>
  <c r="Q639" i="58"/>
  <c r="P639" i="58"/>
  <c r="AR638" i="58"/>
  <c r="AQ638" i="58"/>
  <c r="AP638" i="58"/>
  <c r="AO638" i="58"/>
  <c r="AN638" i="58"/>
  <c r="AM638" i="58"/>
  <c r="AL638" i="58"/>
  <c r="AK638" i="58"/>
  <c r="AJ638" i="58"/>
  <c r="AI638" i="58"/>
  <c r="AH638" i="58"/>
  <c r="AG638" i="58"/>
  <c r="AF638" i="58"/>
  <c r="AE638" i="58"/>
  <c r="AD638" i="58"/>
  <c r="AC638" i="58"/>
  <c r="AB638" i="58"/>
  <c r="AA638" i="58"/>
  <c r="Z638" i="58"/>
  <c r="Y638" i="58"/>
  <c r="X638" i="58"/>
  <c r="W638" i="58"/>
  <c r="V638" i="58"/>
  <c r="U638" i="58"/>
  <c r="T638" i="58"/>
  <c r="S638" i="58"/>
  <c r="R638" i="58"/>
  <c r="Q638" i="58"/>
  <c r="P638" i="58"/>
  <c r="AR637" i="58"/>
  <c r="AQ637" i="58"/>
  <c r="AP637" i="58"/>
  <c r="AO637" i="58"/>
  <c r="AN637" i="58"/>
  <c r="AM637" i="58"/>
  <c r="AL637" i="58"/>
  <c r="AK637" i="58"/>
  <c r="AJ637" i="58"/>
  <c r="AI637" i="58"/>
  <c r="AH637" i="58"/>
  <c r="AG637" i="58"/>
  <c r="AF637" i="58"/>
  <c r="AE637" i="58"/>
  <c r="AD637" i="58"/>
  <c r="AC637" i="58"/>
  <c r="AB637" i="58"/>
  <c r="AA637" i="58"/>
  <c r="Z637" i="58"/>
  <c r="Y637" i="58"/>
  <c r="X637" i="58"/>
  <c r="W637" i="58"/>
  <c r="V637" i="58"/>
  <c r="U637" i="58"/>
  <c r="T637" i="58"/>
  <c r="S637" i="58"/>
  <c r="R637" i="58"/>
  <c r="Q637" i="58"/>
  <c r="P637" i="58"/>
  <c r="AR636" i="58"/>
  <c r="AQ636" i="58"/>
  <c r="AP636" i="58"/>
  <c r="AO636" i="58"/>
  <c r="AN636" i="58"/>
  <c r="AM636" i="58"/>
  <c r="AL636" i="58"/>
  <c r="AK636" i="58"/>
  <c r="AJ636" i="58"/>
  <c r="AI636" i="58"/>
  <c r="AH636" i="58"/>
  <c r="AG636" i="58"/>
  <c r="AF636" i="58"/>
  <c r="AE636" i="58"/>
  <c r="AD636" i="58"/>
  <c r="AC636" i="58"/>
  <c r="AB636" i="58"/>
  <c r="AA636" i="58"/>
  <c r="Z636" i="58"/>
  <c r="Y636" i="58"/>
  <c r="X636" i="58"/>
  <c r="W636" i="58"/>
  <c r="V636" i="58"/>
  <c r="U636" i="58"/>
  <c r="T636" i="58"/>
  <c r="S636" i="58"/>
  <c r="R636" i="58"/>
  <c r="Q636" i="58"/>
  <c r="P636" i="58"/>
  <c r="AR635" i="58"/>
  <c r="AQ635" i="58"/>
  <c r="AP635" i="58"/>
  <c r="AO635" i="58"/>
  <c r="AN635" i="58"/>
  <c r="AM635" i="58"/>
  <c r="AL635" i="58"/>
  <c r="AK635" i="58"/>
  <c r="AJ635" i="58"/>
  <c r="AI635" i="58"/>
  <c r="AH635" i="58"/>
  <c r="AG635" i="58"/>
  <c r="AF635" i="58"/>
  <c r="AE635" i="58"/>
  <c r="AD635" i="58"/>
  <c r="AC635" i="58"/>
  <c r="AB635" i="58"/>
  <c r="AA635" i="58"/>
  <c r="Z635" i="58"/>
  <c r="Y635" i="58"/>
  <c r="X635" i="58"/>
  <c r="W635" i="58"/>
  <c r="V635" i="58"/>
  <c r="U635" i="58"/>
  <c r="T635" i="58"/>
  <c r="S635" i="58"/>
  <c r="R635" i="58"/>
  <c r="Q635" i="58"/>
  <c r="P635" i="58"/>
  <c r="AR634" i="58"/>
  <c r="AQ634" i="58"/>
  <c r="AP634" i="58"/>
  <c r="AO634" i="58"/>
  <c r="AN634" i="58"/>
  <c r="AM634" i="58"/>
  <c r="AL634" i="58"/>
  <c r="AK634" i="58"/>
  <c r="AJ634" i="58"/>
  <c r="AI634" i="58"/>
  <c r="AH634" i="58"/>
  <c r="AG634" i="58"/>
  <c r="AF634" i="58"/>
  <c r="AE634" i="58"/>
  <c r="AD634" i="58"/>
  <c r="AC634" i="58"/>
  <c r="AB634" i="58"/>
  <c r="AA634" i="58"/>
  <c r="Z634" i="58"/>
  <c r="Y634" i="58"/>
  <c r="X634" i="58"/>
  <c r="W634" i="58"/>
  <c r="V634" i="58"/>
  <c r="U634" i="58"/>
  <c r="T634" i="58"/>
  <c r="S634" i="58"/>
  <c r="R634" i="58"/>
  <c r="Q634" i="58"/>
  <c r="P634" i="58"/>
  <c r="AR633" i="58"/>
  <c r="AQ633" i="58"/>
  <c r="AP633" i="58"/>
  <c r="AO633" i="58"/>
  <c r="AN633" i="58"/>
  <c r="AM633" i="58"/>
  <c r="AL633" i="58"/>
  <c r="AK633" i="58"/>
  <c r="AJ633" i="58"/>
  <c r="AI633" i="58"/>
  <c r="AH633" i="58"/>
  <c r="AG633" i="58"/>
  <c r="AF633" i="58"/>
  <c r="AE633" i="58"/>
  <c r="AD633" i="58"/>
  <c r="AC633" i="58"/>
  <c r="AB633" i="58"/>
  <c r="AA633" i="58"/>
  <c r="Z633" i="58"/>
  <c r="Y633" i="58"/>
  <c r="X633" i="58"/>
  <c r="W633" i="58"/>
  <c r="V633" i="58"/>
  <c r="U633" i="58"/>
  <c r="T633" i="58"/>
  <c r="S633" i="58"/>
  <c r="R633" i="58"/>
  <c r="Q633" i="58"/>
  <c r="P633" i="58"/>
  <c r="AR632" i="58"/>
  <c r="AQ632" i="58"/>
  <c r="AP632" i="58"/>
  <c r="AO632" i="58"/>
  <c r="AN632" i="58"/>
  <c r="AM632" i="58"/>
  <c r="AL632" i="58"/>
  <c r="AK632" i="58"/>
  <c r="AJ632" i="58"/>
  <c r="AI632" i="58"/>
  <c r="AH632" i="58"/>
  <c r="AG632" i="58"/>
  <c r="AF632" i="58"/>
  <c r="AE632" i="58"/>
  <c r="AD632" i="58"/>
  <c r="AC632" i="58"/>
  <c r="AB632" i="58"/>
  <c r="AA632" i="58"/>
  <c r="Z632" i="58"/>
  <c r="Y632" i="58"/>
  <c r="X632" i="58"/>
  <c r="W632" i="58"/>
  <c r="V632" i="58"/>
  <c r="U632" i="58"/>
  <c r="T632" i="58"/>
  <c r="S632" i="58"/>
  <c r="R632" i="58"/>
  <c r="Q632" i="58"/>
  <c r="P632" i="58"/>
  <c r="AR631" i="58"/>
  <c r="AQ631" i="58"/>
  <c r="AP631" i="58"/>
  <c r="AO631" i="58"/>
  <c r="AN631" i="58"/>
  <c r="AM631" i="58"/>
  <c r="AL631" i="58"/>
  <c r="AK631" i="58"/>
  <c r="AJ631" i="58"/>
  <c r="AI631" i="58"/>
  <c r="AH631" i="58"/>
  <c r="AG631" i="58"/>
  <c r="AF631" i="58"/>
  <c r="AE631" i="58"/>
  <c r="AD631" i="58"/>
  <c r="AC631" i="58"/>
  <c r="AB631" i="58"/>
  <c r="AA631" i="58"/>
  <c r="Z631" i="58"/>
  <c r="Y631" i="58"/>
  <c r="X631" i="58"/>
  <c r="W631" i="58"/>
  <c r="V631" i="58"/>
  <c r="U631" i="58"/>
  <c r="T631" i="58"/>
  <c r="S631" i="58"/>
  <c r="R631" i="58"/>
  <c r="Q631" i="58"/>
  <c r="P631" i="58"/>
  <c r="AR630" i="58"/>
  <c r="AQ630" i="58"/>
  <c r="AP630" i="58"/>
  <c r="AO630" i="58"/>
  <c r="AN630" i="58"/>
  <c r="AM630" i="58"/>
  <c r="AL630" i="58"/>
  <c r="AK630" i="58"/>
  <c r="AJ630" i="58"/>
  <c r="AI630" i="58"/>
  <c r="AH630" i="58"/>
  <c r="AG630" i="58"/>
  <c r="AF630" i="58"/>
  <c r="AE630" i="58"/>
  <c r="AD630" i="58"/>
  <c r="AC630" i="58"/>
  <c r="AB630" i="58"/>
  <c r="AA630" i="58"/>
  <c r="Z630" i="58"/>
  <c r="Y630" i="58"/>
  <c r="X630" i="58"/>
  <c r="W630" i="58"/>
  <c r="V630" i="58"/>
  <c r="U630" i="58"/>
  <c r="T630" i="58"/>
  <c r="S630" i="58"/>
  <c r="R630" i="58"/>
  <c r="Q630" i="58"/>
  <c r="P630" i="58"/>
  <c r="AR629" i="58"/>
  <c r="AQ629" i="58"/>
  <c r="AP629" i="58"/>
  <c r="AO629" i="58"/>
  <c r="AN629" i="58"/>
  <c r="AM629" i="58"/>
  <c r="AL629" i="58"/>
  <c r="AK629" i="58"/>
  <c r="AJ629" i="58"/>
  <c r="AI629" i="58"/>
  <c r="AH629" i="58"/>
  <c r="AG629" i="58"/>
  <c r="AF629" i="58"/>
  <c r="AE629" i="58"/>
  <c r="AD629" i="58"/>
  <c r="AC629" i="58"/>
  <c r="AB629" i="58"/>
  <c r="AA629" i="58"/>
  <c r="Z629" i="58"/>
  <c r="Y629" i="58"/>
  <c r="X629" i="58"/>
  <c r="W629" i="58"/>
  <c r="V629" i="58"/>
  <c r="U629" i="58"/>
  <c r="T629" i="58"/>
  <c r="S629" i="58"/>
  <c r="R629" i="58"/>
  <c r="Q629" i="58"/>
  <c r="P629" i="58"/>
  <c r="AR628" i="58"/>
  <c r="AQ628" i="58"/>
  <c r="AP628" i="58"/>
  <c r="AO628" i="58"/>
  <c r="AN628" i="58"/>
  <c r="AM628" i="58"/>
  <c r="AL628" i="58"/>
  <c r="AK628" i="58"/>
  <c r="AJ628" i="58"/>
  <c r="AI628" i="58"/>
  <c r="AH628" i="58"/>
  <c r="AG628" i="58"/>
  <c r="AF628" i="58"/>
  <c r="AE628" i="58"/>
  <c r="AD628" i="58"/>
  <c r="AC628" i="58"/>
  <c r="AB628" i="58"/>
  <c r="AA628" i="58"/>
  <c r="Z628" i="58"/>
  <c r="Y628" i="58"/>
  <c r="X628" i="58"/>
  <c r="W628" i="58"/>
  <c r="V628" i="58"/>
  <c r="U628" i="58"/>
  <c r="T628" i="58"/>
  <c r="S628" i="58"/>
  <c r="R628" i="58"/>
  <c r="Q628" i="58"/>
  <c r="P628" i="58"/>
  <c r="AR627" i="58"/>
  <c r="AQ627" i="58"/>
  <c r="AP627" i="58"/>
  <c r="AO627" i="58"/>
  <c r="AN627" i="58"/>
  <c r="AM627" i="58"/>
  <c r="AL627" i="58"/>
  <c r="AK627" i="58"/>
  <c r="AJ627" i="58"/>
  <c r="AI627" i="58"/>
  <c r="AH627" i="58"/>
  <c r="AG627" i="58"/>
  <c r="AF627" i="58"/>
  <c r="AE627" i="58"/>
  <c r="AD627" i="58"/>
  <c r="AC627" i="58"/>
  <c r="AB627" i="58"/>
  <c r="AA627" i="58"/>
  <c r="Z627" i="58"/>
  <c r="Y627" i="58"/>
  <c r="X627" i="58"/>
  <c r="W627" i="58"/>
  <c r="V627" i="58"/>
  <c r="U627" i="58"/>
  <c r="T627" i="58"/>
  <c r="S627" i="58"/>
  <c r="R627" i="58"/>
  <c r="Q627" i="58"/>
  <c r="P627" i="58"/>
  <c r="AR626" i="58"/>
  <c r="AQ626" i="58"/>
  <c r="AP626" i="58"/>
  <c r="AO626" i="58"/>
  <c r="AN626" i="58"/>
  <c r="AM626" i="58"/>
  <c r="AL626" i="58"/>
  <c r="AK626" i="58"/>
  <c r="AJ626" i="58"/>
  <c r="AI626" i="58"/>
  <c r="AH626" i="58"/>
  <c r="AG626" i="58"/>
  <c r="AF626" i="58"/>
  <c r="AE626" i="58"/>
  <c r="AD626" i="58"/>
  <c r="AC626" i="58"/>
  <c r="AB626" i="58"/>
  <c r="AA626" i="58"/>
  <c r="Z626" i="58"/>
  <c r="Y626" i="58"/>
  <c r="X626" i="58"/>
  <c r="W626" i="58"/>
  <c r="V626" i="58"/>
  <c r="U626" i="58"/>
  <c r="T626" i="58"/>
  <c r="S626" i="58"/>
  <c r="R626" i="58"/>
  <c r="Q626" i="58"/>
  <c r="P626" i="58"/>
  <c r="AG2" i="67" l="1"/>
  <c r="AF3" i="67"/>
  <c r="M54" i="49"/>
  <c r="AH2" i="67" l="1"/>
  <c r="AG3" i="67"/>
  <c r="AI2" i="67" l="1"/>
  <c r="AH3" i="67"/>
  <c r="J65" i="12"/>
  <c r="J50" i="12"/>
  <c r="J36" i="12"/>
  <c r="J22" i="12"/>
  <c r="J8" i="12"/>
  <c r="D14" i="34"/>
  <c r="C14" i="34"/>
  <c r="B14" i="34"/>
  <c r="D13" i="34"/>
  <c r="C13" i="34"/>
  <c r="B13" i="34"/>
  <c r="D15" i="59"/>
  <c r="D14" i="59"/>
  <c r="D13" i="59"/>
  <c r="D21" i="34"/>
  <c r="C21" i="34"/>
  <c r="B21" i="34"/>
  <c r="D2" i="59"/>
  <c r="D5" i="59"/>
  <c r="D6" i="59"/>
  <c r="D7" i="59"/>
  <c r="D8" i="59"/>
  <c r="D9" i="59"/>
  <c r="D3" i="59"/>
  <c r="AJ2" i="67" l="1"/>
  <c r="AI3" i="67"/>
  <c r="D10" i="34"/>
  <c r="C10" i="34"/>
  <c r="B10" i="34"/>
  <c r="AK2" i="67" l="1"/>
  <c r="AJ3" i="67"/>
  <c r="AL2" i="67" l="1"/>
  <c r="AL3" i="67" s="1"/>
  <c r="AK3" i="67"/>
  <c r="W233" i="46"/>
  <c r="X233" i="46" s="1"/>
  <c r="Y233" i="46" s="1"/>
  <c r="Z233" i="46" s="1"/>
  <c r="AA233" i="46" s="1"/>
  <c r="AB233" i="46" s="1"/>
  <c r="AC233" i="46" s="1"/>
  <c r="AD233" i="46" s="1"/>
  <c r="AE233" i="46" s="1"/>
  <c r="AF233" i="46" s="1"/>
  <c r="AG233" i="46" s="1"/>
  <c r="AH233" i="46" s="1"/>
  <c r="AI233" i="46" s="1"/>
  <c r="AJ233" i="46" s="1"/>
  <c r="AK233" i="46" s="1"/>
  <c r="AL233" i="46" s="1"/>
  <c r="AM233" i="46" s="1"/>
  <c r="AN233" i="46" s="1"/>
  <c r="AO233" i="46" s="1"/>
  <c r="W236" i="46"/>
  <c r="X236" i="46" s="1"/>
  <c r="Y236" i="46" s="1"/>
  <c r="Z236" i="46" s="1"/>
  <c r="AA236" i="46" s="1"/>
  <c r="AB236" i="46" s="1"/>
  <c r="AC236" i="46" s="1"/>
  <c r="AD236" i="46" s="1"/>
  <c r="AE236" i="46" s="1"/>
  <c r="AF236" i="46" s="1"/>
  <c r="AG236" i="46" s="1"/>
  <c r="AH236" i="46" s="1"/>
  <c r="AI236" i="46" s="1"/>
  <c r="AJ236" i="46" s="1"/>
  <c r="AK236" i="46" s="1"/>
  <c r="AL236" i="46" s="1"/>
  <c r="AM236" i="46" s="1"/>
  <c r="AN236" i="46" s="1"/>
  <c r="AO236" i="46" s="1"/>
  <c r="W242" i="46"/>
  <c r="X242" i="46" s="1"/>
  <c r="Y242" i="46" s="1"/>
  <c r="Z242" i="46" s="1"/>
  <c r="AA242" i="46" s="1"/>
  <c r="AB242" i="46" s="1"/>
  <c r="AC242" i="46" s="1"/>
  <c r="AD242" i="46" s="1"/>
  <c r="AE242" i="46" s="1"/>
  <c r="AF242" i="46" s="1"/>
  <c r="AG242" i="46" s="1"/>
  <c r="AH242" i="46" s="1"/>
  <c r="AI242" i="46" s="1"/>
  <c r="AJ242" i="46" s="1"/>
  <c r="AK242" i="46" s="1"/>
  <c r="AL242" i="46" s="1"/>
  <c r="AM242" i="46" s="1"/>
  <c r="AN242" i="46" s="1"/>
  <c r="AO242" i="46" s="1"/>
  <c r="W240" i="46"/>
  <c r="X240" i="46" s="1"/>
  <c r="Y240" i="46" s="1"/>
  <c r="Z240" i="46" s="1"/>
  <c r="AA240" i="46" s="1"/>
  <c r="AB240" i="46" s="1"/>
  <c r="AC240" i="46" s="1"/>
  <c r="AD240" i="46" s="1"/>
  <c r="AE240" i="46" s="1"/>
  <c r="AF240" i="46" s="1"/>
  <c r="AG240" i="46" s="1"/>
  <c r="AH240" i="46" s="1"/>
  <c r="AI240" i="46" s="1"/>
  <c r="AJ240" i="46" s="1"/>
  <c r="AK240" i="46" s="1"/>
  <c r="AL240" i="46" s="1"/>
  <c r="AM240" i="46" s="1"/>
  <c r="AN240" i="46" s="1"/>
  <c r="AO240" i="46" s="1"/>
  <c r="W244" i="46"/>
  <c r="X244" i="46" s="1"/>
  <c r="Y244" i="46" s="1"/>
  <c r="Z244" i="46" s="1"/>
  <c r="AA244" i="46" s="1"/>
  <c r="AB244" i="46" s="1"/>
  <c r="AC244" i="46" s="1"/>
  <c r="AD244" i="46" s="1"/>
  <c r="AE244" i="46" s="1"/>
  <c r="AF244" i="46" s="1"/>
  <c r="AG244" i="46" s="1"/>
  <c r="AH244" i="46" s="1"/>
  <c r="AI244" i="46" s="1"/>
  <c r="AJ244" i="46" s="1"/>
  <c r="AK244" i="46" s="1"/>
  <c r="AL244" i="46" s="1"/>
  <c r="AM244" i="46" s="1"/>
  <c r="AN244" i="46" s="1"/>
  <c r="AO244" i="46" s="1"/>
  <c r="W241" i="46"/>
  <c r="X241" i="46" s="1"/>
  <c r="Y241" i="46" s="1"/>
  <c r="Z241" i="46" s="1"/>
  <c r="AA241" i="46" s="1"/>
  <c r="AB241" i="46" s="1"/>
  <c r="AC241" i="46" s="1"/>
  <c r="AD241" i="46" s="1"/>
  <c r="AE241" i="46" s="1"/>
  <c r="AF241" i="46" s="1"/>
  <c r="AG241" i="46" s="1"/>
  <c r="AH241" i="46" s="1"/>
  <c r="AI241" i="46" s="1"/>
  <c r="AJ241" i="46" s="1"/>
  <c r="AK241" i="46" s="1"/>
  <c r="AL241" i="46" s="1"/>
  <c r="AM241" i="46" s="1"/>
  <c r="AN241" i="46" s="1"/>
  <c r="AO241" i="46" s="1"/>
  <c r="W246" i="46"/>
  <c r="X246" i="46" s="1"/>
  <c r="Y246" i="46" s="1"/>
  <c r="Z246" i="46" s="1"/>
  <c r="AA246" i="46" s="1"/>
  <c r="AB246" i="46" s="1"/>
  <c r="AC246" i="46" s="1"/>
  <c r="AD246" i="46" s="1"/>
  <c r="AE246" i="46" s="1"/>
  <c r="AF246" i="46" s="1"/>
  <c r="AG246" i="46" s="1"/>
  <c r="AH246" i="46" s="1"/>
  <c r="AI246" i="46" s="1"/>
  <c r="AJ246" i="46" s="1"/>
  <c r="AK246" i="46" s="1"/>
  <c r="AL246" i="46" s="1"/>
  <c r="AM246" i="46" s="1"/>
  <c r="AN246" i="46" s="1"/>
  <c r="AO246" i="46" s="1"/>
  <c r="W238" i="46"/>
  <c r="X238" i="46" s="1"/>
  <c r="Y238" i="46" s="1"/>
  <c r="Z238" i="46" s="1"/>
  <c r="AA238" i="46" s="1"/>
  <c r="AB238" i="46" s="1"/>
  <c r="AC238" i="46" s="1"/>
  <c r="AD238" i="46" s="1"/>
  <c r="AE238" i="46" s="1"/>
  <c r="AF238" i="46" s="1"/>
  <c r="AG238" i="46" s="1"/>
  <c r="AH238" i="46" s="1"/>
  <c r="AI238" i="46" s="1"/>
  <c r="AJ238" i="46" s="1"/>
  <c r="AK238" i="46" s="1"/>
  <c r="AL238" i="46" s="1"/>
  <c r="AM238" i="46" s="1"/>
  <c r="AN238" i="46" s="1"/>
  <c r="AO238" i="46" s="1"/>
  <c r="W239" i="46"/>
  <c r="X239" i="46" s="1"/>
  <c r="Y239" i="46" s="1"/>
  <c r="Z239" i="46" s="1"/>
  <c r="AA239" i="46" s="1"/>
  <c r="AB239" i="46" s="1"/>
  <c r="AC239" i="46" s="1"/>
  <c r="AD239" i="46" s="1"/>
  <c r="AE239" i="46" s="1"/>
  <c r="AF239" i="46" s="1"/>
  <c r="AG239" i="46" s="1"/>
  <c r="AH239" i="46" s="1"/>
  <c r="AI239" i="46" s="1"/>
  <c r="AJ239" i="46" s="1"/>
  <c r="AK239" i="46" s="1"/>
  <c r="AL239" i="46" s="1"/>
  <c r="AM239" i="46" s="1"/>
  <c r="AN239" i="46" s="1"/>
  <c r="AO239" i="46" s="1"/>
  <c r="W243" i="46"/>
  <c r="X243" i="46" s="1"/>
  <c r="Y243" i="46" s="1"/>
  <c r="Z243" i="46" s="1"/>
  <c r="AA243" i="46" s="1"/>
  <c r="AB243" i="46" s="1"/>
  <c r="AC243" i="46" s="1"/>
  <c r="AD243" i="46" s="1"/>
  <c r="AE243" i="46" s="1"/>
  <c r="AF243" i="46" s="1"/>
  <c r="AG243" i="46" s="1"/>
  <c r="AH243" i="46" s="1"/>
  <c r="AI243" i="46" s="1"/>
  <c r="AJ243" i="46" s="1"/>
  <c r="AK243" i="46" s="1"/>
  <c r="AL243" i="46" s="1"/>
  <c r="AM243" i="46" s="1"/>
  <c r="AN243" i="46" s="1"/>
  <c r="AO243" i="46" s="1"/>
  <c r="W231" i="46"/>
  <c r="X231" i="46" s="1"/>
  <c r="Y231" i="46" s="1"/>
  <c r="Z231" i="46" s="1"/>
  <c r="AA231" i="46" s="1"/>
  <c r="AB231" i="46" s="1"/>
  <c r="AC231" i="46" s="1"/>
  <c r="AD231" i="46" s="1"/>
  <c r="AE231" i="46" s="1"/>
  <c r="AF231" i="46" s="1"/>
  <c r="AG231" i="46" s="1"/>
  <c r="AH231" i="46" s="1"/>
  <c r="AI231" i="46" s="1"/>
  <c r="AJ231" i="46" s="1"/>
  <c r="AK231" i="46" s="1"/>
  <c r="AL231" i="46" s="1"/>
  <c r="AM231" i="46" s="1"/>
  <c r="AN231" i="46" s="1"/>
  <c r="AO231" i="46" s="1"/>
  <c r="W235" i="46"/>
  <c r="X235" i="46" s="1"/>
  <c r="Y235" i="46" s="1"/>
  <c r="Z235" i="46" s="1"/>
  <c r="AA235" i="46" s="1"/>
  <c r="AB235" i="46" s="1"/>
  <c r="AC235" i="46" s="1"/>
  <c r="AD235" i="46" s="1"/>
  <c r="AE235" i="46" s="1"/>
  <c r="AF235" i="46" s="1"/>
  <c r="AG235" i="46" s="1"/>
  <c r="AH235" i="46" s="1"/>
  <c r="AI235" i="46" s="1"/>
  <c r="AJ235" i="46" s="1"/>
  <c r="AK235" i="46" s="1"/>
  <c r="AL235" i="46" s="1"/>
  <c r="AM235" i="46" s="1"/>
  <c r="AN235" i="46" s="1"/>
  <c r="AO235" i="46" s="1"/>
  <c r="W234" i="46"/>
  <c r="X234" i="46" s="1"/>
  <c r="Y234" i="46" s="1"/>
  <c r="Z234" i="46" s="1"/>
  <c r="AA234" i="46" s="1"/>
  <c r="AB234" i="46" s="1"/>
  <c r="AC234" i="46" s="1"/>
  <c r="AD234" i="46" s="1"/>
  <c r="AE234" i="46" s="1"/>
  <c r="AF234" i="46" s="1"/>
  <c r="AG234" i="46" s="1"/>
  <c r="AH234" i="46" s="1"/>
  <c r="AI234" i="46" s="1"/>
  <c r="AJ234" i="46" s="1"/>
  <c r="AK234" i="46" s="1"/>
  <c r="AL234" i="46" s="1"/>
  <c r="AM234" i="46" s="1"/>
  <c r="AN234" i="46" s="1"/>
  <c r="AO234" i="46" s="1"/>
  <c r="W245" i="46"/>
  <c r="X245" i="46" s="1"/>
  <c r="Y245" i="46" s="1"/>
  <c r="Z245" i="46" s="1"/>
  <c r="AA245" i="46" s="1"/>
  <c r="AB245" i="46" s="1"/>
  <c r="AC245" i="46" s="1"/>
  <c r="AD245" i="46" s="1"/>
  <c r="AE245" i="46" s="1"/>
  <c r="AF245" i="46" s="1"/>
  <c r="AG245" i="46" s="1"/>
  <c r="AH245" i="46" s="1"/>
  <c r="AI245" i="46" s="1"/>
  <c r="AJ245" i="46" s="1"/>
  <c r="AK245" i="46" s="1"/>
  <c r="AL245" i="46" s="1"/>
  <c r="AM245" i="46" s="1"/>
  <c r="AN245" i="46" s="1"/>
  <c r="AO245" i="46" s="1"/>
  <c r="W232" i="46"/>
  <c r="X232" i="46" s="1"/>
  <c r="Y232" i="46" s="1"/>
  <c r="Z232" i="46" s="1"/>
  <c r="AA232" i="46" s="1"/>
  <c r="AB232" i="46" s="1"/>
  <c r="AC232" i="46" s="1"/>
  <c r="AD232" i="46" s="1"/>
  <c r="AE232" i="46" s="1"/>
  <c r="AF232" i="46" s="1"/>
  <c r="AG232" i="46" s="1"/>
  <c r="AH232" i="46" s="1"/>
  <c r="AI232" i="46" s="1"/>
  <c r="AJ232" i="46" s="1"/>
  <c r="AK232" i="46" s="1"/>
  <c r="AL232" i="46" s="1"/>
  <c r="AM232" i="46" s="1"/>
  <c r="AN232" i="46" s="1"/>
  <c r="AO232" i="46" s="1"/>
  <c r="W237" i="46"/>
  <c r="X237" i="46" s="1"/>
  <c r="Y237" i="46" s="1"/>
  <c r="Z237" i="46" s="1"/>
  <c r="AA237" i="46" s="1"/>
  <c r="AB237" i="46" s="1"/>
  <c r="AC237" i="46" s="1"/>
  <c r="AD237" i="46" s="1"/>
  <c r="AE237" i="46" s="1"/>
  <c r="AF237" i="46" s="1"/>
  <c r="AG237" i="46" s="1"/>
  <c r="AH237" i="46" s="1"/>
  <c r="AI237" i="46" s="1"/>
  <c r="AJ237" i="46" s="1"/>
  <c r="AK237" i="46" s="1"/>
  <c r="AL237" i="46" s="1"/>
  <c r="AM237" i="46" s="1"/>
  <c r="AN237" i="46" s="1"/>
  <c r="AO237" i="46" s="1"/>
  <c r="O7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 Victor</author>
  </authors>
  <commentList>
    <comment ref="F1" authorId="0" shapeId="0" xr:uid="{0F58CA9B-78AC-45D8-9DAE-DF50ADA378AF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 xr:uid="{5B6D9599-A772-45EE-9934-D259E443BD88}">
      <text>
        <r>
          <rPr>
            <b/>
            <sz val="9"/>
            <color indexed="81"/>
            <rFont val="Tahoma"/>
            <family val="2"/>
          </rPr>
          <t>Valores se actualzian con GIZ-CR</t>
        </r>
      </text>
    </comment>
    <comment ref="M37" authorId="1" shapeId="0" xr:uid="{A21EBF6D-CA67-4A37-B446-8F1BC405BE86}">
      <text>
        <r>
          <rPr>
            <b/>
            <sz val="9"/>
            <color indexed="81"/>
            <rFont val="Tahoma"/>
            <family val="2"/>
          </rPr>
          <t>GIZ de CR</t>
        </r>
      </text>
    </comment>
    <comment ref="M38" authorId="1" shapeId="0" xr:uid="{1687F064-BDF5-4648-9C7E-2312FAE65A05}">
      <text>
        <r>
          <rPr>
            <b/>
            <sz val="9"/>
            <color indexed="81"/>
            <rFont val="Tahoma"/>
            <family val="2"/>
          </rPr>
          <t>giz DE cr</t>
        </r>
      </text>
    </comment>
    <comment ref="M55" authorId="1" shapeId="0" xr:uid="{6C62B572-C338-4293-8298-04DED889E8CF}">
      <text>
        <r>
          <rPr>
            <b/>
            <sz val="9"/>
            <color indexed="81"/>
            <rFont val="Tahoma"/>
            <family val="2"/>
          </rPr>
          <t>GIZ-CR</t>
        </r>
      </text>
    </comment>
    <comment ref="M67" authorId="1" shapeId="0" xr:uid="{165955B5-8315-4B96-AFC2-6BA310F03885}">
      <text>
        <r>
          <rPr>
            <b/>
            <sz val="9"/>
            <color indexed="81"/>
            <rFont val="Tahoma"/>
            <family val="2"/>
          </rPr>
          <t>GIZ-CR</t>
        </r>
      </text>
    </comment>
    <comment ref="M68" authorId="1" shapeId="0" xr:uid="{9F207184-FE38-477A-8AB8-FCEEAE6DAF8E}">
      <text>
        <r>
          <rPr>
            <b/>
            <sz val="9"/>
            <color indexed="81"/>
            <rFont val="Tahoma"/>
            <family val="2"/>
          </rPr>
          <t>GIZ-CR</t>
        </r>
      </text>
    </comment>
    <comment ref="M70" authorId="1" shapeId="0" xr:uid="{05C40BCD-0C21-49F7-92F8-432778AEE2DC}">
      <text>
        <r>
          <rPr>
            <b/>
            <sz val="9"/>
            <color indexed="81"/>
            <rFont val="Tahoma"/>
            <family val="2"/>
          </rPr>
          <t>Valores se actualzian con GIZ-CR</t>
        </r>
      </text>
    </comment>
    <comment ref="M71" authorId="1" shapeId="0" xr:uid="{E725811A-C367-4063-95FB-DB1D0F7AE0DB}">
      <text>
        <r>
          <rPr>
            <b/>
            <sz val="9"/>
            <color indexed="81"/>
            <rFont val="Tahoma"/>
            <family val="2"/>
          </rPr>
          <t>GIZ de CR // Igual que electrico</t>
        </r>
      </text>
    </comment>
    <comment ref="M72" authorId="1" shapeId="0" xr:uid="{413CD495-68C9-4DDD-81B5-4DD9E11B7551}">
      <text>
        <r>
          <rPr>
            <b/>
            <sz val="9"/>
            <color indexed="81"/>
            <rFont val="Tahoma"/>
            <family val="2"/>
          </rPr>
          <t>giz DE cr</t>
        </r>
      </text>
    </comment>
    <comment ref="M73" authorId="1" shapeId="0" xr:uid="{CF0DD7FF-C162-4F1F-B23B-05D78159AABB}">
      <text>
        <r>
          <rPr>
            <b/>
            <sz val="9"/>
            <color indexed="81"/>
            <rFont val="Tahoma"/>
            <family val="2"/>
          </rPr>
          <t>GUZ-CR</t>
        </r>
      </text>
    </comment>
    <comment ref="M74" authorId="1" shapeId="0" xr:uid="{5A701666-30D0-438F-B6F3-7882353C24D7}">
      <text>
        <r>
          <rPr>
            <b/>
            <sz val="9"/>
            <color indexed="81"/>
            <rFont val="Tahoma"/>
            <family val="2"/>
          </rPr>
          <t>Valores se actualzian con GIZ-CR</t>
        </r>
      </text>
    </comment>
    <comment ref="M87" authorId="1" shapeId="0" xr:uid="{5BE687D7-CEDB-4E24-9144-618671904152}">
      <text>
        <r>
          <rPr>
            <b/>
            <sz val="9"/>
            <color indexed="81"/>
            <rFont val="Tahoma"/>
            <family val="2"/>
          </rPr>
          <t>Valores se actualzian con GIZ-CR</t>
        </r>
      </text>
    </comment>
    <comment ref="M88" authorId="1" shapeId="0" xr:uid="{C06A43D4-7618-4FE5-8DC8-95B38E632D77}">
      <text>
        <r>
          <rPr>
            <b/>
            <sz val="9"/>
            <color indexed="81"/>
            <rFont val="Tahoma"/>
            <family val="2"/>
          </rPr>
          <t>GIZ de CR // Igual que electrico</t>
        </r>
      </text>
    </comment>
    <comment ref="M89" authorId="1" shapeId="0" xr:uid="{883CA585-80C0-4F33-8D46-F55F3332FA32}">
      <text>
        <r>
          <rPr>
            <b/>
            <sz val="9"/>
            <color indexed="81"/>
            <rFont val="Tahoma"/>
            <family val="2"/>
          </rPr>
          <t>giz DE cr</t>
        </r>
      </text>
    </comment>
    <comment ref="M90" authorId="1" shapeId="0" xr:uid="{99AB5F2E-E6FE-4B85-9351-4E504C092808}">
      <text>
        <r>
          <rPr>
            <b/>
            <sz val="9"/>
            <color indexed="81"/>
            <rFont val="Tahoma"/>
            <family val="2"/>
          </rPr>
          <t>GUZ-CR</t>
        </r>
      </text>
    </comment>
    <comment ref="M91" authorId="1" shapeId="0" xr:uid="{26826EC3-CAC6-4C05-BC32-9DB2E483244B}">
      <text>
        <r>
          <rPr>
            <b/>
            <sz val="9"/>
            <color indexed="81"/>
            <rFont val="Tahoma"/>
            <family val="2"/>
          </rPr>
          <t>Valores se actualzian con GIZ-CR</t>
        </r>
      </text>
    </comment>
    <comment ref="G110" authorId="0" shapeId="0" xr:uid="{CA52FDE9-4E11-4ABE-BE3B-0AAA4A249808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EA0F7C72-7B50-46E8-9D10-00A9344DBB7F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E412430C-EE01-4283-B446-BA42B1FF87E1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F89A34ED-AB48-4848-8D4D-1DB9EEDF2E9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E0C71991-35AF-42A2-A385-49FCB354097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3F3D4FCD-D04A-4981-836B-EFAF870807E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3D23948B-9EDD-442F-B563-F248319E0CE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C76B3158-E0DC-48B2-8939-0C6571E75AD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A1F44A8-F6EA-48F7-9CC2-28BEF39EEB6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F660942B-B809-4DBB-82CD-EC40FEDEC0E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081680E5-119F-41FE-B48E-982ADC7AA2B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8342AFE8-5FDA-4F57-AAE2-AE51A231784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947D723C-18E9-4931-978E-A31DD17D682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C4706D4D-1941-410D-A217-09741B00646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2E2B64DC-58AA-449F-99A7-87203FD3024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D20F792-62EE-43FE-BB36-F2D148A51C3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CF3150F0-B3E4-46AD-A0C5-E9D2CDB0A5B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53ED8556-94E8-4520-923A-2795647BA3AA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AE736459-7D70-4F25-86FF-9E56E2E11DA5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7" authorId="0" shapeId="0" xr:uid="{50BEFA8F-DA9E-4ED4-950B-11563540727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8" authorId="0" shapeId="0" xr:uid="{EFD4FE9D-1463-4811-8A06-8208FD4ECE81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9" authorId="0" shapeId="0" xr:uid="{5F5A4459-DF62-49C8-9906-8A555568E2A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0" authorId="0" shapeId="0" xr:uid="{0C34B636-F5B7-4B37-8068-A79CC0A6ED9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1" authorId="0" shapeId="0" xr:uid="{3F030120-53FB-4893-958D-78B009EC6EA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2" authorId="0" shapeId="0" xr:uid="{38EF45C0-AB0C-4FBC-BC25-D8A684F11A0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3" authorId="0" shapeId="0" xr:uid="{F5D4159B-8BF7-42A1-ADDE-9CE99F1D8BD8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4" authorId="0" shapeId="0" xr:uid="{167A0AA2-11D5-4B36-BFF4-C08FD8FA883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5" authorId="0" shapeId="0" xr:uid="{15214DEF-3F02-48D6-9F19-80AB7CB40CB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6" authorId="0" shapeId="0" xr:uid="{C6CFD2A3-8844-4549-8E63-3FCF4E9E9AE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7" authorId="0" shapeId="0" xr:uid="{7F1486BF-DB5C-4871-803C-4654929F135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8" authorId="0" shapeId="0" xr:uid="{7CD2547F-02CD-4AE8-B2A3-FF178856DD5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89" authorId="0" shapeId="0" xr:uid="{16F37EA7-6BEE-41EB-BD77-E311A3A92D95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90" authorId="0" shapeId="0" xr:uid="{DF9448F5-4F02-45BD-9D1B-D448E32679A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91" authorId="0" shapeId="0" xr:uid="{F0B2B84E-B432-470B-9EFA-52A324C1D691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92" authorId="0" shapeId="0" xr:uid="{8D62A6BB-AC07-4833-AFEB-B29AD664E9C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93" authorId="0" shapeId="0" xr:uid="{550ED83A-05B4-4647-B786-BE61D60B997A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3940BA4C-B989-42D0-9878-C8E13A25982D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B5" authorId="0" shapeId="0" xr:uid="{ECF05568-A299-468D-89B1-C1485FBFC6F1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Sistema de Gestión de Estiércol (SGE)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2" authorId="0" shapeId="0" xr:uid="{91A17F9F-149A-4226-889E-9F9B30744730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23" authorId="0" shapeId="0" xr:uid="{42AC5ACA-A922-477C-B75E-5823CC4BE1B4}">
      <text>
        <r>
          <rPr>
            <b/>
            <sz val="9"/>
            <color indexed="81"/>
            <rFont val="Tahoma"/>
            <family val="2"/>
          </rPr>
          <t>phase out undefined fuel sets linearly</t>
        </r>
      </text>
    </comment>
    <comment ref="F61" authorId="0" shapeId="0" xr:uid="{A0957630-B744-49C1-877B-B47E8603FFAE}">
      <text>
        <r>
          <rPr>
            <b/>
            <sz val="9"/>
            <color indexed="81"/>
            <rFont val="Tahoma"/>
            <family val="2"/>
          </rPr>
          <t>phase out undefined fuel sets linearly</t>
        </r>
      </text>
    </comment>
    <comment ref="T149" authorId="0" shapeId="0" xr:uid="{712BEFDF-86DE-42C3-9A20-A01AC16FF85F}">
      <text>
        <r>
          <rPr>
            <b/>
            <sz val="9"/>
            <color indexed="81"/>
            <rFont val="Tahoma"/>
            <family val="2"/>
          </rPr>
          <t>From LAC report</t>
        </r>
      </text>
    </comment>
    <comment ref="T153" authorId="0" shapeId="0" xr:uid="{3E1B5EBD-CCA0-4608-AFBE-0EDC47C66F4D}">
      <text>
        <r>
          <rPr>
            <b/>
            <sz val="9"/>
            <color indexed="81"/>
            <rFont val="Tahoma"/>
            <family val="2"/>
          </rPr>
          <t>Energy content for "export steaming coal" https://w.astro.berkeley.edu/~wright/fuel_energy.html is 27 GJ/t
We take the prices from IMF. IMF Primary Commodity Prices. https://www.imf.org/en/Research/commodity-prices. We take the 2019 average between Australia and South Africa
Original prices are in $/t</t>
        </r>
      </text>
    </comment>
    <comment ref="F154" authorId="0" shapeId="0" xr:uid="{D7520F55-32C7-4307-9EAB-C4C65F3AD729}">
      <text>
        <r>
          <rPr>
            <b/>
            <sz val="9"/>
            <color indexed="81"/>
            <rFont val="Tahoma"/>
            <family val="2"/>
          </rPr>
          <t>These are PRICES for power generation</t>
        </r>
      </text>
    </comment>
    <comment ref="T154" authorId="0" shapeId="0" xr:uid="{04E4DAA2-BD3B-4A47-9BC5-098D627FE39A}">
      <text>
        <r>
          <rPr>
            <sz val="9"/>
            <color indexed="81"/>
            <rFont val="Tahoma"/>
            <family val="2"/>
          </rPr>
          <t>Index+Lique+Storage and Vaporization+0.38$/MMBTU (ese 0.38 puede ser pipeline u on-island transport)
Costs are in $/MMBtu
1 PJ = 0.9478 MMBtu
Source: RMI costs</t>
        </r>
      </text>
    </comment>
    <comment ref="T161" authorId="0" shapeId="0" xr:uid="{0FB6CE87-4A49-4422-8654-880ABB5C6A2A}">
      <text>
        <r>
          <rPr>
            <b/>
            <sz val="9"/>
            <color indexed="81"/>
            <rFont val="Tahoma"/>
            <family val="2"/>
          </rPr>
          <t>From LAC report</t>
        </r>
      </text>
    </comment>
    <comment ref="T165" authorId="0" shapeId="0" xr:uid="{B0B5AD6E-783B-4423-951A-77019BD5D4AF}">
      <text>
        <r>
          <rPr>
            <b/>
            <sz val="9"/>
            <color indexed="81"/>
            <rFont val="Tahoma"/>
            <family val="2"/>
          </rPr>
          <t>Energy content for "export steaming coal" https://w.astro.berkeley.edu/~wright/fuel_energy.html is 27 GJ/t
We take the prices from IMF. IMF Primary Commodity Prices. https://www.imf.org/en/Research/commodity-prices. We take the 2019 average between Australia and South Africa
Original prices are in $/t</t>
        </r>
      </text>
    </comment>
    <comment ref="F166" authorId="0" shapeId="0" xr:uid="{BFF940C0-A073-4058-B7AD-DD06C3328C58}">
      <text>
        <r>
          <rPr>
            <b/>
            <sz val="9"/>
            <color indexed="81"/>
            <rFont val="Tahoma"/>
            <family val="2"/>
          </rPr>
          <t>These are PRICES for power generation</t>
        </r>
      </text>
    </comment>
    <comment ref="T166" authorId="0" shapeId="0" xr:uid="{9EB0D931-2129-42DF-93AB-FD57A3837739}">
      <text>
        <r>
          <rPr>
            <sz val="9"/>
            <color indexed="81"/>
            <rFont val="Tahoma"/>
            <family val="2"/>
          </rPr>
          <t>Index+Lique+Storage and Vaporization+0.38$/MMBTU (ese 0.38 puede ser pipeline u on-island transport)
Costs are in $/MMBtu
1 PJ = 0.9478 MMBtu
Source: RMI costs</t>
        </r>
      </text>
    </comment>
    <comment ref="T173" authorId="0" shapeId="0" xr:uid="{6919C55F-AB1D-4233-9F14-DB58753481BC}">
      <text>
        <r>
          <rPr>
            <b/>
            <sz val="9"/>
            <color indexed="81"/>
            <rFont val="Tahoma"/>
            <family val="2"/>
          </rPr>
          <t>From LAC report</t>
        </r>
      </text>
    </comment>
    <comment ref="T177" authorId="0" shapeId="0" xr:uid="{1EE4DEFD-8BBA-471F-8EC7-5C8961D28073}">
      <text>
        <r>
          <rPr>
            <b/>
            <sz val="9"/>
            <color indexed="81"/>
            <rFont val="Tahoma"/>
            <family val="2"/>
          </rPr>
          <t>Energy content for "export steaming coal" https://w.astro.berkeley.edu/~wright/fuel_energy.html is 27 GJ/t
We take the prices from IMF. IMF Primary Commodity Prices. https://www.imf.org/en/Research/commodity-prices. We take the 2019 average between Australia and South Africa
Original prices are in $/t</t>
        </r>
      </text>
    </comment>
    <comment ref="F178" authorId="0" shapeId="0" xr:uid="{04E5B765-89A8-4364-BB2B-607660B87BF9}">
      <text>
        <r>
          <rPr>
            <b/>
            <sz val="9"/>
            <color indexed="81"/>
            <rFont val="Tahoma"/>
            <family val="2"/>
          </rPr>
          <t>These are PRICES for power generation</t>
        </r>
      </text>
    </comment>
    <comment ref="T178" authorId="0" shapeId="0" xr:uid="{EC4A5F45-408A-473C-837C-71579434F732}">
      <text>
        <r>
          <rPr>
            <sz val="9"/>
            <color indexed="81"/>
            <rFont val="Tahoma"/>
            <family val="2"/>
          </rPr>
          <t>Index+Lique+Storage and Vaporization+0.38$/MMBTU (ese 0.38 puede ser pipeline u on-island transport)
Costs are in $/MMBtu
1 PJ = 0.9478 MMBtu
Source: RMI costs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 Victor</author>
  </authors>
  <commentList>
    <comment ref="N2" authorId="0" shapeId="0" xr:uid="{2F2E8366-C02E-4F00-A5B8-05368EFE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19AC0E4A-6777-45C5-8180-D15DF4F7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971E92B0-95ED-4A2C-88FE-6CB8790848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966E87D3-3919-4B57-B72D-91D22095D4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6E695C05-7BC1-4DAC-A140-4BE9794E1F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58567C66-6F11-471D-BEFD-9148DB8318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B0BF841D-2ADA-43D1-948B-BB32FCC18C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84545DC6-CF47-4BF5-B6E7-873BD3848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11D5F883-5824-4045-8B5D-50CED597B3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35A03A0F-ADDD-477D-9765-959B98F2F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D74BF659-1FF7-4186-9DFF-B7ED3E8BA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2207C53-4EBF-4BF0-8D47-1D66D5A415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5A21AB38-7AAE-4AD2-9161-996A83C9CF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46522022-B209-4B98-B612-E9593DD7B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2712079-5227-4F96-A43A-CB14040ACB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1D44AFD3-64AC-4628-AD76-217BF7F95D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2BEA9BA1-CB33-4F2B-A96E-AF540E54D4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31C5461A-705A-431D-A836-110174985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A92B6E55-4C03-4459-818F-32C112444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C3F48D83-28BC-4292-85DA-1D606A825F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4375FE46-63BA-4962-A3B4-2B62B941A7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E403C501-F5F7-47C4-A83E-847BB10C70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AD71AAEA-6EBB-49EB-80C2-EB81EB86D1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84BCB5B7-2149-42AD-ADDB-93BBAECD99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8784AAAE-BD3D-4DDB-BD8A-2A561146DD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184F6A01-0374-4522-A12C-6014079EB5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E4AA8D2D-12C9-4009-8661-8109053FDD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F6607188-E421-430A-B615-97F363B4E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0AE0B0A9-F827-41A8-8BCE-7873DA649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BE023C17-1DB0-4F5B-8CC3-66E1FD19B2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2B183AD4-8BCA-4137-BED4-CBA140E3A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83393A96-A91B-4CDB-81C8-442BF823C9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68EFCD03-235E-4056-8CDC-ABB0DA1A29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709279C5-EEDE-4D99-B355-68115AF84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F0F89509-8642-443C-98F6-21CC100A9E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AAB11360-7337-4C6F-9A0C-1A9C4A967B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B44BFC03-E71D-454E-A6A7-21A55D07D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A35CB8D1-EDD0-43DE-A5AC-2FD139DE3A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047D6435-B32E-4411-AC92-AEA71BD038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6425A435-EAAE-475B-AF32-B7491E77BB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C596BDBD-69BC-43FC-9264-28746AAD4B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9DAC8E96-9C39-47E0-A044-D3DEB9293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B6A7454B-873C-4CCF-B79B-8E71C57130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66353D33-6365-4815-84E0-D8529C85F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9A86547-8D37-4930-8A86-29E388181B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85193688-B091-445A-A5E1-D584F76586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7AE5A60E-1031-44DD-9994-E7B6484241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79A46594-88AA-48F5-89D7-492D392C3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A9FC2F41-96D8-441C-9C17-0CE734808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2A974EB7-4CFE-4E54-9F10-CFC73DAA3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5EF04DBE-92C2-4EC5-81A5-50338F639F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58AB33DD-A4F9-4A43-BD0A-E604783C37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7139D31E-4A1B-47D6-A418-955A628E35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44015AD0-29D4-41E9-B36A-70AE5D71CA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D81F55B7-3AC7-425D-B8E1-E4451C016A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6E4E3CE8-0E2C-41FF-91DA-993495BEC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8EF0F8A2-D5C1-491D-BFB2-8A5927A30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86DC27E7-E9F2-4E39-B88B-BDD1D72BF8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53055D97-578E-4428-8687-0EFEE6B52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9AD74CAB-5047-42BC-9601-5D16525B3B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8C41F674-B23D-468C-ABA7-4B00C10984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AF941039-186D-4E9C-9EF8-8AE14CC674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CDEE5EA2-1429-4863-9183-8DBF633F6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2D87CB85-73F1-44BC-B3BE-D7548687CF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31603D32-6313-4B96-950E-ABA6BB7CA9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C072590A-E7C9-45CD-B174-1D7A5111BD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2F183EA2-12ED-4137-B389-001C09A13F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3FB9E470-42E2-4AC6-B362-2E1FA32191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D69D45C8-DABF-4704-9E42-4BB246DFB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1D4FBBAE-71D7-4C3A-BABB-54E1BB949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365014B8-E8E8-4B49-9120-F445CA5275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5070D22B-3658-49F0-90D1-ABA45542C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BDC86D9E-C8FB-4DC3-8DD7-72D7A37143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567EAC93-050C-4AEA-B795-03D1E40CFB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81E53D73-35A3-4C36-A860-39F7EDC446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F1B41EC0-627F-4593-AD0F-F0BB54AE9E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021E62CA-223D-4A5B-ABA7-1FBB8F0551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7143A23-469D-468E-B246-69969A5D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0E6B50BF-EED5-4901-AE8E-B0372623F9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2925A12C-CEE4-4638-B5A6-0FD9C5EBCD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A1946AB2-0EA7-4AA9-B561-60B6468CCA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71688864-11F5-491A-A3D9-E9516E594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4F99C027-2335-4044-B429-30D5877ABA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5AF0B315-C7B2-453A-AFC3-074E07EEDF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7EAFAEBC-AE6D-46A7-AEA4-7A04B57019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AA210FE8-38AA-45E7-A2F2-8E2E9D758D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6554C895-602D-4C93-9FF7-BFB93A2D2C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426C5B3-2F9B-41DC-BA98-F520FF8D7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B370A26B-ADCD-4284-8D99-9DD51D474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EAA72C3F-2EF7-42D9-AF47-A94DC50B18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5855EF79-303B-4075-8919-9D980BED25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A0ABF83-1FA0-45D0-87A1-E028CF4DD5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36AFF41-2184-4756-B921-05767F955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47F51C0C-E878-4390-8D05-90A138B33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5609EC34-AAFF-486F-8F9B-0A4947179D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31AD51AF-DAF2-4B9F-915C-43A2CA805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748DAF8E-5FA5-4E83-BE7E-AA1BDB0CB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BC4C6130-7614-4E58-99CE-EF25F80B9A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862710E6-25DC-457E-8F1B-02B90BA677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FAA904D6-90CC-43B5-95E9-98E75626B8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CA7CB34D-212C-4A20-9BDF-782E4E2FAF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B57BEE03-1D84-45A9-B854-7A829CA3A6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82CCB53D-71D4-430C-81D2-55740E755C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6AD5CC51-3372-489A-B361-583D299828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45FC22FB-8CD3-4703-8C53-958B1D5AD4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6E2FD94D-3C2F-411B-A726-362F829D2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2EC060D-0E5B-4393-9822-271527A14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6BB05D6F-50C7-4869-ACA6-729B96830B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BA93F1EC-30B4-48A3-AC6F-67411E886E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BCBCE768-A105-4E97-8C20-2DA2167A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0370F944-E89D-48FB-9C3F-FDEAF66EEB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583FE93D-4868-4A85-B58F-5BF91C687C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2E8A6907-225F-4D6D-B784-FF31F5E15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BA67572A-BDEE-4C89-9CC8-39F9C2E469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5A329155-1627-423F-BF35-0E664AB73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10ED65D2-4852-4273-9B96-72E337B29F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501CA4FB-77CD-4BD5-B0CC-B4492392E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CD5C728F-E03A-41AD-B56B-48206445C8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4094EAC3-458F-4F38-B5B0-6B9E8EB441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E15BD5A7-0287-4F21-A233-0995D37444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5AA95BA9-B87D-48A0-B871-5D55BB55F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AEF511E9-A482-4ADE-A8BB-2A1C49B3E8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88FE65AB-6C5B-474A-8019-F02295E4E7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946F3CF4-ABC5-41B6-92A5-0D6034A50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006C754D-94A2-4122-97B7-CA5710F580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1111F2A6-C11C-412F-8DA2-7B74B4678D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FA7D690A-9266-4B39-BDF3-2942F53896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1C8A9BFA-5A48-4FBF-8DA5-0956D300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07F13E13-D54A-4909-A5DE-A073150A45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7CFA7187-44ED-4A79-BBD5-67DEBAD96D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97DBF707-7B1A-4D14-A804-B8D585249D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D5D8CAC0-707F-4F8F-BDB8-DBA4FDB50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F6B24045-BFB8-4286-A3A2-29D7359137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36360408-2736-4BD3-820F-B8CA19B505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40506300-7285-4116-A983-0204DBB5E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133A461C-7BC3-4A2D-A248-5FB61BBE5A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10222F1E-69C7-4D24-B65A-3850375105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26C14FFE-48A8-49CC-A164-25F55579C6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1541D368-8FD4-451E-9192-B5CE73242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D6FB7F5D-122D-42BA-9688-A7167025F9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97843122-8672-4829-9A05-E62525C355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3A285CA4-7359-4EDE-846B-364BDC72D6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6E9F4302-6826-438F-81C7-89DDDB8DE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3BD92FC-9F08-4553-A837-720760C98F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1B38253D-43E1-47B9-AC83-37C18147F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005D1FA6-D813-47AB-A4CE-DD218BF07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B0CE1866-320F-4E67-8702-C6F63C7559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2B1E9F3E-00C6-414B-8796-326B73BF9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57A276AC-45E6-4EB0-9AF0-E548F7DA4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6E0C8E90-B55B-4B80-9F3F-068C85578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F8A1B708-03FD-4F34-92F5-6A76B438C7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CE5C24EC-F159-413F-A856-6AD203CC5C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777D22-724F-41EF-9CC9-57B2696D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BB5891DB-D62D-4F07-A709-1D57915595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E5C5F39F-4F63-488D-8B25-24CA63A183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5BA7D5BA-33AF-45F8-BF00-9EAA2D2808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1D967336-421B-424C-96C5-DEF1580770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9F7529EA-55E8-4DD4-8AF6-6ED49DDA32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B276924E-F91D-4577-B178-F0DB7A4FBE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F13C58B5-460E-49C4-A1A8-314B1489C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CAD77530-B0BF-4DAB-A761-C73621F0D3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CEFFB8A2-959F-460A-8DF3-3465EB83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3BDC04F9-B5E8-4DC9-8B37-ADB86258E0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C69C9A17-E18F-4D89-A1D8-63A508128B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3167F550-C79A-4870-BFE0-5A835745A8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9D2D2769-BB65-4395-9DAF-4E1ACA8B9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95AD7E9C-B6C0-4EA5-9FAB-8F09B29E6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3A56679-C073-40B4-8D93-9F094F567A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3F3F5210-3128-4FEA-B21D-43F8120EEE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7E00FE65-C3CD-40C2-A67A-9847110593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E5C5A853-9B38-4E40-977D-F83104EAC0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8B1FB95-7D9C-4120-B48B-A22A58AF89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004ABAD5-D872-4E9C-85C8-268901592D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421F457D-3E32-4024-A8DD-E04AE9C306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F6CDF5A0-36DE-46AF-B21F-C4B969E252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BA841CBA-9D03-4264-AEC0-02EEB62DDF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FBDFC6D-2FCA-42A6-BEAC-77D27E4CC3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25089E45-5A96-4979-BB17-F0D031AD19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4BA716F7-C310-4954-AAED-55B94A4DC5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585ACFA2-7605-4D03-8F8E-1E20F7F46A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6AC992-C3E7-4F43-85A8-B1ECC4D3A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4BBF4DB3-666B-4431-B04C-189D6719F3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2541A038-8A3E-4A49-9006-8FF62A1E2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BA5B1747-A280-4E99-9A13-1D51B4420A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FD260866-AA59-4CC1-A510-57FBF3F98B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8CE2BC21-E065-42C5-AF01-39F72F544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06F103DE-18F0-4A7D-A962-E9241C664A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B233E9A9-0DCA-49A8-A339-C691820D8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B10C2F1A-7B53-4313-B608-68DFF9E3E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98DD8C82-44D0-4EC1-B5D6-5271FD5274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92147674-2E5C-49D6-BE64-27EBE7BF22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08855529-4388-43A4-99B7-455CDD2084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B6964E79-CE2C-4AAA-87C0-143A38EF91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C843D08C-EF9B-4213-8BEA-96F8966E6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145D38FA-9EB2-4160-AC5E-2179486478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496B47D4-2F2E-495A-9B16-0C9E36888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1F4C238C-3AF4-42AD-9DAF-3D2E2416F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896CB361-65F1-42F6-9FE3-CC7E93E18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8822CFD5-FCDE-4A85-9B9F-766ABE2F5D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111B4052-935B-4DB5-9DF3-7BDB5BF047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A2CA5BF1-355F-4B3C-AEA9-021A7641B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173E4D61-B927-4D94-998E-E72495472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9276A1E0-01A0-4453-911B-366CB2164D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1BD77506-824F-4594-BB98-C0A3462235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73187692-FB94-4F41-A6DE-9792DCBA09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16038678-A2A2-414D-934A-1C3A64BDD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62D8684-C755-458A-9F8E-2D6F861730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0D04DA5C-C380-4DD2-9492-E96605B9C0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96E557D6-4256-438D-A601-61004AE535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05630156-746A-46C7-831D-900A12413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9A8AA7D4-C62D-42EF-A427-0FAF5CE681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D8AF4DCF-85D8-49F3-B168-479CEB114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324D60B7-1D03-4FEC-B880-B9C8150458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5D9E8BB8-1E7C-418E-9397-09F087684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4B34D2EE-0FBD-47A1-831C-55CC8483AB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18297793-CB19-4D37-9668-04BEEA1D98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161225AF-DC15-49F6-B215-3F274E561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EB4A0137-9978-454E-9832-E9FE200481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3DD0545B-2AA8-4963-BAA5-C401E2F141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DCDF9C15-CD75-4908-AF56-9C06734A9B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7CC4BA2F-1544-457D-87C9-2E68163D6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F034D07E-0175-4FB7-B72B-0379EEB8D3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C9FB1D44-25A4-43C4-A445-4D454B56C4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A5DC3192-5BE4-40A5-B84B-51F53B95A6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AE33993C-CEE7-4622-BCCF-2D4038F06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B39C792D-7156-4E7B-B7C5-610F1709E5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993F956C-AA92-4C7C-9235-0A6A9087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05BF119-625F-41AD-8D23-B95798868B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F541FECE-12FB-4D61-84D3-62EB2D524E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CF19C15F-3C8F-4F41-B84F-0386B89943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B50B26C9-AB53-43CF-94FA-470BCE4155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47E5BC61-0280-4090-BE56-AA8339563C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E6E83031-D4F4-4AC9-A7BF-04067E270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A4C6F529-DC7F-4F06-A021-6C9C88ED4A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7939885-2B3E-4308-84F6-27626EE43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2FF31C8A-FA76-4630-918F-DE0F020E8C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4CD28475-C058-48E9-A223-9E838B1E5C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13458A77-9449-4684-977E-458B015A0A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4C69945E-84A3-47A6-B084-516287E08A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4EC1F6DD-040A-437A-8530-C9E627865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D219346-F31F-4B64-82BA-49C0AD3333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C88E0E07-7E6D-4EED-BDAD-26FA662CF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909FE128-749C-41DA-A6E0-49C3961CFC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B7F893A9-9BE0-40B8-A415-46BD60E95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4C0F0AC-B8C1-42EA-84FA-7134F747B0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40EC41B1-2632-408F-A0C3-DAB7C71C1E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70DCE099-3B1D-4EBB-AD73-B4F46F09C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3B37A2AA-ED56-4E70-A336-F96C488051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7CFFB823-9EE7-46D0-B131-11703C96FB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6BD00148-2FEA-480D-BC14-0115BAD771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4114A958-41BC-4FC8-8275-4D50F2EA92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381D289C-56FF-4F6F-B7F6-C850919A1B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0122A6B4-9B14-45AB-9860-481AC37113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0E54B912-38C2-47E0-8D32-8E485BE5E8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58E43A95-9181-4E7E-9F03-9AB78A1F8F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619BCB0A-5051-4A62-BFA0-45A0323601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F0A915EA-A408-4819-8757-363A4F53F7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FABE534E-C0AE-4624-A704-521BE87DC1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9ED3DD96-E79A-4E5F-B600-D375B7EAFD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622905F8-49AB-4DAB-9D66-C13772AA2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9919D4DC-D355-44AC-8627-84BAF9223B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A8ECD133-ADCB-4FA1-86BA-82EC23BFC1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75F691D4-BEF0-471B-ADF0-6659790C8E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B3BAFDC7-1EB2-4E3B-9BF8-D62990EF9A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01F0A906-369E-4866-85F7-96C9F31397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2173B6F9-AC98-4FDD-B563-886F90384E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B755892F-FD4B-4FB0-BA71-7E0C605726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D52266AB-B3AF-4618-AAFA-8FBA7FF79A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0786DA18-28E4-402B-BFD4-4CA4B403D5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3938A03A-A5EA-4F24-8DE6-2B3BA3555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4C75D9A0-FE23-4A21-BAD0-BED9CA3E52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8D833BD9-FFBC-4B46-9003-703E013A8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8A43E0FA-7930-499E-9160-AF8D2871C0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44BEEEEF-8AA3-4A6D-8528-97957AE8AB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B23F6510-6401-417E-AF01-7AD42DBD4C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A74E3382-FDB0-4A82-864B-83F0CBEE5B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FCBBB46-8D6D-451E-8241-383253CAA1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BD302570-B005-48E2-98C5-3F79E983C9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9ECBE92A-FA64-45C5-B884-DD31104935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14CB7B84-2876-4379-8A05-90CCFC7D9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518DFB4B-8918-4A06-A6D7-24E22474F8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DB4D325E-C549-4945-9D3F-EE1AC09AF6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23C173C5-694B-42FD-8BA3-B85082939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7FD626DD-C850-45AF-8882-925438158E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8E121CB1-10B3-4D26-8B26-92328B7012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CB484943-27E9-4790-B628-3566EDD6C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85DB9CF1-87A9-43E6-960A-67BB08330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802FF879-0F98-4ED2-89D9-5D34A02FC2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8DDF84DC-BB41-458C-A62E-ECD015383B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E23302B-AEC5-4B05-BF02-8006923F9D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8D8C6375-7FF4-4B3F-8DC2-245F771D64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A782D901-CB80-44A1-BFE1-242680D88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31230AC6-F831-4C0E-B5F6-8A14B81A8C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5166C0B0-9904-4D8D-B2C4-3E3CA56CB8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22B82E36-2F1E-46D6-9B31-CDE1CA5245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3C0AD69F-631C-443C-9227-664118B6C3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3C24B5F6-3536-4262-8B2E-EB56607BE7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2BD35EDD-81DE-4CD8-9AE7-E8812F1A6D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B14DC612-AF7C-431D-B414-AA87AD952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48A0C38E-1FE4-461F-91F4-A5D550EDD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5364CB12-838D-4696-AEFD-D8671C9DFE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7230C795-F8EA-45D0-813B-0E815960A0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04C53746-89D2-4AAA-B2EE-6F20795B84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0FF712C8-D855-4437-AC61-0369147C18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81C8F77B-14F4-40BA-AA24-4A70CCE850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C0E0030C-FA14-4F7D-86F0-13091E5F06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A059C772-F129-402F-A914-6F7CDC4150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889BF941-79F7-4DCC-85D1-4F56AAEF4E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2360EDBD-AE16-4143-9801-D8693EE3B5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8E8E38EF-1690-404A-8796-D3BB842132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7C7E88BD-7853-4051-99F1-7942D99EAC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0FF2ADC0-BEDD-46F8-8026-EE9E06C638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CD986A44-2ED6-4794-947C-7532FE25A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0640E518-A73D-460B-AE3B-D052D1F633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0F20C849-1B92-47C5-9354-B8692C181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D0E26D5F-BDA6-4965-B04D-54E7655211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49C9D879-5E68-4C01-8938-F4761043A6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8914A7D7-82F6-4ADB-ABD8-AD7802A82B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91F71C65-3136-4BF4-9E8B-69148D0529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9AE28FAC-3414-40CE-949E-D0A276DBB9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500A2AC1-A61F-4B25-9542-AC52E7740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DDF884EE-2F69-4E9C-BF7D-481384941E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4930C04-D5E5-4362-BB14-3F396818D7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DF2BB9C2-2308-4D94-8F65-EA1C56BE6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CAF20440-8665-4EA1-9B3C-6AA900EA4B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76256023-599B-4B50-A627-0CC29E9DB9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03D3E129-2847-4D95-A124-0617A5CFE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A149C3E7-EE0D-4C3F-8B53-D5C22114CD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2A88EF07-3C04-4884-9515-7809515B3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1DE05860-3EB4-4738-9C63-5B52D94F32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32F9C268-4BF8-4CA8-8215-4CE6BEB494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EF31C41A-036A-47D9-84BB-74CD50CE75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0EE0A392-4D3C-4457-BA39-733378CF2D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4E2D0691-7D91-4142-A2D8-7BD047C9DD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41AD865D-9063-475A-9F16-A2D8A703B7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A787D71D-70B8-4416-A254-714607A20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E60300EB-93EF-4EAF-8868-0080A2C2C0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9B18D724-52EF-4A5A-810C-8FF0E4BAEC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85E69379-DDE7-4EB5-A390-411A61110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D986CF49-155A-472A-867F-F988AF144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4C4981F3-D5E3-4E0C-9484-7FDE59BF27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7D3FACD-53BC-4EB7-B4B8-0411D5DABA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E2FC2A4C-C765-4E17-91B5-79B5A52791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3D54765F-3FB5-4591-8F4F-7765C1F527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5509137F-5565-48C2-BE30-55A707057A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996B4FD3-2F14-4AA4-9797-277108C5BC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EDF9AAAC-49B8-447C-A2E6-0B6F7899F6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34C59E48-E4B2-4594-97BC-D0ECAECE35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EE5E64-B16D-4B46-94F6-F310E13FA8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375CF230-99F7-42BB-894F-DD72AC16F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DBF96450-C1E9-41DD-9697-2E1C404D36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D1DBC999-5A8A-47DA-BF91-47D0DBF6C2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15EDD103-1516-4ED4-9693-1F2323D850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6D6C4266-6973-4213-AA4D-0AEA3CECC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81A571F0-59A3-4D11-BA80-9EF5906BC5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BA91C3D4-FED0-43D7-B308-39E6A09A5D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F0E7D679-47F1-4C6F-8E27-AD8B15896B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2BC47771-7FFE-4AA3-858A-00CA5F754A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91B03636-5F8F-4266-A6EF-3C1272BDA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BCC08B2B-DD0F-46C2-B6FB-7A446EE78B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EA5F9913-156B-4ABA-8C49-D3944837C4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D014001F-E55B-4C56-B31B-B8984FB5C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EFF114FD-02CD-4C0E-8D6B-125BC1ED94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0BDB6320-7BA1-420E-A230-CA98B9B394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1D0AEC41-36C2-4BC6-9775-3AEBF6BCE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AA0EE9C4-B2A8-44E2-8DEF-AF53481EE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3FB3073A-C835-4103-B382-73FD03101D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FB093D65-2193-44B1-B931-3EBCAF2DF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3AB1904A-4125-4F2C-91C6-4212DD26BE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A1C142CC-1A7E-4228-B640-372C422C23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C5737DD7-895C-44BF-B6F4-1DA1B5362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D3ABD9D6-B84F-4100-9B92-F4A7724BBE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32C4C4B7-B938-48D6-B705-C5557798AA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D73BB037-B08B-4A1E-AC28-531E74DE59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5C90E675-1D9B-4FE8-9B5A-261AC09CA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6365D3E2-B214-4B97-8E47-4324234D29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0EFEE976-D3A8-405D-8CDA-72F30BC1AD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0E45687C-81DF-4423-8620-7096038C2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3428DD1E-66E2-49E9-9680-6DAA7DC21D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7356ED07-7C9F-4AFF-BC8C-988A10023F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136B1892-04FC-48ED-A9EC-2EE55152F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C2247CCB-7088-4CA6-9D61-470B66A6A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9D631BB8-4B3B-4D45-8DB2-C448DAD35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56FB4E3C-9AEC-4756-98A3-7920AFF36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4FFB2E26-7192-4FB7-9866-101A595B3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18A87A26-180B-40EE-9E7D-602F17E0C7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AF32B89F-E3CE-4DC6-AF04-ACC70F86C3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62E2326B-57D6-4C8B-A830-5F4A23BEB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A1232F9F-C9B6-426E-90E0-EDA663DFA4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CD752DBE-4C82-4CD5-B444-C223B9C42E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C6A4ED28-7620-4988-8C9C-1C3F023446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1FA4D47E-4E25-49C4-BACD-715857D7B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FD9EA35-BD2E-4801-B4C9-7197372D96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09D91F55-996D-4B5D-8AD0-43A68F7A15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23AAEEEE-346B-45A6-BF09-66D996CF53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7E2B896A-EA8A-4F43-9611-F308EFB0A0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F36AA890-3266-4749-8988-5AA0B0FEDD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9EAEDCE9-516E-43DD-AEC8-DB99FE471F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833B34BC-3975-4555-980C-FC5210612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DEF5D09C-E6B6-439A-A5E3-D8EB7D7AA0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F86A7E16-2296-4D53-B4E3-57057798A7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19C7DF69-99F1-4345-94AE-FF7ECE50D8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6ABDE615-0A77-453B-9209-6E530F19CA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A32360FC-48DA-4C72-9451-A70FDE736A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54A61764-DA9A-4F7B-A89C-E502B138A6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D1B7A0DF-E446-4165-8AB9-500A2F355D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C2D0598D-B4A9-4C35-A1CD-E479594591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9FC7B079-4126-4BD4-AB6D-A7B3996D9C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28687367-B149-4CA5-87E1-26F6695193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C35BB225-78EA-4479-BAB9-232A4D718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D365290C-CFE0-4323-9FA8-D62EC33D3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5D68B458-6E11-494C-B441-E46A18113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4F75BAAF-B390-4271-9617-EDA217E16B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0083394D-A9A0-415D-8B35-47DD9C35B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53D2253C-85BC-4998-946C-05C1200C1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010246E6-3B1D-4445-B33E-B8F9D931F0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4452A976-6C1D-4F3E-B818-C46D44B5B3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754AA875-0EC5-458C-B874-7B75D2FD1C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A5531C5-1341-4451-BA9A-2AE021E34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87391C46-9221-43FD-A7CC-097A5860C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8A33B4B1-5A65-444C-846C-B1C0442283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A8E0310C-1E04-449F-9DDB-14F2C85245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E1CCABD5-6A63-488A-90B9-B11E6652C3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6F1C9BC8-7BEB-4D96-9501-82AFB423FE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AF1262BE-3991-4CA2-A901-D714D0DCF3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89E8C36-F14A-468A-8466-B7DAF7346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2F749283-F2FD-4DC3-879F-94FD27C81D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3F97B039-4ED6-452B-B9FA-ADC457D55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DD90E8BC-CA05-4883-A00B-BDE2EA204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E427FB00-9F67-45F9-927F-5CFC9BAF92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2DCCA76-D62A-4C5A-858B-DE527E53E7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0BA45815-23ED-4D33-AB71-F606F8902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05F54668-1137-432D-9745-FA4E071DB4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98EC0369-36F4-481D-9834-695C24AD63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A5827737-1955-4468-8549-C68A0AB595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4BF3132D-79A0-4FD2-98D8-AF9F7919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2A33DABA-FE51-4E53-B309-3099180681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507CD4D9-B2F3-4B5B-AF8C-B2E8C420F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F9DBB917-782A-4282-9B0E-8AB5C30F1A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D9EB3058-E991-493D-BB49-E8A8BB338C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9569421-E424-4C95-9DA4-873C6AFDF8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C6F8FBBF-EF6F-41D4-9CFB-CC62E31DCB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5C28D044-D6A1-497F-BFBF-BE25F4076F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B7FA7A1B-C1A3-43ED-B2D9-DDD70FFDB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132F7750-6631-4926-81E3-09884AD245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F7E4A704-3682-4713-9931-B2F15D2A19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5C854FEF-127D-48C5-98CC-A4C7A680A4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A2CDE9AB-CAF1-4084-8B7E-4F84D12D7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E8C80C5D-4383-4832-9462-9E0FDA76B0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FE46DCF2-C57C-4CEE-8DD4-1E5F643CA4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FBB0CAD7-8DC4-46A4-AC33-37D25E33F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39E82B03-3D17-494F-A0E4-C6349A937B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73302B30-1034-4FCA-8508-CC8473743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E1273726-3108-4479-80CA-5DA5A0139E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2E18C762-F556-4727-B2A8-95B412B56A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7137EDD1-145A-4D94-ABAE-8DFECF75F2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AA60B6F1-63B6-4FF8-84FD-E416BDDE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0B2D8C22-83E7-4FC6-8DB9-D0BE514F4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857D1E79-D15D-4F93-82D6-9D4727956C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2B35CD4A-D8AB-4651-9F66-8157BD4D54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AFA25184-DB6B-4E8F-90D5-30ED80349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1077CC73-5753-43AD-B0A5-337A3CC480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087FF369-6D5E-4BF3-AA5E-82D7877423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29F6FB15-97F1-42BE-8A2F-AF912D8B03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CF089C90-7B2A-43AC-BF15-44A2254B05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B113E111-1EC7-4434-905A-BDB6A325EE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1819C16-62AA-4898-89B5-8B59A28711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ED1B5710-CA2B-4222-8D55-884D1195E5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CE92D03A-FB1F-4052-B17F-2C4D521185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D96E7091-9A92-4D57-85A5-88A6E7B7F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D2269C35-F823-4C83-AAD7-CD168CB9B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EAB5859B-0203-488D-A62E-F736846931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7FFF9CB1-7594-4A52-8FF7-7092FEE0F0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997D3820-97C5-4B7C-924B-D299B66003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F4CFD3B9-2C72-49BC-8406-13393C9E79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35258C40-4CBC-4154-A84D-9D3CBC7F76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6FB7031-0097-41A2-BFDD-CE7A3FDDD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84115F64-9153-452A-AB38-62503FA9EF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7FB9F754-45B6-45AA-A1CD-3BAE332BBF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C450AF6C-85BB-485F-BDF8-644B8EF4D8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A5045D56-0F94-4251-B052-9AC1F1F9EB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FAB0B06C-6601-4261-8C75-526393C801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0E7C7064-02FA-47C4-9B29-521512DD60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D8778931-008B-4B6C-B04E-1FF0062AA9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90A04791-394A-4C13-A69E-577EDD7899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BE3353FA-E159-4DD8-9020-305B48E48E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3CFA2A18-E47C-4BE8-9129-5D040E5B3A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30D5C0F2-6D2C-44BC-8233-0BAC7F59FB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D404E37E-A12A-4781-8C4B-4E86ADA05C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2D92CD13-3CD7-4C00-9AD0-E1A7BAE09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94C40B02-215E-46A8-8321-2A67F6EB9E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DDC91D66-EDC1-496A-A2C7-F1CFF2A0E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8D52BD35-0401-4645-B29F-57D9896DA8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8CBE4130-73B7-44BD-B371-2278DC788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9A057834-43D1-4175-8D2A-670FAD98B3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AB03C165-C02B-481C-8325-A92CF60B04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AAF6024A-EBDB-40FB-B892-710187EF0A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2C780F11-8A7B-436C-909F-3AA2EFC8F1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91C90A7F-6454-43B1-80B7-EC14136DE4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B424AEC4-5521-47FC-89CC-0F3C224227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F62EA6B9-7543-4F10-B58F-0795E5AC67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6CC2D11F-6478-48C2-ADFC-6914F7E764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1337685C-6A2E-4E0B-94A2-C3962F7F45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534E62EF-15EC-40D0-B87A-78CCBB10D0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F710A9C0-CC14-43BC-8B82-FB343965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9BBE91BA-EED4-4A81-A30E-E63AEBBDDD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A072F4E9-3FDF-48CF-8D88-E790531068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B14413CD-41B5-41A8-8F99-785CE2C888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D755A0C0-A913-424E-8E58-C63BCB3A2A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0A823609-F3F8-4BCF-BB00-B6FE628A2D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491F93C0-419A-44F4-A3FC-1964BAD135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9F551FF1-0EF5-40DF-9CE6-753297524F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BEACF208-2194-4216-8229-EB25EC19B7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804AC360-D09B-4501-A5CB-7B8EE555D5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85F19E20-BCB5-4BE3-9B88-AB98BE884C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6B46591F-0405-4413-B196-8CF10EB7CE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2E5A5045-61E8-44B6-B923-78F7D9B5E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F2D3A57C-7CC1-40D2-A0A0-14AA023B51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11DB0A18-C006-415A-BD30-DF9E72F3A3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61646F0-BFE7-42D8-8796-8B2BC3B8B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1C631048-2EF0-4BC1-BAC3-B7A80C771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CCE371F4-D5D2-44E0-AD06-422E47160E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5395F2D7-C1DE-4096-9719-559C8BE39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69B72A76-394B-4374-8F35-983A2E2C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07A2D686-D673-4940-82FF-AD9B7C08C8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0464568C-B82C-4D83-94BC-A92D8E691F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62349911-ABEC-4589-BEE6-177C4878EE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36FD76A5-3415-4C30-8E1E-CF24FD3195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9FBF8323-6876-43A5-AD1A-615D5642D0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1E70680A-4AAF-481A-ADDF-1DB3A887A7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5AC84A0-A767-4F30-9C98-EAEB185291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0F165325-8D09-413C-9959-F4FEEBA75D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DB44807-0E61-4EF3-B1C2-AC1F8BC8B5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13553C52-3EB3-40BB-9893-8D103F7EB8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2B725A6C-0020-4DA0-8174-F08C46125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96378765-AE5D-49D9-8824-CAD3F4E127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9AACD389-01E2-44B4-AC63-C5BE47F53D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B77A4BBA-2D13-4508-8656-9050AC7EB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2F8E9D49-B03B-4673-930C-EE893CD9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565C909A-1808-4863-86AE-1CA451899D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7FD6DF22-41E8-48C6-8B4A-D85F4D3A5E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500BE7EC-6D28-483F-961C-B3DB33D600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44D55645-51A5-42FF-8366-A19C805042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6B9F0AE-DF5A-4D52-B30E-61584C259D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E393CD2C-7FA2-4253-A28E-48BFBCB59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F7C26D18-682F-4C8E-B554-77DE26ED69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97BC6D60-E91B-4BC2-84D0-46CC087354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5C46F54B-C7CF-4274-BEE4-E53F027AC8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920023C0-7A95-4345-B7D4-5BBF44BECA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A6D285F5-914C-4CEE-8D96-A2BCD8514C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0603A070-65D5-40FA-BB06-3253D7CA5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39C365A1-BBAE-493F-A46C-D48EB7EFA0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A81541D9-FC05-4628-88E7-DA64FC7008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DD6C9BA4-14F4-4E55-9A15-EA6140F8B0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E865194A-E572-498E-90CB-8064570FA6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A649E71B-0C7B-4E12-BB56-5673306D96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F7CD90AC-621B-4963-9118-C7918B8BC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9CA1857C-6EE8-4E13-8ED6-8CE69F718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B32FCCA0-4796-4CC4-9084-CA69A14643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50D8A5A6-322A-4C27-AA9E-A3E3DAF8D1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B83A20E2-FF25-448A-852B-462F865762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7E884FAB-57DC-4FF5-99B0-91B23F2D46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01CF1170-92A3-4AFF-9174-E659714797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A436304B-4789-4FDC-9433-E3B096D61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208B2696-D67C-4B65-9675-C9EBC680B4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1FD277DE-FC60-494A-AE6D-DF3209B799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A1452CA-7AC2-4200-A348-530712F35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FD332B1A-7238-4B18-8FA4-4DB919781A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B1F86592-0811-4689-8CC7-1589C4418B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682181D8-0710-4D25-8D63-21703E3BE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53CB4E33-2CB5-4DBF-9230-39074A778C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29782CB7-6299-4B4D-A6DE-4D8FD9772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4" authorId="0" shapeId="0" xr:uid="{C00A243A-4C16-4C7E-93D7-105F76712D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4" authorId="0" shapeId="0" xr:uid="{720E181A-9FAC-48C5-86CF-309CF3A036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4" authorId="0" shapeId="0" xr:uid="{90062FD1-5418-4F2A-A602-D288B50DEC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4" authorId="0" shapeId="0" xr:uid="{7A3B135A-04EC-4146-B61B-F666CF3674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4" authorId="0" shapeId="0" xr:uid="{CB238DE5-F1B0-414C-9062-A5DD4B64F7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4" authorId="0" shapeId="0" xr:uid="{8E1A6BE6-7C90-4017-AD0D-8FE2460570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4" authorId="0" shapeId="0" xr:uid="{38FADE74-CFEE-4395-9CCB-34C19C7AAD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4" authorId="0" shapeId="0" xr:uid="{2ED88984-F9AC-49A3-8D83-142C0DBC1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4" authorId="0" shapeId="0" xr:uid="{643B24E4-C5D9-4055-97EC-ED13C04F6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4" authorId="0" shapeId="0" xr:uid="{E3DEB4D0-BCDE-4E2C-A613-0D2042D1B1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4" authorId="0" shapeId="0" xr:uid="{DA4F5E9E-6403-41EF-A287-B9B77122E7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4" authorId="0" shapeId="0" xr:uid="{88045CF7-B36C-4553-A173-9805D9BB32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4" authorId="0" shapeId="0" xr:uid="{E6EFE496-813E-4BC8-954C-02BE927E80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4" authorId="0" shapeId="0" xr:uid="{58301BAD-45D2-4BB7-99B2-56FB36E822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4" authorId="0" shapeId="0" xr:uid="{C0A0170F-E4D0-4A46-A568-0DA541000B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4" authorId="0" shapeId="0" xr:uid="{6C36819B-4AA7-4D75-A78A-E731275DA1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4" authorId="0" shapeId="0" xr:uid="{377ED7EC-34B9-459E-86F6-29128DE347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4" authorId="0" shapeId="0" xr:uid="{25AA33C2-B1B3-4D83-9DDE-3F364F13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4" authorId="0" shapeId="0" xr:uid="{D53873C8-1E3A-4E25-9E8D-7530E8E661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4" authorId="0" shapeId="0" xr:uid="{828F671E-AF6E-4EDF-8D38-A9012A0DE8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4" authorId="0" shapeId="0" xr:uid="{0C6DDFFB-E3AE-4B80-91BC-D8A36318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4" authorId="0" shapeId="0" xr:uid="{87F6FEBB-AACE-481D-A941-EC1091E6C6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4" authorId="0" shapeId="0" xr:uid="{16DAC760-BB8A-4637-992D-711F30DB34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4" authorId="0" shapeId="0" xr:uid="{7F205A92-C587-4BD0-AEE6-A34687A39D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4" authorId="0" shapeId="0" xr:uid="{E65AB737-F3EC-496D-8577-88F21C353B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4" authorId="0" shapeId="0" xr:uid="{69AED5A3-A8F9-4C76-8857-367E7B86FE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82AA535-ADD3-4E4B-9EF4-09B1FCA1F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38FE2E28-5C3A-4F20-9628-E00050D6F8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F7738A99-401E-4B17-8924-E7065FDC11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4808FC45-EC34-4122-B386-2DE0CC873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0ADB860C-5BBA-4B2F-B308-346727237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57DFDFC8-EB4A-492F-8E8D-3242B350F7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5C7244DF-9A33-4EF1-957F-3568AAC48D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8F5AECCC-487B-4EA7-AFEB-E35FD6F69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361DC268-F67C-459D-BC9A-4D5BEADD57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55248D1E-35BF-4D5F-9333-609C48A16D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C5E7288D-A3E4-4E63-825B-AF7687493D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DC376E08-E7BE-4152-8CF2-BF8438B67C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03397D0E-8C5A-4188-9A1D-3BE6A9902B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006478C3-7026-4C16-8EA6-AA4E699996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FF2CEA65-C29A-43DA-BC56-B7618C8D63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F42AEFF3-98BE-4920-9C1D-588C1721E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50879DD5-C484-48C7-A1D2-5CC22C8209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79121D50-11BA-4672-9E69-A50AB3357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83A0829F-7982-41EF-A346-82BD172686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F989F7F7-A3CE-43C0-8597-5B4854C21F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3D6B009E-0CCA-4DAF-8A5C-08FCF3D76B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6A1E5BFC-F3E6-4A29-9583-C51225F81A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2FEDE2DD-92C1-4533-B4F9-CE0D75D5F2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978C19D6-19C2-455B-9316-6F1915C5E6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EAFFD97F-80DB-4412-AEAE-D02850F68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2FF6EC41-5BA3-41BB-938F-B9B49C87D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7BC2AEB6-F9EB-4F35-802A-2D27E50366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0CA049BE-FFE5-43F6-B8B8-6CDD5ABBF0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D0E97698-7CC1-4B71-9CBC-67929627F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20B5C995-FCC5-46D3-9AEE-31DAF6DBA8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0B25AB79-8536-4777-B0FB-2D612978D3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8500EEC9-CC02-4C38-A33E-57577FF792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C35494D9-A6F4-425B-B324-51A88AD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FCCF8E96-E0D4-4177-9EE7-43401EA36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1C82544A-0638-4423-926E-EC856BB9C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F6A87713-B29D-4136-8E1F-5324CED9E6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D2D5587F-0DE9-4629-AD89-6EBB554E1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16B14D9E-D7EE-4F75-922A-2F44EA9640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1F73768D-5BB8-4198-83BD-8E871E96D4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31AA86C5-6D01-45E3-B636-27665EADEB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96CEE145-2E8E-4F2A-A29A-B4E50E74B1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3746E220-8CC4-4DEC-8D93-8B9BBFFF69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513213E9-BECA-4CC2-B8FD-1659E06D10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5B6BAD2B-CFF0-4F2B-ACE7-E021C31AEF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7600D145-4A16-4AC3-A50F-4921F48694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C7D16C8B-4723-45E5-96D1-9128A35D0F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1265C86-17F2-4B49-8F7C-1878FB40CC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81C011CD-38B9-4335-B113-CEA5E2209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248F5C6B-9C9F-42AA-8A2C-D67BF665A8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DEAC06FE-A3E6-4EEB-A42E-659DF27D80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54386472-68BD-4494-830B-AE6991DE6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C2E5BBF8-0357-4C3B-80D8-74672EE63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E0366B9D-A715-43F2-9924-CDB801798A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56C5A29B-50C5-43DA-9F5C-AD8CB8020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7EFD61CD-C020-4BCB-8BC9-5F6E3664C7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82C0901B-F830-4957-8A1E-506284BD6D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268BA96B-1C78-476D-806A-DE0AEAB855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93E0565E-9C03-4C29-BE46-85C862F30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AC599D0C-0936-4433-8962-66A48426C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05A5A097-9E62-42EA-AF68-8B40FAF6D8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743DC030-4A6A-4984-B46E-A88E32D9D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DE5CB768-AE86-4F3C-B7B7-31FD44F007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02A1797D-C396-48A1-96B6-8550EA68D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CD4CFE76-3A24-4560-9A46-DE045E353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7D45E73E-9F87-4B1C-BC9F-36E75BD800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043907BE-895E-4785-8FD1-92AF0842B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78EFAEAF-1FA8-47B6-9FB5-6BCE6B6F34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0BDA7CC3-C650-4A6A-A51F-610F81DC1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64BABA12-3711-4362-AF5B-31E95C5084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D68A1909-BB3E-421D-B7D9-C62AE49A9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BE1D736E-2306-4E53-9511-AEA57C285A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AB708859-0CE2-44B9-BC2F-92C22BD467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5BB2DC2D-48C0-4806-A6DC-B12C09F1D1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0134C52D-90A0-4E42-AD16-671475395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C4C501E0-57BA-42CC-937F-3EF5BF061C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FBEEB5F0-2549-4D30-9FB6-67F73D0E6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16B282E2-3832-4DB1-97F3-CA93DB5D29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1B4B26D1-951F-4B54-901A-490FB70BA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AF2E3436-8E26-429D-A467-063A947710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FE360EFB-0BBB-4666-863D-62E61D852F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E4B85E9D-A320-49F6-8B75-F6FF98AC27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AE1A7A2D-7D37-4467-83E1-22FF211F04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73C21438-EE7C-4AC3-8166-ACB8C61DE7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DCFB855D-910D-4CAA-8BF7-D630CBA53C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5C00E35C-49F7-4FA7-8086-15521A2A6C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61BD473B-A7DD-4BD2-B9C6-5D7AD7D9F7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291E00FA-FEC8-4108-A154-F3D16E69D1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B5024E1D-8065-493B-B3DC-D5EA97C65B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E880D4BB-7D39-433C-90BF-8D24BCF6D6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08310473-7056-4132-810E-48CB40EF73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A04A4D2F-7673-4E9B-A873-4FCA3DD5C0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26F1A8F4-85E9-4CD9-BA5A-0C9125585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EFA853BD-92E8-42B3-902D-3F5FBC94E7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133EBE83-5E14-4EDE-B012-636F42CCC1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6AFB4AA7-69E2-471F-ABA5-7C6BE4A38F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998B60E0-B3CC-4EC2-90CD-2E947B7493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FCF699AC-EF73-4FA9-94D2-E47162E2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F177068C-0557-4572-BEDE-E6F839622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007D2B1-79A6-482E-AC39-1A9C8C7642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A5545F7B-7893-46A2-81FB-44D857B338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4172C780-2E02-402B-8521-3C407CB10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14E22B2-5CFE-4E2B-9A38-DD7BA854B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18BB59C1-31D2-4280-AE9C-FDDD71292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0EBCF73A-7381-485D-A39E-12A869F9A1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5F12A989-3DF3-4285-8134-3BA1569010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DACA9FD1-B3A5-4995-B195-5D9C53C93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9444D27C-F72E-44EC-B651-1C2E3E6093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71DE0B7-997B-4065-9790-3BA3B6D5B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91C7BD8F-224C-4696-8087-813A8BA9CA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5DCEABC1-31C1-44B1-A286-869F3B747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AEE0A29-7404-496D-96E0-F6A9E5A2FC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32B510F6-045E-4DBA-A358-2975C56565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DBE2224A-92BD-44F5-B07D-1FD9BB39A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CE8DDF59-119F-4958-8599-2512B38033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4A80DBD5-B6C7-422E-84E1-0518CD1EB4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541288E-6F2C-4530-A123-B38830B11A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7AC5AD97-3E0B-4E26-835C-F3CC7C854D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CDF56906-93E5-4DC1-80FB-728258D3D9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43C6E348-2199-4C03-A1CA-62654468DB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AD47C309-6470-40D1-9AA3-207420A5DD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6ADC7993-6FE7-4839-B777-44E457CFE2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8DDC2796-A7E6-47FD-AA90-75715FE8C7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3EFC7752-6D8B-424B-8021-DE6FAEC51F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E3EF644C-98AD-4834-AF5A-006F302C2F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E4FB209B-42DF-4B3A-BC1E-35C3C3560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04F4BA46-9850-4003-8179-5E2A96848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9D5F13FF-99FB-464B-B1D1-B36FBB6A78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229E7160-18F3-4464-A6AC-F9B633A57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3BBF9EFB-D7B2-4BAC-95DC-FC706A5875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9AEFAA18-8A76-4C9C-85F3-635B6B95FB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DEE3AB61-C418-410C-94DE-7499497F43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BFD978A8-865E-49EE-9D33-B177DF5441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E968EF23-EDBE-429F-9490-6957C9F696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19A3F773-45C4-4622-9DD2-4E2AC466E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4DCC3518-0F34-40BB-A4E5-140469F127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D170AFFC-87B9-4021-8595-6869B26034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31BB639D-1C78-4A3F-B384-7DE44803E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16D773D8-743E-4BD9-90C3-CADFC5DC2E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5779AF9B-66E8-4135-82EC-EDB0B501BD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410DBFF8-A993-40E6-8EFB-EEE94AD03B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E820EDB5-6052-4AAF-8BD9-A6560C5ABE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DBD685CB-14EE-4C95-A247-1A16358A0C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1440BF0A-0AD0-4295-B6F5-BDDB2969C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6CA2687C-9C9D-4187-A147-F198BF266C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9E843CAE-4AA1-4656-8441-FBD0E69B6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8483DE6C-70A8-4720-977D-1CFD07C72D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65B13F09-D902-4E2B-9852-43E9A666C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969DE44C-6766-48B1-8525-4C77FAF60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112E57E9-AA56-4F44-9D91-5F03A90D0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66571CB8-A389-4DED-AC5A-AE60E34FF1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78D7B160-2A34-41FE-8ADD-B0323840F2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FECDDBFD-611D-41E2-A83D-A6634010C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85FB3089-8426-48F4-B488-A600A06BB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5FA49F7A-353B-4A96-84F2-E5186D4AAF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F2982BF3-E564-4458-BDF1-D19B15160D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BFC4BBCA-2133-472E-A039-0859119B3D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D5952769-E4C0-46D9-A9C6-226D50179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6EAC075F-1F77-4683-8737-1DF46067D6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88A01773-047F-4206-9C78-B10782A2E5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04C5B1C5-4A45-4128-87C6-4624923624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E82EAEB7-6CC8-49C6-A422-8DE97A7C2C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85969565-D768-445F-A0C4-3608233E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BA4AF541-015A-4633-96F1-B75A7A4E42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10D4E5E6-CBCD-4490-956D-296A34ED38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28940850-0FF1-46FE-9966-04E6A81CCD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B31DA03E-44E5-4B60-8048-12ECF4A0FF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85A0E124-5564-4C6B-A6FD-4850ED5A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933C76CE-81E7-476F-B488-437E70596A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C2570309-C960-4F28-820A-B0E7A28CF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1FBFAED7-0B4A-4F7B-8BAB-59A8D9537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3311CFD9-A4FB-49F1-ABF3-ABC3CF2528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5670D353-2C92-43DA-A053-CA3864BF54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7CBE4D64-9401-498E-ACBC-58CF53D748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FDA85824-D479-4CCD-9585-C6064330EA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0972D2BF-8815-453C-AD13-234FDC09D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33073827-1044-4B8C-B276-0D3F10869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74C921CA-A789-4944-A61D-B9862BD420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B3E5213D-F4B9-4CD9-880E-7021F681B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3631470F-CACD-4A3F-865C-98DAE4AFDD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478BA536-9978-4C96-A78F-7410FE109F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5A659125-C89E-4CAC-8BA5-E538BA30B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FAB27BAC-8FD5-45D3-8E30-EB0C9BDB5C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B3062BB4-5135-41DB-BD61-0D6E88CEE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C3EC96D9-71E1-4364-A940-48AD7A46D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8F45AD31-57D7-45FE-BB75-0F90E7947D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C0E7D31A-AA9F-4498-AA2C-2F43383C72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605649FC-3904-4B9D-A176-773499A799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E01935B1-FE61-4373-9FE6-C9BDA89D10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1640D0F1-4736-4A09-BE87-844976A99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DF06D6A0-5CA1-42B9-9DD8-E1BDD461B3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05766462-3287-42AE-9249-A3DC74BB25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56C04ABA-33F1-426E-BD24-396B8A4C18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43C38D93-8F28-4287-A876-0126B74B15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B299388D-460E-42A2-A2D3-C31A336174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35BEF42B-F8D8-4A01-B0C4-5B9B2323E0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FC5DDB3-F9C2-44F4-84E3-E069E4AC9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9CDAAD91-0B3D-4D62-9B66-24EB7C36E3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B497B226-A17C-4B08-B504-FF2595FB3C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17101FDA-07B0-42D3-BE58-734EB35D6C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C5D3EBC9-FD0F-4382-B719-F2E3971A33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DD1516E6-137E-4156-B0B4-9F9EC872B4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0305AE7D-91DD-4ECC-9882-210E5DBED3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DD44B9E5-4E7F-4B6C-A30A-67F3D5D02D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F0324EC8-9131-490F-82F0-44932EEE36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574A532-CEB8-4920-A94A-9C87CAEF6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A64489EA-C425-4F36-93E3-10A7B9CD1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43CEA051-6EA2-4B73-A6A2-9F9AA6B550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B1C17BE1-218F-43D6-ADC2-0B14AB2A8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99D42A46-221D-4047-ACE5-BA38465A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AB70DF04-C2DD-4502-BE3E-31A2143A11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303EF404-3B16-4C74-9B7F-BB0A19E4CF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3730D532-F41E-4373-B1CF-F4D3C4C90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26F1C44E-FC23-45E5-9C25-1E026BAF35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CA9E2AD0-7300-4D67-A32D-398A57654A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CB7EF540-1F24-4AFE-9032-CF2EB34E7D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794308D-B83D-4BA2-8ACA-41A4DA2D57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98503CD1-F3A4-412E-A300-E938591541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AEBB99E1-D90E-4B84-B12D-ADC47D2849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8C6E8D49-2F0D-4904-BB79-05F105E61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F40F76F6-45E5-48A9-9E11-5A61642835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99E5E98A-F599-4DFB-A1D3-84D09DD33B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5006E57F-29E7-44B5-917A-F99723F1BF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EF7A519-74F8-4D9C-B315-7FD7C90C4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9057965A-9C85-4EA3-AFB6-8A2717460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BB18454-3DBB-4337-9DC4-8B2EEADE50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B069240F-5B28-4AD6-A697-B45676007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3A360DF0-9C43-4BFB-85AA-33827CD68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AFEA58DE-EED3-4CBF-8478-23E2CA6A9E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EF4FC6B6-BB01-4799-AF99-41C194D584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9DBCAF69-767E-46F2-99DE-4642E9B5F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3B65B27-B931-445E-99DE-B2FC8838D0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0FBF4AB3-E81E-471E-9342-4595430F95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7D1F6D2A-370D-4FD8-9D1F-225F9DBE9A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FB941E05-1C38-408C-BC70-F67C8207E6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EC92591F-C1C9-4B18-A58B-048B9E48F3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F60A395A-5532-4278-A965-8C8BA7E0CA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0E7F583B-A506-4F0D-95AF-B3698F52C1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9A4A5984-40F2-4AE8-9EB5-A419C4E50B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72D92786-6BAC-494D-9B57-E05C337A3C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01123F17-8993-4078-834C-580654B0A9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AB286EC6-6694-4FB6-87B3-CDB8571664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01E96E6D-CC41-4EE2-8567-AFCF4160D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AD43BA0A-05DE-4363-9941-2CA5D1D212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FC411A7E-B231-490B-BF04-E18DB63CAD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5EAFB192-F1C7-4324-AB70-CCC264075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856E7033-1759-4A22-8705-268B120E8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B021DFB6-C030-41DF-B770-21FCE57EB4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29F3E50F-8B9C-4A51-A919-84C8C108D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41B341BE-C2FC-4E87-82C8-BBEB23FD0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F20082F5-0D25-4B8D-A7DD-BD27D8C101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87D1B101-C538-4EA6-8844-B0926AF25D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FF26FD31-45C1-4B92-9E27-D6DDFF61D8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D8A79EC9-92CE-4742-BC39-ED7099C37D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F9E21AD7-2CE9-40DC-93A7-145C8E490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7198D2F4-5507-4CB2-B10F-3B8338B0BA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9FA48E1E-00F6-446C-AEBF-02D155528C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B4DB0D0C-3F3F-4A59-BD69-692FE3C31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E77385EF-CD77-4DC5-8BAC-6EDE94B401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36E3D81A-3A8A-486C-9045-CB4DF9CC86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2AEC3591-2C64-46D9-97BF-443E5E5428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648649AC-7E6B-43F2-8FC0-4A0F2422B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543AFB2B-70A8-4AEC-B53E-5E2FCAC6CF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69C485CE-2324-458A-A2DE-705BEF4C9C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1B2D9BC7-8541-43E3-9A9E-63F60BF56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7D14A83F-8FC1-491A-9B91-205ADFFE74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BE7B07FC-2E7D-49AF-A2C8-455FD1EA13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79C4DDAD-6E93-4D95-9BCE-AFEECAE9C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F14E18F7-2A4A-4FB1-964B-5BB006BD13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E5DB2CC2-07BC-4CBA-90D5-88030AD95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6E8AF70B-B698-4477-9244-E36AC99864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7D7F91DE-9B67-4266-858E-868B93A1A0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2FB8C1ED-DD92-4788-A243-AE290665E9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BA0631AC-773B-4FBC-AD7F-95231165C8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77603A3B-F4D2-4DAB-A5AD-306F926DBB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85C84A5B-C1DE-4F07-A61B-3D46881DA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6D5087C9-04DE-46FA-8B5F-9D22616FE6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261CA8E7-6E45-4726-9D90-70FB9854C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6B4A27C-7C22-4EB0-9506-5E9A51278B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D1BBF3DC-02DE-4311-A648-934DF0C42D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CA4F250D-6B93-4D39-BACE-15F33A431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DAE91395-A509-442E-8E27-EC8893008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7A38CE7C-DB81-4ED9-8FF2-D61EAC04E1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1E47B64A-34F0-4F52-B777-AEC6AFDAE9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24EBF069-E4D9-4EAD-BF2B-9BE833EFB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E0804265-C67E-4CB2-8A10-3632C1532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AD4F958D-CF86-4150-A97D-C3715D4D11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F4663BC0-D985-418A-A399-C6ED26764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54ECBA77-7C95-4A17-8D18-75D2013CCA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36EBFD03-71B5-49D7-A775-F240276D5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2796853E-D4BE-4DEE-8EB0-BB7333BC2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B808FEFF-E752-4C6F-A8BD-DDE9B7C3B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09117447-41EA-43F6-9C3F-FC3A001C75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72FA487C-9D29-455E-B832-E21BD2AB5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BE6D6642-160B-48AA-9D48-2966D2042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B68293AD-4396-408D-887E-E4DEF1209C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5F739C32-1D1A-4BC2-B821-3EEB5412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9CB8F51C-BA0E-447C-9513-FE73193EAC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0E08AA30-3950-4A20-8297-1BE6DC056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74F0D1EB-B68D-4705-9A3B-B8EFA77F45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7C526D5B-5751-4FBE-AC6D-DA5115B5F6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22A9AFC0-5FBD-406E-A604-2A4CC4E9D1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BFA30519-FCB0-455A-9E20-08E4D88BD3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0D3821B6-358A-44F1-A5BF-B3B14D80B5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5F50259E-D2D6-4D76-A253-4473FE140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AD33A62E-D9BA-4203-B055-3E793C8F6C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1661C722-E50A-4581-934C-4B7D95564C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44FC1D16-BA98-4052-A080-18CCB7117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8E69C658-B482-4814-A076-A7CD4C33F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9B6AF919-12F8-44C7-9B0C-44F8EBCAFF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061ABF43-A1A1-40CF-8695-41CA5DEBB0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BCF186D0-9303-4407-88A4-516E03FF55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A8DAAB1F-9CB2-465E-AC70-407C485447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3" authorId="0" shapeId="0" xr:uid="{96A84B6E-23B1-48AC-9FC5-DB2205ABA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3" authorId="0" shapeId="0" xr:uid="{6C7331D0-7A6F-4644-85A6-ECC025EBA3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3" authorId="0" shapeId="0" xr:uid="{A6C2AAA1-0F07-4695-BDB2-DE34AC91B9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3" authorId="0" shapeId="0" xr:uid="{3248EE95-A668-4C10-B5F9-1A73E43154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3" authorId="0" shapeId="0" xr:uid="{D3E509E8-02E5-423C-89B7-5BA637FE7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3" authorId="0" shapeId="0" xr:uid="{13EAC4F9-1F78-4D40-BB40-3F756DA226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3" authorId="0" shapeId="0" xr:uid="{BCA74D1B-AC83-4198-9808-7C6C4E2DF3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3" authorId="0" shapeId="0" xr:uid="{C549691F-4B19-445F-A789-90D7E60D9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3" authorId="0" shapeId="0" xr:uid="{9E62F26A-F190-4A99-BD8F-D29DED30B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3" authorId="0" shapeId="0" xr:uid="{952E62B7-4FDF-4B0E-95EA-8EC7867E5B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3" authorId="0" shapeId="0" xr:uid="{0052737A-C5D6-498B-BF6F-63E0957F1B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3" authorId="0" shapeId="0" xr:uid="{1B289583-65F1-4781-BE59-B19043F707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3" authorId="0" shapeId="0" xr:uid="{B9B05028-1F18-49FE-93EF-5F1BBDBD7D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3" authorId="0" shapeId="0" xr:uid="{96710DED-165C-443F-B72B-630994138C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3" authorId="0" shapeId="0" xr:uid="{67F3ADC3-B30E-4B55-9EA6-AF004E493F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3" authorId="0" shapeId="0" xr:uid="{B0B121AC-5017-4551-BBA3-F2D730ECC9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3" authorId="0" shapeId="0" xr:uid="{E13A655E-B131-43FA-ACBD-8C45764531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3" authorId="0" shapeId="0" xr:uid="{892BDBC3-1FDC-47C0-B95E-72A93978C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3" authorId="0" shapeId="0" xr:uid="{89911895-E87E-4742-9272-82D532CBDA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3" authorId="0" shapeId="0" xr:uid="{A23BA33D-71B8-4664-B30D-A780CE8E8E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3" authorId="0" shapeId="0" xr:uid="{A8AAD380-E2E7-481B-BE05-2682577DE9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3" authorId="0" shapeId="0" xr:uid="{C8040814-592B-49E5-8F71-25926DFFA8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3" authorId="0" shapeId="0" xr:uid="{7ED64912-D66D-4475-AF13-AE61D387E3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3" authorId="0" shapeId="0" xr:uid="{8B373595-E906-44C8-A771-24B122B414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3" authorId="0" shapeId="0" xr:uid="{6B2A09C5-F7D2-4AC5-95E6-0DBF9AED5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3" authorId="0" shapeId="0" xr:uid="{BA31150F-6E52-4822-BA76-90C6350C4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4" authorId="0" shapeId="0" xr:uid="{C1FAFEAD-D94F-49AF-8471-85FF652480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4" authorId="0" shapeId="0" xr:uid="{4A91502F-204F-4C62-864D-9D85972077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4" authorId="0" shapeId="0" xr:uid="{19FD2C01-9092-4C54-B1CC-23258688BB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4" authorId="0" shapeId="0" xr:uid="{5CD21CE8-67F1-4F01-845B-8D525C6F21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4" authorId="0" shapeId="0" xr:uid="{7F81CD44-7D45-453E-AA9E-445639033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4" authorId="0" shapeId="0" xr:uid="{3E8C2A25-DB6F-4901-8067-59778663A9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4" authorId="0" shapeId="0" xr:uid="{EECC2EB6-9BA5-4B21-9A26-C54E6E6280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4" authorId="0" shapeId="0" xr:uid="{AA70869D-49CE-4A34-9B92-D9519163FD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4" authorId="0" shapeId="0" xr:uid="{8D5D6642-995F-40B1-802E-0F96808C7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4" authorId="0" shapeId="0" xr:uid="{57A402BB-313C-498A-92D4-88944C75B1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4" authorId="0" shapeId="0" xr:uid="{9110A8C9-CB93-4008-9DF0-B62183DCFB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4" authorId="0" shapeId="0" xr:uid="{234AB144-238F-4BEC-AC82-64E0BCCC3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4" authorId="0" shapeId="0" xr:uid="{E908BAE2-DB93-4A35-82E3-310C9BD46B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4" authorId="0" shapeId="0" xr:uid="{A740F9B0-C86A-4827-B9F9-C84FD3966E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4" authorId="0" shapeId="0" xr:uid="{D08E7A9B-CDD4-4983-ACDC-1AAFAFB2A9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4" authorId="0" shapeId="0" xr:uid="{CC35C38A-61A6-4459-AD69-429A61C71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4" authorId="0" shapeId="0" xr:uid="{8AC7EE67-352F-40A3-953A-A42AE0F9BC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4" authorId="0" shapeId="0" xr:uid="{87A274B4-CB53-4608-A8A2-7180A66666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4" authorId="0" shapeId="0" xr:uid="{330D57BB-7006-4AC4-B9AB-B14FE9D98A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4" authorId="0" shapeId="0" xr:uid="{A3F6780F-571F-4657-B0D6-380FB64031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4" authorId="0" shapeId="0" xr:uid="{3B2E7CD5-4A4F-46D2-ABC2-2F247C5A2A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4" authorId="0" shapeId="0" xr:uid="{526E7D83-52A9-4539-9683-8980BC29AD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4" authorId="0" shapeId="0" xr:uid="{3C590636-0553-40B2-BE95-59001DC8F9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4" authorId="0" shapeId="0" xr:uid="{1D8617E1-2EC0-4CC9-8B9A-3362FBEB4C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4" authorId="0" shapeId="0" xr:uid="{94BCFA73-F12A-42EF-929A-9DEBAA17E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4" authorId="0" shapeId="0" xr:uid="{34233185-1C4E-493B-8DDF-44114AC129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5" authorId="0" shapeId="0" xr:uid="{EEBD824D-2454-4B76-BB7B-95995B4591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5" authorId="0" shapeId="0" xr:uid="{47F555A4-B40A-44C5-8751-C04F0BB85B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5" authorId="0" shapeId="0" xr:uid="{C8DA6716-7673-4B29-97BC-33A1A918F3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5" authorId="0" shapeId="0" xr:uid="{B420FACF-0134-4FE0-B71B-4287E2DF67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5" authorId="0" shapeId="0" xr:uid="{713D8A1B-5512-4B4D-A7CA-50AF0EBF16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5" authorId="0" shapeId="0" xr:uid="{81C16C6C-18C5-4513-8745-759FAEB3B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5" authorId="0" shapeId="0" xr:uid="{4BBC7ADA-5C4F-49AD-B42E-51EB06E1C6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5" authorId="0" shapeId="0" xr:uid="{3B394525-BF0E-4D43-A79F-0404ABFD4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5" authorId="0" shapeId="0" xr:uid="{4D2D897D-03C5-47D6-BD50-D266838DDA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5" authorId="0" shapeId="0" xr:uid="{173FF0C6-908D-4C74-956C-14EE676DE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5" authorId="0" shapeId="0" xr:uid="{ADB095F6-9AD3-496E-8CEE-C182A68CDC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5" authorId="0" shapeId="0" xr:uid="{DCD73E17-E6C3-4B6D-B797-CC6C1EDA8F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5" authorId="0" shapeId="0" xr:uid="{DD638C70-BD0F-4078-935C-E9684E181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5" authorId="0" shapeId="0" xr:uid="{DA070680-73E9-43E1-A9EF-2EFBD77B86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5" authorId="0" shapeId="0" xr:uid="{864E545C-7CC8-4264-8867-27FAE8C42B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5" authorId="0" shapeId="0" xr:uid="{36A228E7-D4AB-40B1-8B90-884319CD4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5" authorId="0" shapeId="0" xr:uid="{4EE39849-E64C-486E-8EF9-305ECA9D8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5" authorId="0" shapeId="0" xr:uid="{FED017A9-3E7A-4DD6-A1CE-632DB6407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5" authorId="0" shapeId="0" xr:uid="{89244D15-5557-4D3F-8040-94C63AD914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5" authorId="0" shapeId="0" xr:uid="{D2D45762-3585-438D-B7F0-AED8F8586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5" authorId="0" shapeId="0" xr:uid="{C948D9D3-768A-47B5-BFDD-83D0F2249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5" authorId="0" shapeId="0" xr:uid="{19695ECA-19E5-471D-8017-749E06A59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5" authorId="0" shapeId="0" xr:uid="{90BA09C0-3E84-44EF-A849-9E7CA096E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5" authorId="0" shapeId="0" xr:uid="{5A452B9F-709E-4296-8796-8139596B3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5" authorId="0" shapeId="0" xr:uid="{02CD5B4F-7445-44E0-8DB4-6B2D1B4174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5" authorId="0" shapeId="0" xr:uid="{2FFA7057-0600-4A4B-BE71-04009BDC4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6" authorId="0" shapeId="0" xr:uid="{FA2D82CC-FAF2-4813-B0B6-80CC8C57FF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6" authorId="0" shapeId="0" xr:uid="{4DF4804F-3FAE-48C0-AF90-1A47420FA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6" authorId="0" shapeId="0" xr:uid="{D6235821-B6EC-4DA4-8E33-ABD4C175F1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6" authorId="0" shapeId="0" xr:uid="{226FAD44-E116-4698-967F-7F3328329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6" authorId="0" shapeId="0" xr:uid="{B96A2006-FA1A-4854-840B-CA65212D1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6" authorId="0" shapeId="0" xr:uid="{587777F4-25D4-4072-9199-9C9EBC51ED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6" authorId="0" shapeId="0" xr:uid="{B96200E5-0A5B-415D-B7B9-677350DC7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6" authorId="0" shapeId="0" xr:uid="{742EE62C-F54B-46AE-801E-EF701231F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6" authorId="0" shapeId="0" xr:uid="{D3E2922B-4B42-4CB0-8797-F1262D0AB2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6" authorId="0" shapeId="0" xr:uid="{DD0A4337-9556-4886-AD8D-D0C978AB23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6" authorId="0" shapeId="0" xr:uid="{2A980BCF-795F-4F2E-8CED-ADCA1EA9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6" authorId="0" shapeId="0" xr:uid="{A12548F6-95DE-498A-83EF-5F21137BE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6" authorId="0" shapeId="0" xr:uid="{03B56A0E-2214-484D-92CB-C0C762018A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6" authorId="0" shapeId="0" xr:uid="{31FBCE8A-D80F-42FF-93AB-3C0A381BFE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6" authorId="0" shapeId="0" xr:uid="{75CF402B-5D47-4325-A03C-94E971703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6" authorId="0" shapeId="0" xr:uid="{6B4A9D8C-5496-4535-AFC1-87F94005B3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6" authorId="0" shapeId="0" xr:uid="{B55F449E-6132-4CC5-8446-65623A8616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6" authorId="0" shapeId="0" xr:uid="{E97933ED-D0F2-4C2C-A6CA-1ECEEE97F7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6" authorId="0" shapeId="0" xr:uid="{2C8DE8E8-4C49-4494-A016-D35E8D41C1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6" authorId="0" shapeId="0" xr:uid="{05A63B7B-E32C-48B2-8498-0C70DDCCA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6" authorId="0" shapeId="0" xr:uid="{536E0C93-7C88-4E34-BEC8-4C9A9EC8B7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6" authorId="0" shapeId="0" xr:uid="{E908A27B-C4D9-44A4-8FDE-AE817819E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6" authorId="0" shapeId="0" xr:uid="{7F30A744-F1EC-4B39-BBC9-E42EAA61D9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6" authorId="0" shapeId="0" xr:uid="{B223913A-9600-42B3-9455-493742AE3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6" authorId="0" shapeId="0" xr:uid="{B9A139CA-A9E4-4C0C-86E9-378F72302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6" authorId="0" shapeId="0" xr:uid="{3DA994DB-A427-4C32-A856-1544B49E4E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7" authorId="0" shapeId="0" xr:uid="{8D8B4551-6EF5-4D6B-985C-B5AAEA6F9F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7" authorId="0" shapeId="0" xr:uid="{C8D4C79D-E03A-471F-A6F8-F2091F3683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7" authorId="0" shapeId="0" xr:uid="{994099D2-AED0-460A-BD63-E6EF128C2C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7" authorId="0" shapeId="0" xr:uid="{6591AB44-DDD8-48FF-BE00-3CF3B88F44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7" authorId="0" shapeId="0" xr:uid="{ED2F575E-3A7F-4B53-A28B-DF7702659D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7" authorId="0" shapeId="0" xr:uid="{99B3F052-17C3-4040-8DB7-755F030DCB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7" authorId="0" shapeId="0" xr:uid="{B97FBC1C-3F70-4C07-90FE-D9CE3A0C85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7" authorId="0" shapeId="0" xr:uid="{E7693734-C381-48DC-B35B-BCCE655CB3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7" authorId="0" shapeId="0" xr:uid="{BC78DCD2-4221-4B22-9C77-F2D74BE096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7" authorId="0" shapeId="0" xr:uid="{A8FC5D4D-02CA-447C-BF2E-D150D78F89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7" authorId="0" shapeId="0" xr:uid="{D394A2BC-2B2F-4628-9109-54F1C206C5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7" authorId="0" shapeId="0" xr:uid="{A7CFF212-7BC5-45C8-8391-1C38B4820E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7" authorId="0" shapeId="0" xr:uid="{ADD85E64-866E-4A9C-8E40-9505F1136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7" authorId="0" shapeId="0" xr:uid="{18D77D2F-7EF3-4D91-A0F0-F2D1D9AD7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7" authorId="0" shapeId="0" xr:uid="{8545DF53-E8B5-4715-BF2D-75FDCF53B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7" authorId="0" shapeId="0" xr:uid="{5A980A4C-7F53-4E1F-A75C-963044810B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7" authorId="0" shapeId="0" xr:uid="{4E5B0D55-D7E4-4F00-9B8C-43166C7CE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7" authorId="0" shapeId="0" xr:uid="{B8C02410-946E-48A4-9841-EBCD2C8EC8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7" authorId="0" shapeId="0" xr:uid="{0C8DFFF7-6715-4C57-AC1B-A4858ECA7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7" authorId="0" shapeId="0" xr:uid="{3A8FF5FD-6C3D-47B4-9815-E6A5C32FA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7" authorId="0" shapeId="0" xr:uid="{420DFAF0-C1F0-4BF4-91FC-23CDF999D6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7" authorId="0" shapeId="0" xr:uid="{069D6230-A789-4BCA-B660-801123FBC6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7" authorId="0" shapeId="0" xr:uid="{C05A6161-4245-49D6-AC9F-48E8B5997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7" authorId="0" shapeId="0" xr:uid="{30DC80BE-2235-4B4C-A64C-CD113456F6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7" authorId="0" shapeId="0" xr:uid="{41B854FF-55F7-4F84-9AAF-5CE0F847A5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7" authorId="0" shapeId="0" xr:uid="{64EDA5BE-54A2-4EC8-B3B6-27636D92FB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8" authorId="0" shapeId="0" xr:uid="{61720576-A133-405A-8F9E-768FA4D5E8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8" authorId="0" shapeId="0" xr:uid="{F119199F-5DBA-4ADB-9A33-3926469A74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8" authorId="0" shapeId="0" xr:uid="{C07F6609-2EC8-4009-964F-1FD5EB00B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8" authorId="0" shapeId="0" xr:uid="{0556E5E9-D4FF-496D-9250-55D7055BC5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8" authorId="0" shapeId="0" xr:uid="{82B5E635-A12D-45DE-A46B-88E7A852B2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8" authorId="0" shapeId="0" xr:uid="{B7DC5C48-66A9-4E5B-BF2D-9870FAAA3F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8" authorId="0" shapeId="0" xr:uid="{7DB207D8-0A6D-4D3F-97C1-5867B4EABA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8" authorId="0" shapeId="0" xr:uid="{A65C6F67-BE48-4BBF-9EDC-8B762AF9E5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8" authorId="0" shapeId="0" xr:uid="{0A4B8EE3-D2C1-44C5-BC92-F9D1B285D1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8" authorId="0" shapeId="0" xr:uid="{983A9D15-CF2E-4346-B82C-42E42D55FE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8" authorId="0" shapeId="0" xr:uid="{D5ACC3D7-919D-4E01-A918-AE42318BAD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8" authorId="0" shapeId="0" xr:uid="{5084E59A-AB05-4814-85D2-898DE6CC8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8" authorId="0" shapeId="0" xr:uid="{1FB4F5F0-35CA-47BC-B9D2-56CA6CF980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8" authorId="0" shapeId="0" xr:uid="{9241ADED-1494-4B9F-A79D-2122E0AAF6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8" authorId="0" shapeId="0" xr:uid="{84F1BE20-3525-4755-8C63-18A3644461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8" authorId="0" shapeId="0" xr:uid="{D9721900-B4F7-46F0-85FE-A6AF7C1577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8" authorId="0" shapeId="0" xr:uid="{B3F8EF1E-6ACE-49A3-9584-3121ED2AD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8" authorId="0" shapeId="0" xr:uid="{C1C80C9E-398E-4EED-8728-3F2587B49F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8" authorId="0" shapeId="0" xr:uid="{B5EF024A-3053-4D49-863A-C637C6343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8" authorId="0" shapeId="0" xr:uid="{6B3A75D5-C4ED-44F8-B971-1B861CC66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8" authorId="0" shapeId="0" xr:uid="{634E7AEB-C0B7-4FCF-9A96-89465F2F8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8" authorId="0" shapeId="0" xr:uid="{A7E3F4E2-EE14-4A2A-B706-5800E491BA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8" authorId="0" shapeId="0" xr:uid="{1207EB48-99F0-4C0F-8419-D6437BE099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8" authorId="0" shapeId="0" xr:uid="{FE90E4CF-59CD-48A0-9722-346F10743C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8" authorId="0" shapeId="0" xr:uid="{BB4A663F-FCE0-4105-B29A-D22B50797F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8" authorId="0" shapeId="0" xr:uid="{973864DB-F0A8-4326-B65D-D51E61050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9" authorId="0" shapeId="0" xr:uid="{E227E59E-43C4-4A9C-AA05-CDBABF0BBF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9" authorId="0" shapeId="0" xr:uid="{61F990F6-D09D-4CF9-AF53-FC0DF1028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9" authorId="0" shapeId="0" xr:uid="{7A94CF9D-957E-41AE-A12E-23DD770E0C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9" authorId="0" shapeId="0" xr:uid="{DD14CA81-74E6-4468-A9B3-24D1E55BF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9" authorId="0" shapeId="0" xr:uid="{B2C4FFEE-CA5C-4A14-B0CB-027FE4938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9" authorId="0" shapeId="0" xr:uid="{A5679A87-3A05-43CE-8E09-EF93E94777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9" authorId="0" shapeId="0" xr:uid="{6B79D640-537A-435B-A452-FC23891E8E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9" authorId="0" shapeId="0" xr:uid="{F0909918-AC68-4FF5-A07B-BCF62EA6C8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9" authorId="0" shapeId="0" xr:uid="{841F4A7B-21F0-4721-93BF-E8B3A9EE38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9" authorId="0" shapeId="0" xr:uid="{37F3B83F-86F1-45D4-BC84-D8F211C9E8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9" authorId="0" shapeId="0" xr:uid="{C780A7D6-B850-43C2-A83B-1AA6848EF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9" authorId="0" shapeId="0" xr:uid="{EE240460-A74F-47A8-9E53-C50BE19B56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9" authorId="0" shapeId="0" xr:uid="{FB965AD4-0161-4098-8DA7-EA7A965E09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9" authorId="0" shapeId="0" xr:uid="{BB3681BC-3277-4FBA-958F-56C3D46EB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9" authorId="0" shapeId="0" xr:uid="{0931EDB3-2D86-4D07-9A7B-BDDE0CDDFA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9" authorId="0" shapeId="0" xr:uid="{2C2D9942-1D57-4AF3-96C6-E9941A004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9" authorId="0" shapeId="0" xr:uid="{A69829A6-1A81-4ACC-AE33-6BD0B803A4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9" authorId="0" shapeId="0" xr:uid="{C22391F6-9340-4A31-8DC1-FA3842981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9" authorId="0" shapeId="0" xr:uid="{485F90EE-B7DD-466C-A857-305249C8B6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9" authorId="0" shapeId="0" xr:uid="{5AAE263E-E2A7-4C03-A9B6-DC7B4FF99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9" authorId="0" shapeId="0" xr:uid="{684CCFD0-A62E-4203-8CD0-F89A066EB4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9" authorId="0" shapeId="0" xr:uid="{05A3ADAF-E1DC-4275-A4BC-709A025EC0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9" authorId="0" shapeId="0" xr:uid="{BEAD9DDF-7A9B-4671-B570-4F6BABBD11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9" authorId="0" shapeId="0" xr:uid="{1D724DD1-6A35-42F5-B0A9-BDB5225478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9" authorId="0" shapeId="0" xr:uid="{70BFC8C5-6002-4F5E-90C4-5E4ADE083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9" authorId="0" shapeId="0" xr:uid="{4E14162A-8807-4FB9-885A-7C62B472C3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4" authorId="0" shapeId="0" xr:uid="{4B8F8F45-2EA1-4194-9049-FD4A9763E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4" authorId="0" shapeId="0" xr:uid="{4D0B6DBF-5197-49D8-A165-F9A69A48B5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4" authorId="0" shapeId="0" xr:uid="{5B54DFFF-170C-4FF6-9CAB-25622A2DA3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4" authorId="0" shapeId="0" xr:uid="{2F2C940D-E05F-41CE-822B-1AEAAEC031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4" authorId="0" shapeId="0" xr:uid="{002DDFF7-6226-45D3-9EB3-601786216C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4" authorId="0" shapeId="0" xr:uid="{7DEC52B8-4CD9-4FE2-8891-5A14D76B6F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4" authorId="0" shapeId="0" xr:uid="{8AADCA7B-E5B4-4426-ABDC-4F46293B73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4" authorId="0" shapeId="0" xr:uid="{A57713DA-4D49-4C33-A2A1-9B223CF0F9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4" authorId="0" shapeId="0" xr:uid="{30AE62C1-BF1D-4FB6-BBA1-E65974FF2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4" authorId="0" shapeId="0" xr:uid="{CC3442F7-57D7-414A-946E-D0D7515EBB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4" authorId="0" shapeId="0" xr:uid="{DFEF9BA9-CB0C-45AB-9B73-17FA1FAF40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4" authorId="0" shapeId="0" xr:uid="{220AD3E1-CC16-4641-92AE-927E13EF9B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4" authorId="0" shapeId="0" xr:uid="{98D94A4A-D078-426F-A48B-7007287DF9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4" authorId="0" shapeId="0" xr:uid="{57A89515-2FBF-441C-86FE-34B235D206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4" authorId="0" shapeId="0" xr:uid="{8A22BC9A-2C4C-40DD-8247-7041ADF02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4" authorId="0" shapeId="0" xr:uid="{27BF2884-5778-4235-9B36-A35BB931FA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4" authorId="0" shapeId="0" xr:uid="{36732E82-DFE4-4067-9E51-CF03D47000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4" authorId="0" shapeId="0" xr:uid="{D1D30526-2570-401B-9851-623C68B3CE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4" authorId="0" shapeId="0" xr:uid="{72B0EC0B-86D9-4563-902C-1AC31C5ABF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4" authorId="0" shapeId="0" xr:uid="{F5F6A783-CC3C-424A-81F7-EAAF7CB08F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4" authorId="0" shapeId="0" xr:uid="{ECDA15C1-E717-41D8-84A0-391282BB99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4" authorId="0" shapeId="0" xr:uid="{7C26B4DC-0E38-4F2B-AD78-E871A7D34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4" authorId="0" shapeId="0" xr:uid="{85256A0E-1472-4980-ABD0-2358F1454B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4" authorId="0" shapeId="0" xr:uid="{E11B0200-94E4-47BF-8571-771B876584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4" authorId="0" shapeId="0" xr:uid="{33720573-1DAB-4B71-8D13-EC499C5E1C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4" authorId="0" shapeId="0" xr:uid="{F217027B-C6CA-4E8F-A3BA-E363B23A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5" authorId="0" shapeId="0" xr:uid="{4E5D2C70-72E2-4888-B85C-EEEEC3804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5" authorId="0" shapeId="0" xr:uid="{332AB0E5-659D-4A2A-9762-0480F45DA1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5" authorId="0" shapeId="0" xr:uid="{850A8FA1-0741-4FD1-A2C4-5363E8CD02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5" authorId="0" shapeId="0" xr:uid="{4AA6FB78-78E8-400A-9C29-BCBF8EA65D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5" authorId="0" shapeId="0" xr:uid="{7FFFFF4A-D9F1-4E66-AE66-864DCDA268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5" authorId="0" shapeId="0" xr:uid="{FB7EC36F-8B50-48C4-B1B3-34A4296757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5" authorId="0" shapeId="0" xr:uid="{729E0F95-C43F-4138-939C-45EAF520E2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5" authorId="0" shapeId="0" xr:uid="{BA687E9E-1668-46D1-9253-E538858F02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5" authorId="0" shapeId="0" xr:uid="{139887D3-3445-42D0-91EF-C8DEA8EC6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5" authorId="0" shapeId="0" xr:uid="{8B504D8F-065B-4683-9539-7D9782D2C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5" authorId="0" shapeId="0" xr:uid="{ABA4E5DB-62EA-4FBE-B147-724C7833E7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5" authorId="0" shapeId="0" xr:uid="{847DCA4E-67BF-4A14-9D94-5E9A89E4F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5" authorId="0" shapeId="0" xr:uid="{C8B681B5-A284-4740-BD7A-2F4755362B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5" authorId="0" shapeId="0" xr:uid="{90CEF931-C63B-48B6-9690-E770CBEEEA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5" authorId="0" shapeId="0" xr:uid="{4A3E2D05-AF4F-46B3-A913-788DDBDAB6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5" authorId="0" shapeId="0" xr:uid="{DBFA5C8A-53EB-4739-B167-222A8875B1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5" authorId="0" shapeId="0" xr:uid="{408352A2-BEF1-4F03-A51D-DFFC055C5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5" authorId="0" shapeId="0" xr:uid="{088BF5AC-EB67-455E-87AA-15FA10343A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5" authorId="0" shapeId="0" xr:uid="{CD736764-DCC9-4F85-9B60-B65B8D7370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5" authorId="0" shapeId="0" xr:uid="{3EB053B6-BFF1-4F33-84A3-69EAE333F3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5" authorId="0" shapeId="0" xr:uid="{5C517D83-D87D-4428-969A-E75929FD5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5" authorId="0" shapeId="0" xr:uid="{050525A6-59C8-4F1B-8254-596D05269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5" authorId="0" shapeId="0" xr:uid="{CD8500E5-544A-42AF-9BC6-8FC63BF172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5" authorId="0" shapeId="0" xr:uid="{08C0D0DE-16F3-4C54-B1A8-6A145F7FAF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5" authorId="0" shapeId="0" xr:uid="{5066BC0A-CA3F-4B79-991D-BE97D322A1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5" authorId="0" shapeId="0" xr:uid="{D9E1909E-6088-41E6-B9F6-00940E7AD0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6" authorId="0" shapeId="0" xr:uid="{52D5855A-56E6-44C6-B6F2-3FA7EAC4C9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6" authorId="0" shapeId="0" xr:uid="{F7E0A1B8-DDA3-422E-B4B8-00A8CA8BD8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6" authorId="0" shapeId="0" xr:uid="{E262074D-CF4D-48E0-BBA0-91FCEC368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6" authorId="0" shapeId="0" xr:uid="{7C90A5C7-7F26-484A-AF4C-8A370B4CF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6" authorId="0" shapeId="0" xr:uid="{79EBC595-F8A6-4FFE-AF36-1E20E44877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6" authorId="0" shapeId="0" xr:uid="{8688FD31-E965-486D-A561-F00108BE62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6" authorId="0" shapeId="0" xr:uid="{9D685145-CACE-4637-B17E-CBD74FC5AB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6" authorId="0" shapeId="0" xr:uid="{1CDCC06F-4904-4872-9926-E451458E6E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6" authorId="0" shapeId="0" xr:uid="{F4F8F05D-69A0-4D7F-A5B2-13CD946B77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6" authorId="0" shapeId="0" xr:uid="{D5275137-CD14-4A8F-BC3B-A4751A9F74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6" authorId="0" shapeId="0" xr:uid="{F48F97EE-EF62-43A6-A1BA-7BEF3276FC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6" authorId="0" shapeId="0" xr:uid="{408ECD91-98D3-4161-962A-C58799480C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6" authorId="0" shapeId="0" xr:uid="{848B8709-1AB2-45CC-AA49-84F0344606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6" authorId="0" shapeId="0" xr:uid="{D39E822F-ECE8-4E22-B724-6AA10D1CFE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6" authorId="0" shapeId="0" xr:uid="{92341616-95E6-42E9-A98C-CBEC0A685F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6" authorId="0" shapeId="0" xr:uid="{6C232297-4F45-4D9A-81BC-773C6994DA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6" authorId="0" shapeId="0" xr:uid="{371EDF43-FFFE-464C-814B-A8398066F3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6" authorId="0" shapeId="0" xr:uid="{E2D45260-CDE5-4677-A1D7-7098093CD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6" authorId="0" shapeId="0" xr:uid="{44DF1AB9-130D-4B2F-83FF-E959BCAF0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6" authorId="0" shapeId="0" xr:uid="{EF77A8D4-6747-492D-AA77-176691CB91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6" authorId="0" shapeId="0" xr:uid="{F7E35991-2F57-42D3-A802-99FA4C7FC8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6" authorId="0" shapeId="0" xr:uid="{F249D491-994E-468D-98EF-FD11FE59C9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6" authorId="0" shapeId="0" xr:uid="{EC8CC15D-95DF-45B8-AA51-7FBC95C105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6" authorId="0" shapeId="0" xr:uid="{4FFBE625-6051-407E-B102-0C9A158B28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6" authorId="0" shapeId="0" xr:uid="{23913CD6-EE2B-42C2-9AFB-5618B5391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6" authorId="0" shapeId="0" xr:uid="{90BF0BDE-DC8F-418E-9C0D-C9D00130C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7" authorId="0" shapeId="0" xr:uid="{62D92DB7-57BB-4C67-9A48-CAED82D0EB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7" authorId="0" shapeId="0" xr:uid="{D7318AE4-4609-4B53-BF7B-FD65D8CA2B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7" authorId="0" shapeId="0" xr:uid="{CE3DABD4-A70C-48FB-BCAC-506B65912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7" authorId="0" shapeId="0" xr:uid="{37215AC0-996E-4AAE-907B-02D14325EF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7" authorId="0" shapeId="0" xr:uid="{257FDAF1-8BC0-4275-87D2-68A483A6A9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7" authorId="0" shapeId="0" xr:uid="{43EDAD7C-92F6-4810-A315-DD44E4A1DA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7" authorId="0" shapeId="0" xr:uid="{3EE9FFFC-5900-4608-8C41-C3EA3C75F8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7" authorId="0" shapeId="0" xr:uid="{4F205E71-5387-4D2B-801E-0AC8967130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7" authorId="0" shapeId="0" xr:uid="{8F34F9D6-E841-436B-886F-7D88525964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7" authorId="0" shapeId="0" xr:uid="{34C9C072-05E1-489C-A6EB-9607B9B5ED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7" authorId="0" shapeId="0" xr:uid="{17345171-3154-4F5D-B165-A92DEDAA00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7" authorId="0" shapeId="0" xr:uid="{7E581516-F109-41B8-B6E1-AFB3A309FB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7" authorId="0" shapeId="0" xr:uid="{A44598C3-010B-40E2-9D7A-A986DA2B9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7" authorId="0" shapeId="0" xr:uid="{29428589-AAE5-45BE-84F6-E3BEB3E3BB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7" authorId="0" shapeId="0" xr:uid="{6EFCADEB-43E4-4410-9C61-1C8D0DC662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7" authorId="0" shapeId="0" xr:uid="{1FE77E2B-0BC7-41A5-9A48-C9F655F7E5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7" authorId="0" shapeId="0" xr:uid="{2411CF58-83F9-4C4B-92D9-4647DF8ADB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7" authorId="0" shapeId="0" xr:uid="{E155F719-BB14-46B4-B195-0DA8304F4B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7" authorId="0" shapeId="0" xr:uid="{860FC2E7-4D50-4561-90F0-29AA53D5DB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7" authorId="0" shapeId="0" xr:uid="{C0F1D8CA-F41A-4AF1-B5D4-08A2459612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7" authorId="0" shapeId="0" xr:uid="{1FD8EF17-DB45-4A6E-82BB-8796728BD7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7" authorId="0" shapeId="0" xr:uid="{74295C1D-467B-4A43-9E9A-777B37DF4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7" authorId="0" shapeId="0" xr:uid="{374A6802-A88C-4F2B-AAEC-05DFEFDE2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7" authorId="0" shapeId="0" xr:uid="{CC1FFD77-6D73-4BF2-BA09-9D0B7CAA1D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7" authorId="0" shapeId="0" xr:uid="{BC54A84A-0F1B-4FEE-9095-22684CFC4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7" authorId="0" shapeId="0" xr:uid="{83415F6B-7038-4766-AD0C-3AC1989327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8" authorId="0" shapeId="0" xr:uid="{959E232A-5C6E-401F-A75B-208163B14A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8" authorId="0" shapeId="0" xr:uid="{9F619FC0-9A08-4255-A346-E01BBF7F41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8" authorId="0" shapeId="0" xr:uid="{738604E5-E0D6-443A-B6EF-A9B954511A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8" authorId="0" shapeId="0" xr:uid="{A3174FF6-DD87-4D9B-9AAD-A3F0184C9F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8" authorId="0" shapeId="0" xr:uid="{B6B1186B-DC58-4E19-9991-D0F52A5A7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8" authorId="0" shapeId="0" xr:uid="{C002C93F-5C2C-4321-9988-D5AC07724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8" authorId="0" shapeId="0" xr:uid="{AC881B4C-5C35-4F7B-AD8F-7F877A4F1D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8" authorId="0" shapeId="0" xr:uid="{4A9ECA42-988B-4D8B-8021-12DA49AC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8" authorId="0" shapeId="0" xr:uid="{E808158A-06F4-4FF8-B6CA-5B8E86EF65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8" authorId="0" shapeId="0" xr:uid="{6F294C26-C1F6-442E-8C43-9EC47D7AA8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8" authorId="0" shapeId="0" xr:uid="{CB861F07-42BB-4D8E-8DB6-A8D04B67DF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8" authorId="0" shapeId="0" xr:uid="{4BC10E3C-3F27-41EE-BD43-3BACFD5AD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8" authorId="0" shapeId="0" xr:uid="{841DC663-EEF3-4B32-8179-BA72F0FE2A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8" authorId="0" shapeId="0" xr:uid="{CF18D854-CD4E-4149-92B4-2137894A5F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8" authorId="0" shapeId="0" xr:uid="{309FE470-9D1E-446B-BAB4-D023AB813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8" authorId="0" shapeId="0" xr:uid="{AE93E1C3-CB55-4ABF-B8A7-8C3A02D812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8" authorId="0" shapeId="0" xr:uid="{0F6B6A1D-3C12-47F6-AA82-47FB9E821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8" authorId="0" shapeId="0" xr:uid="{2DF3A704-BC90-4ADF-96FD-58C1D4309D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8" authorId="0" shapeId="0" xr:uid="{8EB767C0-E417-4F64-8BBE-E32FE203E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8" authorId="0" shapeId="0" xr:uid="{3A1D06C7-3EAA-411B-A10E-FD32B631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8" authorId="0" shapeId="0" xr:uid="{BF825552-7B0A-4296-BC5D-739BB27E85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8" authorId="0" shapeId="0" xr:uid="{C7224FF8-34D9-49D2-9122-4FE76A1709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8" authorId="0" shapeId="0" xr:uid="{53C268FD-E013-4A4E-8A71-BC5EEC23FF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8" authorId="0" shapeId="0" xr:uid="{EBE89E9B-D93A-418D-A781-2BB0F9D8FD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8" authorId="0" shapeId="0" xr:uid="{7C3E6776-82FC-42ED-884F-6A7B179AEB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8" authorId="0" shapeId="0" xr:uid="{7DAF13D3-E9FB-44D9-BD5D-C95E4B5787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9" authorId="0" shapeId="0" xr:uid="{015A3FFF-114B-4014-A674-7FEBAC0D2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9" authorId="0" shapeId="0" xr:uid="{1C1FD50F-35AB-4C8E-BC67-840637490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9" authorId="0" shapeId="0" xr:uid="{40A81E9E-B84F-4337-B1C2-0AF9F8F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9" authorId="0" shapeId="0" xr:uid="{9FF47DD9-9CF3-47E5-B780-3D95844C8A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9" authorId="0" shapeId="0" xr:uid="{03057C57-D69E-445C-93BD-4FE1005195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9" authorId="0" shapeId="0" xr:uid="{2B82A6AF-6ED6-4EB2-B8DB-871B699B8D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9" authorId="0" shapeId="0" xr:uid="{3D231F5F-7695-4E04-B37A-513FB9746A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9" authorId="0" shapeId="0" xr:uid="{312D22C2-F494-44F5-A3DF-B4E4E3D125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9" authorId="0" shapeId="0" xr:uid="{C012714B-81CB-4089-A6F8-6C73AEB57A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9" authorId="0" shapeId="0" xr:uid="{3C531014-98FB-4E33-8C74-55BFDB25A0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9" authorId="0" shapeId="0" xr:uid="{D0D719A6-D4A9-474D-835E-011E1D4436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9" authorId="0" shapeId="0" xr:uid="{0242637A-8FA6-4DC3-AD0D-35F7FE755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9" authorId="0" shapeId="0" xr:uid="{6708CE91-3C08-42D5-878E-3DCC35693A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9" authorId="0" shapeId="0" xr:uid="{4015E736-2E4E-4EF6-97B0-13207E5593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9" authorId="0" shapeId="0" xr:uid="{7889E709-F1EC-4ED9-8548-44F8339B2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9" authorId="0" shapeId="0" xr:uid="{6DC2D79B-73C7-4513-831E-41924ED6AD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9" authorId="0" shapeId="0" xr:uid="{30816E85-1ABB-40D9-A780-8C48A63445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9" authorId="0" shapeId="0" xr:uid="{F23D364D-6BAB-4DAC-9C8B-1AD983F436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9" authorId="0" shapeId="0" xr:uid="{F2C9E4B0-3A8E-4229-A271-D2D128CB3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9" authorId="0" shapeId="0" xr:uid="{6FC5DB40-22BE-4C2F-AC9D-492DD0BE8D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9" authorId="0" shapeId="0" xr:uid="{A4F80557-1369-4BCE-A5FA-55125072A0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9" authorId="0" shapeId="0" xr:uid="{A90B1536-7D3F-421A-B472-33E86C07A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9" authorId="0" shapeId="0" xr:uid="{1EA5FD6F-3A8C-4AA8-A885-A606E9C9A7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9" authorId="0" shapeId="0" xr:uid="{C7414395-C075-4467-B77E-52D88FD728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9" authorId="0" shapeId="0" xr:uid="{C41AB0E7-944A-497C-8B0E-E1CB83E27B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9" authorId="0" shapeId="0" xr:uid="{64CB5D67-2AB1-400F-90F9-50DC8C8A4D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AC492C58-B9E9-490D-8269-F3B1328D6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55DAA40A-A761-40F3-A408-B79ED7B48A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B1B6D07A-3C79-4E1E-84D6-4E4EAA3D0B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EB243DE1-65A5-4FF5-820E-4BA5F25C31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BFDE02C6-0FD7-4025-8FA7-7AF2FFB491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0B838C34-9F06-4E50-8DEB-EF370AA963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CCC8040B-93F3-4F21-AE4A-01B9B5F640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4248A30E-D37C-4AE0-A7C3-463D390295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BF67E74D-9D7F-482A-A695-C03BF1173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03124BDA-A5E1-4E11-B4E8-E61C52290A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33253AE0-B10F-443E-A886-A66E3F8D0E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77CA710F-6210-4639-8536-56647A791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E663768C-1188-4BEF-A9D5-CC71AB10C3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64C45AE1-24C4-4669-AFCD-AB7DEC33C8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E4DE4B06-E213-4431-A275-3E4B61FCA9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86E19928-2CB7-4AD1-BD2C-B183930966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DE71C67E-C0EF-4403-BDC0-37501CBBC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05A14F51-C379-4013-B954-A104668A78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FC3ABEA1-1CE4-4692-83FA-63E389C200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D78A539A-F7B3-41B1-BA90-280A633D0A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85A31AD2-C44F-4853-896C-86620E8C4E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E7867A0E-51A4-425F-A659-B9951D0B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51591346-7CC0-400E-82F8-8E982801B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70C4051D-6121-46D5-BD6B-1686841469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A550E4F6-7154-4FB1-8E68-1065C69C3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D4B189C2-3734-496F-A51E-ECAFE7C48F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C42F3E78-29B6-4FEB-8728-664F699E5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5146FDA3-98F2-4F44-B7A8-9E11703806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9366F47E-3659-4636-AFB1-C70BC0C19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30325B0A-B555-452E-B820-8CF8C70B6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23724D94-B609-49B7-AE1E-657DDF685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D9B30C3A-3B6A-4610-9A4E-E7F63DFF08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CD4F5ADB-F4B0-4FB9-9D64-F8B61E44E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74860442-3EA1-4539-B754-2AB64E6161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810DBDF7-E690-4AA3-AF07-B8D89CA0A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32ED0432-8B00-4104-929C-A3C5D1779A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2EE336D0-6B58-4E14-B7BE-2183B3BE2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820ED41B-B627-48C8-9EA1-65ACC387F9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CE65AB01-9AA9-4242-A0F6-9638E5D5B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8A0FDCC2-C2FC-4ADC-8506-A01496F10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B1AB992B-C5D3-44D0-9005-25BD058CA1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409FB63F-CCD3-4BD4-9B76-FF17FFDEC3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02A921AD-A8A5-4C9B-86B6-3770F3F4B6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3340A84B-1523-4105-8085-834CA18665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A73A384F-390F-48ED-8369-3848F92104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40F1C3DA-5FF4-4147-BB85-E6CCF6D0F2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FBF283C4-161E-429E-AD2E-7CA6F57D8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B75F329E-B974-46F8-B5A7-FC14580B89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E82CF722-2AEF-460E-9DBB-B059F394FD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27490181-79C1-4C1D-AF92-8A4CACF5EA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449FF2E1-E026-4D8E-BA8E-036ED97B1A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5F9C4033-3687-42B9-8994-4005CB7F1A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CA874B8E-0E59-45E2-8765-866296C964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1BCD78CC-557D-40A3-A43C-ADD32227B9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C0F83F0F-C4BD-4E7C-83CD-19509E87A1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BEFB1292-BCC3-4FE9-BC2E-6C4516EE9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DAE2B28C-B9F9-47BB-827A-521A0CAAA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F3DDF55E-6F92-46A2-B7DE-AF4B50A5F3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EA8DB9B2-759C-4C37-9FD1-00E5BDD4AA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E0265EA4-22A5-4FCB-87D9-2AF62AF1DF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F78A27EA-8CB7-4E72-9F25-253EA480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988862B8-6ADE-4ED2-BB3C-142F566F56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00AB226A-0F00-4BDC-9F4D-A425A36E05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50E4E5DC-7FAE-4894-8652-CD6E937194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A490D66D-15C1-4A91-8DE4-0076FECB74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314627BA-46E3-4D6A-9C05-C90D188E09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232F7F97-56D5-4419-A866-2416916045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874E41DE-1EF9-47BF-9139-DB8393D5B9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D032633B-DAE3-4639-A1D6-42CB7E66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2CDA11B7-0F6B-4868-8027-0B1BF3CDD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836C3A5B-34C2-4A58-985E-23EAABC1AD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F321A5D5-187E-43A3-8A1A-DD42DF530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79603C85-88AF-497B-8441-920B3819AE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4510D445-E79E-4743-8234-E635D71B49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767746C-1FE0-41D6-9400-B46FE387D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9FE9A43-7DDC-434D-A803-D2F591600F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AEF17F23-F285-45F8-A44F-8906B080BB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97E96F1F-6127-46DA-9C96-F6AC5075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E0CD8AE9-5110-490C-859D-57FF6D7A82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B5120524-56E4-429A-9FC6-217F3C631F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689EE7BB-7D64-4DC5-B38B-2D360D8655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C7897492-6B6F-4E0E-AA89-CE4F1AADB3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720B978E-BF7C-43E6-A7AD-C9DD4329B5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194D63DE-D6A9-480A-9B61-FA5890C06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28675E2D-292B-4F1E-928C-F5C1BE6BCE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92BD25F3-61D2-4A37-BB0D-C645976CDF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7D76F11A-EA61-43BE-BA42-69621F056B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2A263127-67B6-46ED-8047-CE6842A844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44515765-987F-4086-9B05-E43EEBBD2C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73B61260-94C8-44DC-8B7C-00ECB870B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09A3855E-C4C1-4B95-AC61-C4F6AA99A7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CA8110FC-9F96-4054-AC39-A17040F2D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B7EC7E3E-EFB8-4068-A8DB-5BF1FD46AC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33CFB28E-76F9-4110-AA44-E1CB5E0E2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5F558790-F550-4956-B393-074ECDE63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7556F6A5-2852-4D6D-BC08-F136D3BEB2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4C5AED46-0308-477E-9D61-E49B2A9E2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E486F7DC-DB4A-4A75-B134-31C7D53CC2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566AD5A7-788E-4DFF-B6F6-85E96B3BD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3AEFA662-C2CC-44EE-86E3-A87D7309E3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61B567D9-6046-473F-9E1F-10DA9AA59E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BCA6D2CD-9AE5-417D-BB44-3F2C59A287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E3DB73C9-F595-4356-8CB5-CA98A8B396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9A8CDA2C-7C3E-4C69-9E2C-2C9B7C46D8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32C65BF0-A8FB-4178-9B5B-DF33B342A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28BFA0CC-F7BC-48D7-AE7E-5FF2568FDB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4A28C1AE-7A09-425C-8DC9-518B9D994F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F8652500-C51A-45F4-A0B0-25E8E7C797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05FB4A36-F735-411A-9F99-AF379C5B1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3E8D9C55-81B8-4483-B466-98F8A44A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855B12DE-CA5C-4B8E-B5A9-D493AAFE49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2C457B3D-7F1F-42B6-A90F-CD20695C6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53F07BA1-F1CB-4868-B498-72D19628BC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4C5E0E8B-95FE-49EC-84F3-B8F03886EB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CE35898F-111E-4C97-A731-7B6E27BC2C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0FA5D778-45C3-4023-B2DD-C25B88A56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7017E60C-002C-42D3-89F6-EE1DEA513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D2EF71DF-0349-4377-BDE6-A043F486A6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FC40A8C8-EA66-4323-95C0-D323677B67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2DE59B23-C49D-4C17-9E8B-3D40D7D8E4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33ED95F7-8370-44C6-A6A4-5118DB76A4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8FD10E59-D547-4D93-A687-4D0D61852A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7F372D9C-B9ED-4717-A242-671222A8E0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FE2481B6-5967-4E84-867A-37D60F09F0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6F667AB8-3855-4F68-A444-0FD1E1A215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464715D7-F48C-4478-BBF3-733BA6EA0C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3B2BEEC2-772E-4819-9A78-7BF9DC566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9A6A7737-C385-437B-8BCB-CDD7DF351F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797EECAB-71DD-452B-B781-B5BFD378F6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A5A7E38E-6B2D-4ADD-BE38-4271EC9B12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A44393B2-A586-4938-BE5D-08A3CF6A1E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4E214C74-6237-4003-B7F3-C5482A1EFB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23665E44-F5E0-4AC7-B5A6-A084A6C44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681CA416-8C6D-4CFB-9158-4ECBC7F21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C6FDF959-2401-4B6D-B4EB-E02A0B1438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192127FF-76D5-4046-B683-B78E704DC8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A4C2E47E-6405-4E99-A6FE-73FF253A70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55679E03-84B8-4EB2-BC2B-2CA04CD85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551448BE-AA50-46A8-BD84-18DCEFA4CF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46463C97-AA5F-4254-B361-E3BB7B64C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1407C280-E961-4DDB-BD92-53E395398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0774B42-80BA-4F65-A6EE-51FCFA33A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CF469A4E-2727-4886-9C7D-4828E8AD47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54F12422-94D7-4627-824D-878FF88385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29741683-44C7-4257-A872-BFE98A9D21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64005641-8C26-402C-AC1B-B78F4FE642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717E6F69-710D-4F6F-B104-B223E9315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E2EFC98E-BACB-4942-9C40-6BDF499D26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0B0F1A92-1EF4-49AB-B9FF-2B42E21BC7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F373CF1F-9B5D-4541-8777-63BAC5472E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71456556-6B7E-419D-ADC9-A58372CA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1ADFD3E5-0BA5-4EE2-AD52-C4DC544C78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B2C07CBC-A152-428B-805F-B928ECD75A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71A1DCDA-1547-4A26-A14F-76D6E663FB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78827D06-58D8-4B0E-B848-2A438E7E2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F08271F8-B3D8-435A-8052-467012DAC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D9EE0318-D71A-4AC7-B0CE-AC6A8ADB09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67DD17D6-D706-4347-B067-0F7623BC24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6E4C82D5-EE83-48C7-BCEA-32F71084E4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6BB4DF42-5956-441F-BFDE-A45486B805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55933427-6250-467A-9F38-F70DB15EA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E8FD2D9E-95F1-4459-A2A7-37AC1DDDD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54E9D37B-C1AF-42C6-A8CD-AD6A0619F6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EDDBAB15-8F21-410A-BF7A-8EB2600CFF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93A3FA9F-1094-46C7-8480-995B41D95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02232FBC-52C7-4C14-8583-1D2590C803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24D16699-1629-4DC2-A048-BE82933FDB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799C3C7A-B37E-47DF-8456-39EC7CF1B3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EE7CF550-9562-4082-9B86-45E3CBFA4D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A2E50B59-064C-40BE-9EED-629152CF61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D4AA50C2-059B-43D3-9932-66B83EE36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B16007E2-F681-4BE4-A9F1-1231E4E698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E78A497B-E73D-43AD-A54F-5145503D0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3AABB518-3C95-4F6A-BBFA-2105F13C5B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C3EA9710-3981-486D-BDCF-5D80C58BE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958F8C20-F2A2-4359-8F8F-CEC7128F9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CD20F5D4-6B81-43CB-93B2-3495719954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1E82AAF8-05E1-4BFD-8FAF-697DFE835F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A0C2AA16-8580-4E28-BD22-0A791C1914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A245EBB6-F30C-4E6A-BB7A-71C016B607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E6C474AA-1B01-404A-AEA7-3753620B68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BDE9E77D-134A-42B2-B0F1-81AE2A4562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2C0F3D2B-A4A6-4ECD-A874-3CF61B112B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EA25ED61-BC70-4950-B1EE-A876F0E098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EDE1DCE2-A705-4216-8C07-7628CAB61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83C76126-8513-4757-AFD0-81DCC0085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06C92EDC-4F5D-4A93-A40A-C6FBC3C98F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6BBA5C7E-C4E4-4EBE-8178-526D40E6B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A9EB3A81-6C65-44C2-B248-BCAE536EC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15CD5932-C2C5-4112-AB53-ECB3D96874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CE51AA6E-6ACB-4116-BE37-BF95EC55BF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B66A734C-214B-42B0-9E6B-ADC2391B3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F28FF123-F519-49D3-BC6E-86666AF99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27307D90-4009-44D3-940F-9E800EBEB2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417CAD3D-254D-4E0E-B79E-5603ABB3D6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7CFF4E09-86E0-41E7-B2FA-163599191B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49475025-49BB-453F-ABC2-03081327D3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E981D743-C2A7-4B86-80C7-B1A02553B0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09181703-EF69-4BFB-8943-B9E2DDE4AD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C59D5D44-3A21-45C4-98BB-63E3DDD179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FB683C9D-168E-477E-B888-EBCCCB179B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92D6C01D-1D8C-42C5-9843-ACCDC79CEC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BAE90FE5-A12E-4E3F-8C58-DCD28E2080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19FFD533-30C7-4344-8855-9CBB7FBDBB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9EEDBF2C-8779-48BB-8954-1183946F6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58DEEB06-85C7-46BF-B45F-6C239FD168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F15DC825-A0C4-4ED2-B0F6-28DF702A35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BF03C19F-CBBC-4516-9658-FEBB0AC165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DC0E13E0-E985-4782-A6D3-6ACE973886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922FA7A4-76F1-49A7-8330-F5919204F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375FF507-BF0E-455D-B6F0-9CB530C417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46341A10-767F-4BDA-9791-DEC5CD87DC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A3066B5-76A5-438A-847A-E91F8D1CD5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7AA421BE-F421-43ED-9E0B-2D7CC4AFE6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6D76D3DA-97B7-4893-A156-827F713BF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A8D57EE9-294D-4AB1-81E2-E9B65D42F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283368E2-20B8-4C07-BEEA-EE25EE8FD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84ACDE73-9F3A-44D2-8F87-3F1203701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49D3B5D6-3D13-4A12-B953-02C87FDBC4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20AE67DD-0106-421C-83D4-A65472D686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D592FD2A-4FE6-4648-86E1-10C93C88C8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33E356DA-4CA3-4688-B33E-F3A6CA16C9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0513C3B3-9545-4D21-BFF5-D71224FB4E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6785596B-9464-4444-BBBF-CFA3D8F21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611F7E68-74B1-423B-9149-C107EDACFB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F2782453-132B-4F00-B413-1B7CA43BC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917BCAD1-737E-4150-A962-D9E4E629EE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D2C127C2-CD48-41E9-81E3-8D70FC16AF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E36677BB-5904-478E-A3DA-4147B10C49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B5B48D03-F747-428B-9B41-2050D05ED0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2B94F8F-E2E0-4178-A455-0B5F8E9A69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24B85BAB-F3A4-49F7-808F-7FDB9AE715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974D946A-6709-4B5D-BD63-3A6384B87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D036D75B-5299-4F60-AC8E-0D50FDCBCA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16E838D2-CFCA-4ECB-A6E1-D525E68113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FF4918E1-F1EE-4351-B7EA-6EC1300BD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48AC30D2-444D-409C-BE14-B35A7B5C4C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A1A4AF30-9B32-45D6-B440-ED85EB183B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442E7ACC-1E21-4487-86DA-4051B9AE69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C2A7CC5B-BBF2-4822-A19A-FA87956D93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19CBA623-F77E-4966-A8AA-35E7517D0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78A14636-34BB-42C4-B76C-B11F62508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82BA3C23-CFE4-4961-A3D4-DF398CAB25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6E42E47B-8C94-4703-99F2-FCCA67C3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64C22D89-C644-4B04-B07D-14BF53D4D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ACC93E23-E696-46F5-A3BF-773FFDBBEF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AE79DDCD-3DCB-48AC-B5FD-941AD6431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2E60321C-947B-47E1-B9CD-BD4CB2F351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170ADD33-97C4-4096-983B-A49F42EAD4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C8B40AFE-BD54-4377-8D4C-E6842BE6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7737CF6-4801-42ED-AAF6-D2840161E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B925E077-7411-46FA-B049-637AD9A77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FEABA546-C0FB-46AD-8B69-FB986F9F73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5C31C5BF-360F-45CD-A5F4-2221908F22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A30D4680-30F4-432E-9E10-0C90F970A3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D7A1D1B9-047C-4DCE-869B-8B64056319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22BDC7CE-9702-47FB-8174-E54FB9BE46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75310CF-1E28-4859-976E-F8E47520AD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73613373-EE42-426B-884C-FBED72788A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176E207A-FE46-4BDC-BEA9-9CF29CEFA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29F37697-9285-410A-BE0C-39E4EBC2E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0B64BB1C-B257-42CD-99B5-829DFA964B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32EC4E05-AE57-465E-876E-2FEEE02B5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D0936040-2923-422B-A289-88600C8C47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3A5103B5-D60E-4E6E-9E6D-25214D3721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C726ED9E-DF6A-4C43-9DE5-589766ACB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3DC36FEE-A372-46C1-BD7A-B7B238B3E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F44506B5-ECE7-4936-B16B-11BA37A39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9DF9FD14-75B6-48B4-BD14-4E40A088A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6BBE6D13-B8D4-4188-94B5-93E8246CCA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351E9042-C820-4D3F-A21D-8D75A4DB4B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971F1FF-F0BF-4788-9E1B-E801F37BC9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B3372195-7D78-4ABD-A4F3-804F3BABE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1255911C-081D-41C9-BAD7-458A747B39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BDE04D02-A374-45A1-97FF-3E842E22D8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0B648D9F-29C4-4317-9294-F55550BFF0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317A074F-18C6-4808-BED6-588055FC82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04064CB7-150A-43F6-A149-6DF74BCDAA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3B25B40E-AEDF-4224-9DA5-185937F697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39193591-5ED8-4F5D-B199-81AB81468D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A004A841-3B97-4B7D-A151-A3E1B1AE4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B1B14973-7DAA-40C0-B96B-D11C16B02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B38E3CF9-A1D2-40B4-9D0A-432FE12F31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58B1A078-56AE-4B10-B26F-6CEE7F9EF6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3E1DE21D-50DA-4787-B867-4FD696E5A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9F0A35D3-7682-4679-B1F7-39380F944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7" authorId="0" shapeId="0" xr:uid="{464BF589-3F6E-4772-9186-1FF53776A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7" authorId="0" shapeId="0" xr:uid="{AE474CBD-AA6B-4070-9B66-A8D0E0CF5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7" authorId="0" shapeId="0" xr:uid="{3052F73C-8E84-40C3-9AE2-6D30858711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7" authorId="0" shapeId="0" xr:uid="{9A251B24-B8D0-4C00-B643-167BA64E0D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7" authorId="0" shapeId="0" xr:uid="{69F77DFE-D84D-4BB7-82DF-8B0FB7748D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7" authorId="0" shapeId="0" xr:uid="{FA4EC1CE-9FB5-4E62-91CE-C5E849D9C1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7" authorId="0" shapeId="0" xr:uid="{69201971-875A-409F-A3C6-316AD32225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7" authorId="0" shapeId="0" xr:uid="{7293DE93-8D1C-4532-97AD-D55010973B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7" authorId="0" shapeId="0" xr:uid="{BCD927E1-C25B-45CC-9113-D4CD5798CC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7" authorId="0" shapeId="0" xr:uid="{B19F7C3C-1DF7-4823-BA22-517DA9709B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7" authorId="0" shapeId="0" xr:uid="{EC18F0B0-F598-405A-9CB0-32133D8FB6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7" authorId="0" shapeId="0" xr:uid="{4A290FF1-9FC3-4DE9-9861-263BBB88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7" authorId="0" shapeId="0" xr:uid="{9F4FD749-4207-464D-8446-80171F68B5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7" authorId="0" shapeId="0" xr:uid="{C2FE4F9D-F4B5-447D-8E41-8D11792553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7" authorId="0" shapeId="0" xr:uid="{C6CFF7E2-2E64-450B-91C7-67AC125032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7" authorId="0" shapeId="0" xr:uid="{7DB1FB3E-B078-443F-9526-C488E9242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7" authorId="0" shapeId="0" xr:uid="{EBC0AB41-DAF2-4E34-8C8C-095241377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7" authorId="0" shapeId="0" xr:uid="{F6A4DCE9-2AD9-44C2-9CAE-2AAA08B856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7" authorId="0" shapeId="0" xr:uid="{E63BA4C4-B821-464A-8EB8-35142E5837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7" authorId="0" shapeId="0" xr:uid="{337359A5-9E95-467A-8966-4A71450E5B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7" authorId="0" shapeId="0" xr:uid="{DE9E2404-C4B5-486E-8AA3-7C47027733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7" authorId="0" shapeId="0" xr:uid="{E5475627-0EB8-44C2-A9D2-35B1E7C5B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7" authorId="0" shapeId="0" xr:uid="{7043914B-17B6-4978-AED4-2FDE2174F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7" authorId="0" shapeId="0" xr:uid="{6235398F-6A61-4CCD-941E-F08FF56A02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7" authorId="0" shapeId="0" xr:uid="{41914AA9-1007-4C2C-B49D-30041F122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7" authorId="0" shapeId="0" xr:uid="{ED40B2CE-57AF-4AA6-BCD3-636CC24369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8" authorId="0" shapeId="0" xr:uid="{31EEDB66-69F6-4253-962D-F5875384AB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8" authorId="0" shapeId="0" xr:uid="{BA44B378-B7EF-4D59-864A-94AE39B082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8" authorId="0" shapeId="0" xr:uid="{F612FAD0-067D-4D7E-9528-5C66A2576D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8" authorId="0" shapeId="0" xr:uid="{65699BDA-A88A-4A8F-B8AA-2DDFBFB950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8" authorId="0" shapeId="0" xr:uid="{1BF829B2-6336-48E3-87A1-59184F3A2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8" authorId="0" shapeId="0" xr:uid="{647C334C-C643-420A-B578-1CFC067B70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8" authorId="0" shapeId="0" xr:uid="{74C902D7-A9C2-43CB-8218-C6A189589D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8" authorId="0" shapeId="0" xr:uid="{7A0494CC-FAD8-4ABD-8C21-4DBFA65A81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8" authorId="0" shapeId="0" xr:uid="{71865B40-D461-43F7-8262-C1B166AE4A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8" authorId="0" shapeId="0" xr:uid="{D0CF8D36-02FB-4A6F-AE96-6D0784B6B8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8" authorId="0" shapeId="0" xr:uid="{5D16F6DE-2F11-482E-944C-77728995D4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8" authorId="0" shapeId="0" xr:uid="{CB747134-44DB-4D2D-99BA-EF9220971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8" authorId="0" shapeId="0" xr:uid="{9B5D38B9-E967-4A64-B477-F2EBAE9C20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8" authorId="0" shapeId="0" xr:uid="{26CED7A3-F56E-42CB-89AC-AD295E81E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8" authorId="0" shapeId="0" xr:uid="{D67B6F1F-09CD-4A51-AA39-DF24ADC7FA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8" authorId="0" shapeId="0" xr:uid="{651C32E7-A38E-43D4-A9DA-BB70F90A97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8" authorId="0" shapeId="0" xr:uid="{C869C9BA-B517-4CAC-BB76-6BCAF6C3EE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8" authorId="0" shapeId="0" xr:uid="{2EDEB8D0-B0AF-4DB3-870A-661A195159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8" authorId="0" shapeId="0" xr:uid="{55CFF492-9A0A-4B1D-8B3F-63E72D9F13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8" authorId="0" shapeId="0" xr:uid="{035B7C43-F24C-45A4-9DA9-69B0D8BDBF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8" authorId="0" shapeId="0" xr:uid="{BF041F7F-5CDE-4643-B23F-A55E27AA0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8" authorId="0" shapeId="0" xr:uid="{FD5E7FD2-AA5A-4265-8DFB-D271875926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8" authorId="0" shapeId="0" xr:uid="{6E84BD56-3E4B-44B2-9171-F638A39FD2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8" authorId="0" shapeId="0" xr:uid="{A37530EE-D522-4EA3-AC82-D0AF6E91C1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8" authorId="0" shapeId="0" xr:uid="{9892AE39-84E6-4C48-A04B-5EC65D41E4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8" authorId="0" shapeId="0" xr:uid="{5BE956F7-B71E-4463-B13A-453FF6C59B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9" authorId="0" shapeId="0" xr:uid="{CA0BDF11-94BE-433C-9162-C83B9E5579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9" authorId="0" shapeId="0" xr:uid="{A78AD4AC-C9B9-4DC0-9E7D-862B34DF8B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9" authorId="0" shapeId="0" xr:uid="{07F2D9B6-B1AE-41F3-B8F9-3486997725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9" authorId="0" shapeId="0" xr:uid="{05A5B248-6D70-4198-BE50-DC88A9CE82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9" authorId="0" shapeId="0" xr:uid="{D1D70A5B-5699-4C5D-982E-F7A19D893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9" authorId="0" shapeId="0" xr:uid="{8D9D8763-EEE0-434F-8273-427DA519DC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9" authorId="0" shapeId="0" xr:uid="{13AB9BA3-1BD3-4DB4-96CD-F6DB8E7A1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9" authorId="0" shapeId="0" xr:uid="{B36A7C77-19C0-49B1-8D5D-D623FCDD92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9" authorId="0" shapeId="0" xr:uid="{C52BDE60-F36B-4372-BF89-E9FCEB06F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9" authorId="0" shapeId="0" xr:uid="{7A7215CD-DAF8-4A98-9052-676087FC13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9" authorId="0" shapeId="0" xr:uid="{3602191F-8D59-4F9C-B348-FC92E6A35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9" authorId="0" shapeId="0" xr:uid="{90939305-8483-47A8-81FE-1384790478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9" authorId="0" shapeId="0" xr:uid="{245BFEE9-31A0-4D40-8AAC-5AA596A5FC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9" authorId="0" shapeId="0" xr:uid="{BABCBD5E-300A-4E24-B236-EAB016DB1B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9" authorId="0" shapeId="0" xr:uid="{1CC93B66-BAA5-49F3-B2C2-8C9145AA80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9" authorId="0" shapeId="0" xr:uid="{5F1C1F83-32A6-4819-8A03-727A219FF0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9" authorId="0" shapeId="0" xr:uid="{481F871A-7A31-4F19-B76B-A57D864A1F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9" authorId="0" shapeId="0" xr:uid="{2D0B054B-9A02-4D3D-9745-74B3F862BD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9" authorId="0" shapeId="0" xr:uid="{4DC39F38-A2EB-446B-AEB6-16F2DFE66A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9" authorId="0" shapeId="0" xr:uid="{34130DC1-AF9D-4630-B629-64D5903E8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9" authorId="0" shapeId="0" xr:uid="{5B86173A-4153-446C-BF88-B989BF71A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9" authorId="0" shapeId="0" xr:uid="{D36992A4-2E27-4B61-B938-49DF04E585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9" authorId="0" shapeId="0" xr:uid="{66B9CBA7-4997-4BB4-8838-C4D5A503EC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9" authorId="0" shapeId="0" xr:uid="{18969EEE-8A9E-43C7-AA5E-77F390AFEF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9" authorId="0" shapeId="0" xr:uid="{2808F004-EBA6-44F9-9FFA-A1A5AEB4F4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9" authorId="0" shapeId="0" xr:uid="{FEC52327-5EBA-4B6F-9EC1-33B99741AC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0" authorId="0" shapeId="0" xr:uid="{E93535BE-8EFB-411D-98FF-FDB30CDF01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" authorId="0" shapeId="0" xr:uid="{3E7A35BE-E3C0-4393-B887-95B1A93220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" authorId="0" shapeId="0" xr:uid="{60B85B83-603E-4111-B8FD-A3DEB48C81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" authorId="0" shapeId="0" xr:uid="{9124E59F-C95B-4DED-B6B3-FD65D243C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" authorId="0" shapeId="0" xr:uid="{80CBBE59-4EF8-4CC9-97F3-400B54F7D9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" authorId="0" shapeId="0" xr:uid="{C6D7BF47-07BA-4FC0-A73B-122928D59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" authorId="0" shapeId="0" xr:uid="{EBE4E412-D780-4DBC-B3D4-2C41F1064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" authorId="0" shapeId="0" xr:uid="{74158975-1649-4D70-9F37-9A369EEAD7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" authorId="0" shapeId="0" xr:uid="{1BA2C9A8-633F-4BA0-9275-D2DC5A236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" authorId="0" shapeId="0" xr:uid="{832B6F73-3399-4EB6-9211-37A7A2FA47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" authorId="0" shapeId="0" xr:uid="{D8D86FE8-C75D-4002-874A-D21B0DE55B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" authorId="0" shapeId="0" xr:uid="{3B8FB629-2571-4959-ABA7-DDEEF2E142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" authorId="0" shapeId="0" xr:uid="{0D223355-FB82-4624-B625-5CB1B1ECA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" authorId="0" shapeId="0" xr:uid="{CEAD039C-D7E7-44B8-9BA7-7720ABF66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" authorId="0" shapeId="0" xr:uid="{1CB08054-297E-4558-AF33-A17B6343CB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" authorId="0" shapeId="0" xr:uid="{DF49CD9F-EDD5-4310-A13E-665CB031B4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" authorId="0" shapeId="0" xr:uid="{1018DA08-B91F-43FA-B2FC-89E596688D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" authorId="0" shapeId="0" xr:uid="{12BCD70C-F1FC-4CE0-BDAD-94DB2E15D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" authorId="0" shapeId="0" xr:uid="{6A45C4CB-46FC-4756-A1B5-9AE80895C2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" authorId="0" shapeId="0" xr:uid="{533F2B15-F5F0-49C0-B99F-A618DE547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" authorId="0" shapeId="0" xr:uid="{3E53FB6A-C1B6-42AC-BB7B-1585085C5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" authorId="0" shapeId="0" xr:uid="{56720750-C682-4B03-B730-E4F5A5265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" authorId="0" shapeId="0" xr:uid="{1840C7D1-FBA4-4A05-A73F-9F3D7CC3D7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" authorId="0" shapeId="0" xr:uid="{A6BDDBB0-BB00-4967-81AA-982D8B137D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" authorId="0" shapeId="0" xr:uid="{F81D9FE8-3DC6-4289-AD0D-D9337DB40A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" authorId="0" shapeId="0" xr:uid="{F54D0FA8-DD31-4E6B-B50E-FE135291E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1" authorId="0" shapeId="0" xr:uid="{73B2B980-12E7-4025-8B2C-23D573DC39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1" authorId="0" shapeId="0" xr:uid="{99D033F7-333E-4354-97E6-6B6C99E82E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1" authorId="0" shapeId="0" xr:uid="{BDEB2F19-9F94-4286-B303-19BA4360AC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1" authorId="0" shapeId="0" xr:uid="{B6A1CEBC-68BE-496B-BC63-FB4E5DAE6E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1" authorId="0" shapeId="0" xr:uid="{1CC93E8F-20F3-4E98-B78F-F51A7F5422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1" authorId="0" shapeId="0" xr:uid="{D7EE3450-C2A9-44CF-8C9D-9C805B2977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1" authorId="0" shapeId="0" xr:uid="{8234B30B-C239-4AD4-A7E0-71B3BC9FAC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1" authorId="0" shapeId="0" xr:uid="{E6BE3646-A63D-4CAA-8154-E054AD3591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1" authorId="0" shapeId="0" xr:uid="{218200BF-0C5F-41AF-83FF-3CD497F6C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1" authorId="0" shapeId="0" xr:uid="{82516211-4BB4-4586-9F7D-83EE81452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1" authorId="0" shapeId="0" xr:uid="{B6D19AA2-F649-45C4-814A-D0F9A38B1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1" authorId="0" shapeId="0" xr:uid="{71C3F27D-13EB-4436-B5C0-A2E502BA99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1" authorId="0" shapeId="0" xr:uid="{5DD27833-8457-4DA4-913C-4C89AB87C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1" authorId="0" shapeId="0" xr:uid="{97AC1A53-4C93-4A88-A540-89C909E95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1" authorId="0" shapeId="0" xr:uid="{CFAF34C1-28DF-46D1-A30F-0646D064E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1" authorId="0" shapeId="0" xr:uid="{C36ACB61-0322-404D-8A9C-00E7ADF20C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1" authorId="0" shapeId="0" xr:uid="{DB69B46D-8F42-41FF-906B-25DF01D3E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1" authorId="0" shapeId="0" xr:uid="{08C9D0D0-EDDE-402C-AF72-78679AE23F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1" authorId="0" shapeId="0" xr:uid="{8A0F68BF-7E4D-4224-A7EF-30DDC749D9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1" authorId="0" shapeId="0" xr:uid="{E276CE59-53E4-474F-B27E-C0FEBDD58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1" authorId="0" shapeId="0" xr:uid="{4C270342-1506-433D-84FB-EAD7577818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1" authorId="0" shapeId="0" xr:uid="{8AEB230D-57AF-4E0F-A193-C34C194E95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1" authorId="0" shapeId="0" xr:uid="{3583F8E9-CA9F-419F-BA64-AE73E16FE2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1" authorId="0" shapeId="0" xr:uid="{0DFE4D45-2E47-4CD9-B956-603A3452EB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1" authorId="0" shapeId="0" xr:uid="{01CBC266-2AA0-431B-9377-62D7E104E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1" authorId="0" shapeId="0" xr:uid="{9FC7170A-30A3-4E98-AA7E-D90C557CE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2" authorId="0" shapeId="0" xr:uid="{C2BE3BEB-0685-4988-A90C-4AFE81BFE9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2" authorId="0" shapeId="0" xr:uid="{AB4BFCA5-D708-487D-AD0B-0A5B39C1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2" authorId="0" shapeId="0" xr:uid="{3CBFF79D-30F5-4007-81CF-89892E8C0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2" authorId="0" shapeId="0" xr:uid="{7952A963-0760-4CD5-AAA5-5B0809EC7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2" authorId="0" shapeId="0" xr:uid="{1D2942DA-7FDE-4858-A957-3A711FD76B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2" authorId="0" shapeId="0" xr:uid="{8740FB39-A35E-460E-8490-B3B14B433A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2" authorId="0" shapeId="0" xr:uid="{D5485F05-D3BB-41E6-8FD4-5E02BC0EC0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2" authorId="0" shapeId="0" xr:uid="{5F43DA98-CA34-43A8-A0DB-59A2F12EC2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2" authorId="0" shapeId="0" xr:uid="{AEB08535-7DCD-47DC-A6BC-C338FBF3A8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2" authorId="0" shapeId="0" xr:uid="{36F2D100-5E05-4C6C-9DCE-DA12DDDC5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2" authorId="0" shapeId="0" xr:uid="{838A23FA-F58C-4038-BD27-B9167CD6F5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2" authorId="0" shapeId="0" xr:uid="{D5ACE0B2-3677-4E5D-B4FF-3B7A70C932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2" authorId="0" shapeId="0" xr:uid="{CEED6421-1031-42A8-9DAC-38F051E03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2" authorId="0" shapeId="0" xr:uid="{B65C3AF5-A4CE-4AF8-984B-BAC2132032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2" authorId="0" shapeId="0" xr:uid="{5B3B40BA-898B-4996-A0FF-1B61A4D80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2" authorId="0" shapeId="0" xr:uid="{21569EF4-A117-4154-8E2B-2A7A5AB88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2" authorId="0" shapeId="0" xr:uid="{6341CF09-3360-46E3-A5BB-E9B7026BBA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2" authorId="0" shapeId="0" xr:uid="{BEF7A3F6-D703-4B47-AF82-3276FCD986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2" authorId="0" shapeId="0" xr:uid="{1A874788-3EA1-4778-A8F1-B355CC45C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2" authorId="0" shapeId="0" xr:uid="{BC9716B9-7E99-466F-BFE2-A762A85E7B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2" authorId="0" shapeId="0" xr:uid="{6EC54E79-341F-4DE7-8CC4-DF95E17CDF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2" authorId="0" shapeId="0" xr:uid="{A0CEADA1-2C48-4806-A425-D4A623B4E8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2" authorId="0" shapeId="0" xr:uid="{A9366910-4873-44E2-BA9A-269FBA54E0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2" authorId="0" shapeId="0" xr:uid="{9B2B86A3-58A7-41A4-83DC-0F77E45FAA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2" authorId="0" shapeId="0" xr:uid="{38610EA8-96B8-4DC1-ADCD-7A9867F9A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2" authorId="0" shapeId="0" xr:uid="{81BA79B8-5295-4F9A-8761-325BA281C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A2F9F952-648E-4401-96AC-579AA102BA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B138CC7F-D454-47A1-B573-2729697624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92614CA5-E889-452C-957A-3E09AA817F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4BDD0665-AF6A-4CB9-A69B-86CACE66D8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82BEE052-F89B-4855-AE9D-CD602820C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75028400-7109-41E6-8E35-E3FA2A397A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ED6402D-BF0F-4798-831B-E67E6B43D9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0CCF9971-13C1-4731-B03E-2940343BDF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487516BE-5DA6-4FCE-AD9D-F85EF2195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909D3934-0B2C-4B8F-8342-B1CA854EA3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595D0D7F-4A09-4EF5-9D2A-41A23A1389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1DFFEE95-8021-4546-A356-362585BE70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6D462465-A67A-4B8D-B653-7A3920583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BF9FCD79-6724-4C18-96C2-0240B372BB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EC953718-00B4-4816-A54D-DD51601596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94CD8BCC-E0FA-42EE-805D-6E719BD0DA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44A46997-B33E-4004-B62D-F19A1CF92F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FFAA031E-D53C-4011-AC0D-6EEE350F2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15977A80-BF5E-4E87-A5BC-2724FE7D33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8AB6AA50-63D5-4088-BBBC-7DF70DC37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710BA0AB-0D1A-4B12-9009-2F759EB718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B9625027-F205-4751-A1D2-C3F0ACCB9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AABD2C81-05E8-4F89-80C6-20EF2BF571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FBE843F5-A9A2-4891-9BF1-6872627AD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9B7C9949-06E5-4325-AAE4-19D3C9008A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6C852CCF-70A8-40A0-811E-26AEA77DA8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8" authorId="0" shapeId="0" xr:uid="{A0AE62A0-7595-4E82-BCA3-60A071E2C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8" authorId="0" shapeId="0" xr:uid="{598245DB-9107-446F-B2F7-64B26C4EFA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8" authorId="0" shapeId="0" xr:uid="{C4934992-D22C-46FD-9370-9010F204ED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8" authorId="0" shapeId="0" xr:uid="{0CE84283-EA5D-46B2-AEFB-88882CB32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8" authorId="0" shapeId="0" xr:uid="{1AD7FE7D-F19A-4B71-A403-BB1B251B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8" authorId="0" shapeId="0" xr:uid="{6E9F077C-5A4F-432C-BAD2-901D460B92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8" authorId="0" shapeId="0" xr:uid="{B31CE922-B2B9-4336-AD12-17E6EAF90F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8" authorId="0" shapeId="0" xr:uid="{8DDF7D0A-FE4C-447F-9F94-9EFD6994A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8" authorId="0" shapeId="0" xr:uid="{8C713DF9-6F19-4C5E-AC4D-3368591C4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8" authorId="0" shapeId="0" xr:uid="{ACE649DD-7523-429D-B24B-C2E8FF4A2C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8" authorId="0" shapeId="0" xr:uid="{262D235C-9AFD-4348-AB65-D244AA6BF6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8" authorId="0" shapeId="0" xr:uid="{A1B17040-BAE0-4619-A847-8FE5BE190E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8" authorId="0" shapeId="0" xr:uid="{7E8592FA-9169-41F5-8495-915CF62119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8" authorId="0" shapeId="0" xr:uid="{22EF6482-35FB-4CAF-8213-91C00B8B26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8" authorId="0" shapeId="0" xr:uid="{6273CF25-7384-40FF-9275-B4B48A461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8" authorId="0" shapeId="0" xr:uid="{9349B587-0357-4ACA-B923-02A42A47AD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8" authorId="0" shapeId="0" xr:uid="{818064DA-4558-4E9D-AB94-0921FF8B91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8" authorId="0" shapeId="0" xr:uid="{C04D9D7B-9E67-46D2-9BE2-49C06376E8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8" authorId="0" shapeId="0" xr:uid="{CA5309B3-A729-44C1-97C3-43550ACC1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8" authorId="0" shapeId="0" xr:uid="{D813FE6C-4868-4C90-8A73-214C573B8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8" authorId="0" shapeId="0" xr:uid="{67CE548B-6AA6-4A26-93AF-7F1F4F1CB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8" authorId="0" shapeId="0" xr:uid="{CD837933-D220-4746-916E-4C37E70429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8" authorId="0" shapeId="0" xr:uid="{AC7E01C2-C431-47C5-B77D-1F02E66E9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8" authorId="0" shapeId="0" xr:uid="{A8280691-5569-4ED4-A076-19AC08A2D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8" authorId="0" shapeId="0" xr:uid="{5D095976-985F-41B0-8A9B-44E0432186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8" authorId="0" shapeId="0" xr:uid="{F9B61FD4-4C67-4047-AE17-CAFC2D6C08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9" authorId="0" shapeId="0" xr:uid="{F71A4779-8141-4047-BAC4-1B31088DAD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9" authorId="0" shapeId="0" xr:uid="{4071BDC4-26DF-436D-9840-4FE73061D9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9" authorId="0" shapeId="0" xr:uid="{E5901133-AE8C-4DC7-8964-8788D26FFB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9" authorId="0" shapeId="0" xr:uid="{A5CA31BA-AA3F-4935-B382-12C2A1DB2A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9" authorId="0" shapeId="0" xr:uid="{5755E458-9947-469A-89EB-B71BA1F38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9" authorId="0" shapeId="0" xr:uid="{671C0224-0A4B-470B-AC2F-8902AB3EBD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9" authorId="0" shapeId="0" xr:uid="{23BCBDAA-68EE-4B1F-920D-C0450F697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9" authorId="0" shapeId="0" xr:uid="{D76D3986-B6D6-47C2-A823-E3D091348F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9" authorId="0" shapeId="0" xr:uid="{6870AC5B-BC0D-404C-A7D4-494EB166BE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9" authorId="0" shapeId="0" xr:uid="{9C837BB3-5A65-41E2-9F4B-11912C0F86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9" authorId="0" shapeId="0" xr:uid="{0D9D98C1-9B95-4EFC-80FB-112E5354BD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9" authorId="0" shapeId="0" xr:uid="{75400BB2-A157-4898-8BA2-6508693924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9" authorId="0" shapeId="0" xr:uid="{716584AD-1535-46CC-910C-9E5E604D32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9" authorId="0" shapeId="0" xr:uid="{D3663F38-C9B9-4D69-9A7C-07F7AA773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9" authorId="0" shapeId="0" xr:uid="{21F06C07-3018-41BA-B00B-D392E5F67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9" authorId="0" shapeId="0" xr:uid="{FFE14716-5901-4F11-8F65-7DB7E5BC38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9" authorId="0" shapeId="0" xr:uid="{4B1196CD-D665-4826-B4D0-4B799BEC3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9" authorId="0" shapeId="0" xr:uid="{6D2D1898-56CA-4656-A914-B55E72949B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9" authorId="0" shapeId="0" xr:uid="{9E21E782-25DB-4B36-90B4-1BEBD4CA0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9" authorId="0" shapeId="0" xr:uid="{16F52C57-7D16-416A-8D67-0CD9C10748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9" authorId="0" shapeId="0" xr:uid="{86EBB459-F232-4870-B620-2F45ECA722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9" authorId="0" shapeId="0" xr:uid="{04402723-1314-4A35-90B0-AAC4595ABC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9" authorId="0" shapeId="0" xr:uid="{EE875EBC-ECD4-4AC4-806E-F3DA3C87B1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9" authorId="0" shapeId="0" xr:uid="{058C27BF-8901-49BC-858F-EF00800340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9" authorId="0" shapeId="0" xr:uid="{F449D567-E5E0-40AC-BF05-DCEAD9C8E0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9" authorId="0" shapeId="0" xr:uid="{284D6947-D97B-4775-A65A-4316FDB99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0" authorId="0" shapeId="0" xr:uid="{177AB1FC-FEEA-4B6C-AB0F-3C304811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0" authorId="0" shapeId="0" xr:uid="{A65F55A0-AD79-41E1-A505-4B540A02D7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0" authorId="0" shapeId="0" xr:uid="{83AA3A4C-AA9B-4A47-BA3C-C10A0AA131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0" authorId="0" shapeId="0" xr:uid="{3430B711-6B90-46D1-84B9-FC364C45D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0" authorId="0" shapeId="0" xr:uid="{D15AA0D2-75FF-42B4-8904-BDFAE0AF15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0" authorId="0" shapeId="0" xr:uid="{D1321690-54AD-4433-A632-A2F2FE4ED3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0" authorId="0" shapeId="0" xr:uid="{77CF0A2E-F7AB-48A8-88B0-D8E2FED773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0" authorId="0" shapeId="0" xr:uid="{D1B54B01-66B5-4509-A3B1-600C03DD1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0" authorId="0" shapeId="0" xr:uid="{B52454F5-3334-4021-9EE9-03B897B472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0" authorId="0" shapeId="0" xr:uid="{4AFDD081-3BA8-478C-AEFF-E7CEB8D9E7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0" authorId="0" shapeId="0" xr:uid="{5DE0D1AF-C495-4BD9-ACC6-8B7257746F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0" authorId="0" shapeId="0" xr:uid="{1A082D62-4DFB-4E67-98A4-84AF718791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0" authorId="0" shapeId="0" xr:uid="{975C82E2-A51E-4A89-8DA9-62763D7D0F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0" authorId="0" shapeId="0" xr:uid="{02F445FF-0D6B-4B52-8AEC-9B87B318C2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0" authorId="0" shapeId="0" xr:uid="{625AD5C1-95E6-4348-B669-100823930D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0" authorId="0" shapeId="0" xr:uid="{BEB56ACD-7B85-41E7-91B0-FB14DB7E2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0" authorId="0" shapeId="0" xr:uid="{2DDEC824-4533-49C2-8BC2-81EEE5EEC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0" authorId="0" shapeId="0" xr:uid="{06D87FC8-6A03-4DD2-9E02-D370AB0EDB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0" authorId="0" shapeId="0" xr:uid="{2A03C6A8-0EF7-4A0E-8D5A-662BBFCB0B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0" authorId="0" shapeId="0" xr:uid="{C0FBEA5E-36BD-4F2F-ABB4-A59C073A57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0" authorId="0" shapeId="0" xr:uid="{7EBB0E3B-AC0C-40C6-A088-5FB48FA84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0" authorId="0" shapeId="0" xr:uid="{3899DB65-E70A-43AA-9B6C-CF63497EB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0" authorId="0" shapeId="0" xr:uid="{09897B54-7EBB-4179-8399-D2777ED122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0" authorId="0" shapeId="0" xr:uid="{6A67AD14-7048-455C-ACC1-45191DDC84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0" authorId="0" shapeId="0" xr:uid="{B54CD50E-CB38-4D13-88E2-3844BAA294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0" authorId="0" shapeId="0" xr:uid="{2A0D71D7-6D90-471A-B0CA-779BFC958E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1" authorId="0" shapeId="0" xr:uid="{6DB967DF-2708-49BA-8C87-B88BD0DA2C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1" authorId="0" shapeId="0" xr:uid="{6E492C00-1F0B-4BBB-94C2-7DEF432DFC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1" authorId="0" shapeId="0" xr:uid="{C73653AB-EFA7-4981-A4E9-770E409B19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1" authorId="0" shapeId="0" xr:uid="{AA13783F-18ED-4F55-A02B-06370B69E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1" authorId="0" shapeId="0" xr:uid="{8A601469-FAAF-41E7-AE1D-A6E0D566B3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1" authorId="0" shapeId="0" xr:uid="{DA7C5066-FF9D-471C-A326-E12747E0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1" authorId="0" shapeId="0" xr:uid="{5F442EFB-2B41-4AC3-B272-AD5232A329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1" authorId="0" shapeId="0" xr:uid="{1EBE63A5-19BF-4C49-9C32-38BC0671D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1" authorId="0" shapeId="0" xr:uid="{A5F895C1-D557-4BAD-89F6-03A20982A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1" authorId="0" shapeId="0" xr:uid="{70448BBA-7BA8-4591-B18E-7933D0C944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1" authorId="0" shapeId="0" xr:uid="{F9803C91-5702-4069-9C16-F52EF22CA9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1" authorId="0" shapeId="0" xr:uid="{1A47E142-E3C4-4D11-B811-5D98E516FC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1" authorId="0" shapeId="0" xr:uid="{0E984D88-3FA0-48A2-93E7-CA45CBE2B3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1" authorId="0" shapeId="0" xr:uid="{53D4103A-0386-491C-883E-3FD27B05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1" authorId="0" shapeId="0" xr:uid="{8007ED76-FE34-4FE5-ACF8-3E852DD595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1" authorId="0" shapeId="0" xr:uid="{CCEAE6EA-D9E7-4D92-9C9B-9CA24D50D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1" authorId="0" shapeId="0" xr:uid="{55E498DF-6DD9-4FED-99E6-8F25D32B4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1" authorId="0" shapeId="0" xr:uid="{36A617EB-5972-4F9C-908F-1946BE9EE2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1" authorId="0" shapeId="0" xr:uid="{1956B2E1-11E0-489E-B908-9C5A0DBF8B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1" authorId="0" shapeId="0" xr:uid="{47FDA880-A612-40B7-BBBD-0901991029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1" authorId="0" shapeId="0" xr:uid="{36E7A299-862C-4EE1-9E03-EEB5B5C21C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1" authorId="0" shapeId="0" xr:uid="{94CD1F3B-24CF-4F73-9703-C0AB23A00E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1" authorId="0" shapeId="0" xr:uid="{A10F5142-BD07-42FE-989F-B7B4F54E66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1" authorId="0" shapeId="0" xr:uid="{E53C4931-8843-454F-8C22-DE8247C147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1" authorId="0" shapeId="0" xr:uid="{4E52303B-5A76-4E03-A40E-08958F5A50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1" authorId="0" shapeId="0" xr:uid="{9A018C30-9DFA-4DDD-89F8-F45468A85D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2" authorId="0" shapeId="0" xr:uid="{5FBA9640-8D4A-4FAB-A24D-E706CCAB8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2" authorId="0" shapeId="0" xr:uid="{7DDA883A-A221-476C-A86C-4C7F24CD3A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2" authorId="0" shapeId="0" xr:uid="{C4C5944D-AE20-4FAC-96DB-98901604CD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2" authorId="0" shapeId="0" xr:uid="{C482F303-2C3B-4B78-B2E2-3D5793EC77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2" authorId="0" shapeId="0" xr:uid="{9031D7C7-8BF8-4176-B463-E858D78D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2" authorId="0" shapeId="0" xr:uid="{0556E2EE-3D3A-49DC-A1D0-FCCF09043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2" authorId="0" shapeId="0" xr:uid="{A0DF30F6-4B26-4FD7-ADAA-DE1D01DE56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2" authorId="0" shapeId="0" xr:uid="{A9B42954-D234-4553-9056-AD6A9F7CF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2" authorId="0" shapeId="0" xr:uid="{C84E49CF-F858-4BA2-AEC8-3B21F83E8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2" authorId="0" shapeId="0" xr:uid="{6917265C-CB2F-4F0A-A494-A725C5E1EC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2" authorId="0" shapeId="0" xr:uid="{F9FA2149-7648-4985-A4D7-F9CA7DF107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2" authorId="0" shapeId="0" xr:uid="{60331E01-1509-4C86-B5C2-1D1DA8E83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2" authorId="0" shapeId="0" xr:uid="{C1A51BCE-AF72-4C0C-92E4-D90A6D73A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2" authorId="0" shapeId="0" xr:uid="{BC47F69F-D937-4EE0-8F4D-1044DAA155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2" authorId="0" shapeId="0" xr:uid="{49E706AF-7F81-4538-9C5D-00741FCA57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2" authorId="0" shapeId="0" xr:uid="{C5E37BC9-D32B-4138-95A1-36885DD1DA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2" authorId="0" shapeId="0" xr:uid="{39535629-5571-4128-973C-79A13E14E6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2" authorId="0" shapeId="0" xr:uid="{97E75F37-56D1-41E5-9CCD-16D12C649B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2" authorId="0" shapeId="0" xr:uid="{C134B3A1-0389-4A54-97C3-CB9D683A4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2" authorId="0" shapeId="0" xr:uid="{71335A75-41F0-4870-BBF0-3345D0BC8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2" authorId="0" shapeId="0" xr:uid="{8CE2C934-5399-4A48-AADD-CEDD0EE93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2" authorId="0" shapeId="0" xr:uid="{04B3FD1D-A024-4CD0-9167-CB968F7BE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2" authorId="0" shapeId="0" xr:uid="{EFDE09B2-4177-43D4-8A47-F9CF3CEFA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2" authorId="0" shapeId="0" xr:uid="{BF72752E-731B-4D59-934E-158199E559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2" authorId="0" shapeId="0" xr:uid="{9962D9ED-47AF-4AE9-88BD-0EE502666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2" authorId="0" shapeId="0" xr:uid="{2E0BE822-F3A5-4675-91CD-91D49609B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3" authorId="0" shapeId="0" xr:uid="{3EA897A1-0318-40FB-8A13-9E19015237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3" authorId="0" shapeId="0" xr:uid="{878C85D4-3539-46F5-9C47-6EB82C6B5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3" authorId="0" shapeId="0" xr:uid="{2BEF7707-484C-4A77-ADA0-3B23DED3C3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3" authorId="0" shapeId="0" xr:uid="{A8E0B97A-F9EA-4992-9B58-F98A0DE997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3" authorId="0" shapeId="0" xr:uid="{C7F5789E-8490-4583-9CCE-D269BDD4F6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3" authorId="0" shapeId="0" xr:uid="{0ED140DB-A677-4C19-9698-3921D48E3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3" authorId="0" shapeId="0" xr:uid="{7D8ADFF5-3E68-40F3-8EB9-AE665716E6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3" authorId="0" shapeId="0" xr:uid="{73E6991E-372C-49F2-807C-4C6EB2F9BD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3" authorId="0" shapeId="0" xr:uid="{CF1B8902-88D1-45AD-B107-2A040CE8B4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3" authorId="0" shapeId="0" xr:uid="{6C757637-AF32-41BA-B296-8325D8569E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3" authorId="0" shapeId="0" xr:uid="{C12C33E8-912A-491A-9B89-15254EB454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3" authorId="0" shapeId="0" xr:uid="{DBF24BB5-1483-42D0-922A-DAE9786EEF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3" authorId="0" shapeId="0" xr:uid="{09FE30EE-8BEB-46A8-87BD-0D68F1237D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3" authorId="0" shapeId="0" xr:uid="{34FDCA55-E88D-44C7-AA88-39F10500FE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3" authorId="0" shapeId="0" xr:uid="{3A869DC1-4AD1-4DA3-BA46-F4A66611E5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3" authorId="0" shapeId="0" xr:uid="{006EE9E9-0616-4DE3-A7C3-2313151828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3" authorId="0" shapeId="0" xr:uid="{61FDBE79-AB38-4DC3-937F-70FE93790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3" authorId="0" shapeId="0" xr:uid="{1861FAAC-E7E9-4202-B5E8-951265374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3" authorId="0" shapeId="0" xr:uid="{3A2D8CC1-334A-48C1-8F86-2490BD7938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3" authorId="0" shapeId="0" xr:uid="{21C0B06B-9DBB-4676-986B-5C17A15F54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3" authorId="0" shapeId="0" xr:uid="{F439A21F-4948-4062-B445-FBD0FFEA04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3" authorId="0" shapeId="0" xr:uid="{578C1FCE-71D7-4A01-A4A8-5BFD5620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3" authorId="0" shapeId="0" xr:uid="{4CD41477-DF32-4D1A-A90D-67F07051F2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3" authorId="0" shapeId="0" xr:uid="{D8F27833-A268-498A-9CEA-C12D59404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3" authorId="0" shapeId="0" xr:uid="{AAFF931C-587F-41EC-83D4-293736EEF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3" authorId="0" shapeId="0" xr:uid="{F2742E46-795F-4EFB-8864-95FE807A5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4" authorId="0" shapeId="0" xr:uid="{6C45A324-BA68-4626-BA85-65894D3CD7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4" authorId="0" shapeId="0" xr:uid="{B584A4C5-5A0F-498A-B52D-B44394DFC5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4" authorId="0" shapeId="0" xr:uid="{2EBB82FC-CAE1-4662-A880-A1EFDC0A9E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4" authorId="0" shapeId="0" xr:uid="{F29EF767-32A7-4864-BBBA-A24401AF10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4" authorId="0" shapeId="0" xr:uid="{0AD4FF55-C90D-47AC-B9A5-4F24EE0D8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4" authorId="0" shapeId="0" xr:uid="{CD8912EF-24CE-4D34-8772-9989953294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4" authorId="0" shapeId="0" xr:uid="{CD1128C0-DDCE-4EA7-9002-24EFE8E9A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4" authorId="0" shapeId="0" xr:uid="{56D463C7-E83A-434A-8F7F-FF222C92B8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4" authorId="0" shapeId="0" xr:uid="{70163D87-EBAA-4DF6-987C-BAD642BC9D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4" authorId="0" shapeId="0" xr:uid="{3FFBAF04-1175-4D5D-8188-4A80A355C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4" authorId="0" shapeId="0" xr:uid="{278D3352-5973-4E6A-91C3-4E0145995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4" authorId="0" shapeId="0" xr:uid="{15F4559E-639E-40A1-8EB0-197819D3EC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4" authorId="0" shapeId="0" xr:uid="{A9725D7B-1BE3-46E1-BEB0-E4EBB42CD2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4" authorId="0" shapeId="0" xr:uid="{2E33ECA5-FB74-4B01-861E-B3C44F6D79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4" authorId="0" shapeId="0" xr:uid="{A29BACA8-93BE-4873-9C52-9683964518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4" authorId="0" shapeId="0" xr:uid="{1C995367-3AD1-4087-92FE-E5B7EA4510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4" authorId="0" shapeId="0" xr:uid="{53FDFDC8-EEBB-493F-BEB4-62003CC8B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4" authorId="0" shapeId="0" xr:uid="{202EFB14-C849-4984-8D22-C75DAC432F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4" authorId="0" shapeId="0" xr:uid="{4CA621A3-D480-4E74-B7E4-60EF85B5D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4" authorId="0" shapeId="0" xr:uid="{E233AB70-BB0C-45C1-92AC-690D705DB2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4" authorId="0" shapeId="0" xr:uid="{2D082436-D4B0-4D12-9BCD-850DA8F0A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4" authorId="0" shapeId="0" xr:uid="{8E494ACB-CF17-47A7-9357-2667257831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4" authorId="0" shapeId="0" xr:uid="{73AD9029-6F38-4AE5-A242-91433BD40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4" authorId="0" shapeId="0" xr:uid="{262868EB-087C-4EE6-9D8D-9229896247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4" authorId="0" shapeId="0" xr:uid="{A1F574CE-E880-4E98-AF3A-3C020C4FDC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4" authorId="0" shapeId="0" xr:uid="{5E8EE6E5-4E6F-425A-AADD-697F7DC3B7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5" authorId="0" shapeId="0" xr:uid="{CB7993F1-6453-48B7-ACF1-2D0D801ACA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5" authorId="0" shapeId="0" xr:uid="{8BA48D3B-697E-4CA9-923A-402BA8379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5" authorId="0" shapeId="0" xr:uid="{AA537664-6388-4A10-A236-01F47887F6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5" authorId="0" shapeId="0" xr:uid="{8713452D-097F-47FA-A9D8-DA51FE35DE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5" authorId="0" shapeId="0" xr:uid="{ECDF91CA-53B7-4AC7-882A-3DD2933EBB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5" authorId="0" shapeId="0" xr:uid="{927B30CF-3577-44A0-B504-4CE258B29A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5" authorId="0" shapeId="0" xr:uid="{4628D54A-A322-4F28-98F5-01E028F51C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5" authorId="0" shapeId="0" xr:uid="{FC8D7621-423A-4F15-A9A9-BEF9DB09FD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5" authorId="0" shapeId="0" xr:uid="{CCBBBA2B-98D8-4895-8BE1-6D3AC62BBB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5" authorId="0" shapeId="0" xr:uid="{43E75930-54C6-4998-9FC8-2467D354D3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5" authorId="0" shapeId="0" xr:uid="{56399409-A883-467D-8ED9-34ADD8BDE5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5" authorId="0" shapeId="0" xr:uid="{07285655-7092-4778-A420-99730F2399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5" authorId="0" shapeId="0" xr:uid="{E0069479-70DD-4160-9AFC-9B049922FB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5" authorId="0" shapeId="0" xr:uid="{343724F3-162A-476A-B6E7-A5758352D3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5" authorId="0" shapeId="0" xr:uid="{1C54A30C-9F5D-45A4-9932-68102A1CCD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5" authorId="0" shapeId="0" xr:uid="{18DF898B-6393-4E41-A0DE-B72AD60DC7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5" authorId="0" shapeId="0" xr:uid="{A5A7B4AC-B5E9-46C7-AFB5-6E64842AAA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5" authorId="0" shapeId="0" xr:uid="{B0B5221B-73E9-472C-8004-479D4C6BA4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5" authorId="0" shapeId="0" xr:uid="{26CB369B-7167-4F17-B036-D66C9B79CA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5" authorId="0" shapeId="0" xr:uid="{71342827-15BF-4E24-AD7C-A75EE5D55B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5" authorId="0" shapeId="0" xr:uid="{1A9179C0-40CA-4AA2-82BE-0523E5F729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5" authorId="0" shapeId="0" xr:uid="{9830464B-2018-4669-A1CE-16A6E4B5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5" authorId="0" shapeId="0" xr:uid="{88AC0672-D0D6-48A5-94D0-DC08A743BC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5" authorId="0" shapeId="0" xr:uid="{1471539B-AC22-48C2-8C2D-E666394595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5" authorId="0" shapeId="0" xr:uid="{0FA3CAB4-D0AC-4A41-84E1-5026842F5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5" authorId="0" shapeId="0" xr:uid="{C0290724-CDFE-4C34-898C-AEF2C0529C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6" authorId="0" shapeId="0" xr:uid="{08C58BA2-8E33-4224-9CB5-DFBA5874CD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6" authorId="0" shapeId="0" xr:uid="{E511D0CF-02DE-4649-8815-036A62FC4B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6" authorId="0" shapeId="0" xr:uid="{43ACFD0C-A4D9-429C-A70C-C6EA5E4EF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6" authorId="0" shapeId="0" xr:uid="{FC2BA132-A2F2-46F0-8DE5-55FEE6FFFE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6" authorId="0" shapeId="0" xr:uid="{818C40EB-738A-4870-884A-C4C6001A0E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6" authorId="0" shapeId="0" xr:uid="{2C59BD14-DF61-477C-86ED-01F62B34CA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6" authorId="0" shapeId="0" xr:uid="{A5D8DF11-CB6A-4871-A41F-E31E995046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6" authorId="0" shapeId="0" xr:uid="{6969DDB4-99F0-46E0-9CCC-9B07323CC6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6" authorId="0" shapeId="0" xr:uid="{447E30FF-4257-4F8B-9BA3-AD36CAC593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6" authorId="0" shapeId="0" xr:uid="{BF8FD40A-69CA-4942-8355-AF3C79B87B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6" authorId="0" shapeId="0" xr:uid="{1862CFD3-EE30-46E9-8141-254875D126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6" authorId="0" shapeId="0" xr:uid="{064E136C-DF41-4273-86F2-14BB57A86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6" authorId="0" shapeId="0" xr:uid="{A1C3FF45-8EC8-440C-AFA3-7A31381E23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6" authorId="0" shapeId="0" xr:uid="{9CE848B0-11C4-4F48-B7BC-38A3CA81BD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6" authorId="0" shapeId="0" xr:uid="{F97CBCD9-B6AD-4F66-8D8F-68CA076BCC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6" authorId="0" shapeId="0" xr:uid="{1964C081-EC5D-4743-8092-0C91F0EE8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6" authorId="0" shapeId="0" xr:uid="{0FE5F061-BBE3-428B-9B71-74C2D2D19C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6" authorId="0" shapeId="0" xr:uid="{316B63AF-0700-4AE3-8820-B95568ED5C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6" authorId="0" shapeId="0" xr:uid="{82996CC1-781C-4169-8DB0-5F766AB544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6" authorId="0" shapeId="0" xr:uid="{E2BA37FC-FE57-431D-AF81-1376E35FA2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6" authorId="0" shapeId="0" xr:uid="{949559FF-9AEE-402A-9A89-B7AE7AB091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6" authorId="0" shapeId="0" xr:uid="{986AE91C-B6BC-43EE-9B0B-E208CBDD45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6" authorId="0" shapeId="0" xr:uid="{55043BAC-1FFF-4D84-9080-CA3C60C995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6" authorId="0" shapeId="0" xr:uid="{FBAD55D7-81BF-4771-BD2F-637033FC9C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6" authorId="0" shapeId="0" xr:uid="{EB113A93-6A13-4E1F-8C2B-77E73C3388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6" authorId="0" shapeId="0" xr:uid="{E4E4EA3B-F7CA-45DD-8274-9C85BFB22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7" authorId="0" shapeId="0" xr:uid="{AD703817-F71F-42F2-B634-4AD3CA0ED2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7" authorId="0" shapeId="0" xr:uid="{1A7E7488-327F-4ADE-930A-30FFC53C3C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7" authorId="0" shapeId="0" xr:uid="{4D3A84DA-D9E9-44BC-B716-E7E450B0C8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7" authorId="0" shapeId="0" xr:uid="{15B427F2-302C-434D-AD99-0403E32867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7" authorId="0" shapeId="0" xr:uid="{035475F9-8B02-47F8-9BFC-9385C90A1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7" authorId="0" shapeId="0" xr:uid="{42EAFDDD-346A-48D3-9C37-59D22B8078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7" authorId="0" shapeId="0" xr:uid="{3CB1BA58-5827-4590-9E9F-FFF33BEA1E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7" authorId="0" shapeId="0" xr:uid="{42809BBB-7C9F-442C-B938-0FDE147114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7" authorId="0" shapeId="0" xr:uid="{012B7684-A6F4-4971-84CA-22925C789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7" authorId="0" shapeId="0" xr:uid="{F67DD010-6679-48B7-A50D-07EE6452A9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7" authorId="0" shapeId="0" xr:uid="{7E8DA62A-5E05-41F1-A486-2FFC4E55B7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7" authorId="0" shapeId="0" xr:uid="{EF3F0462-4D55-45A4-9CC6-B917E6BBD3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7" authorId="0" shapeId="0" xr:uid="{1AD18DE5-3BB6-49A6-B7CC-139D601AE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7" authorId="0" shapeId="0" xr:uid="{7C3C0EB0-BA96-435E-879D-32B00C689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7" authorId="0" shapeId="0" xr:uid="{807B156A-AE12-4566-A59C-F827343354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7" authorId="0" shapeId="0" xr:uid="{0D93C254-C2D8-4DE4-9117-71F18A6F5E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7" authorId="0" shapeId="0" xr:uid="{AF3820C6-D152-4F09-A9E2-A62811EADE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7" authorId="0" shapeId="0" xr:uid="{84AA6F14-9211-4986-B9F3-BD69EC2A70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7" authorId="0" shapeId="0" xr:uid="{8512E452-7DCC-4D27-87DC-DEA9A97771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7" authorId="0" shapeId="0" xr:uid="{D1CE0807-9A91-4A63-976F-18F09F5E30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7" authorId="0" shapeId="0" xr:uid="{DE2F4B17-F2DE-47B1-8F6C-2077A68975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7" authorId="0" shapeId="0" xr:uid="{A7D82E2C-EF3E-4143-ABB6-FFE2C5857D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7" authorId="0" shapeId="0" xr:uid="{069D24B5-5410-4EDB-94BA-666AE7B8B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7" authorId="0" shapeId="0" xr:uid="{06A0CD29-93E3-4904-9F0B-DA1A6DB90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7" authorId="0" shapeId="0" xr:uid="{250A2A73-3586-480A-9D29-9E6A9D0745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7" authorId="0" shapeId="0" xr:uid="{E806E1EC-BE85-4C89-AF3E-6F8E57484E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8" authorId="0" shapeId="0" xr:uid="{CFFCEBD2-CDB3-4542-AB3B-62498576D7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8" authorId="0" shapeId="0" xr:uid="{9B3ED491-636E-4716-9A55-52A2BDB90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8" authorId="0" shapeId="0" xr:uid="{75C98819-24CE-4F51-B13F-23B2CBF093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8" authorId="0" shapeId="0" xr:uid="{0F673E00-4968-4E08-B65B-493C51F81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8" authorId="0" shapeId="0" xr:uid="{C92A7A4E-319C-45DB-8F23-FC70FFE5D5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8" authorId="0" shapeId="0" xr:uid="{9A8E4092-1715-4EF8-9AC1-DBE4E5D4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8" authorId="0" shapeId="0" xr:uid="{9C79EB10-0AE7-4D18-BA35-046562684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8" authorId="0" shapeId="0" xr:uid="{999E581A-7DA4-4C17-BE05-E22A0F5584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8" authorId="0" shapeId="0" xr:uid="{7E5D0768-CC8C-4401-8E9A-DC6C130936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8" authorId="0" shapeId="0" xr:uid="{76549462-9391-4577-A187-48F9C3A740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8" authorId="0" shapeId="0" xr:uid="{9B536E4F-7730-4AC6-9CDB-D3936868AC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8" authorId="0" shapeId="0" xr:uid="{9405351C-E8E6-4ED2-A1E6-D2B3E1A0F8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8" authorId="0" shapeId="0" xr:uid="{C8890EF6-ADDD-4D5A-85D9-F54C6AE6E6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8" authorId="0" shapeId="0" xr:uid="{70DEB5D9-0C79-4E1E-95A8-9CED435C8B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8" authorId="0" shapeId="0" xr:uid="{C00F7123-4453-4623-8B34-E9244F504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8" authorId="0" shapeId="0" xr:uid="{2655C36A-EF88-41AF-87AC-0A341A324C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8" authorId="0" shapeId="0" xr:uid="{8FE842F1-3DE0-4816-A2FA-D68163CA05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8" authorId="0" shapeId="0" xr:uid="{C9297EA5-9658-4A9F-9A16-1F20F7A61D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8" authorId="0" shapeId="0" xr:uid="{7449B63F-510E-417F-ABF4-88D3A76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8" authorId="0" shapeId="0" xr:uid="{7D910BEE-C3CF-4873-993F-1094265C7B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8" authorId="0" shapeId="0" xr:uid="{AD3D1E15-3B80-466F-A4B4-E4AB0DE4B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8" authorId="0" shapeId="0" xr:uid="{D42A9D68-5B6D-457B-AB3E-BF63CE9273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8" authorId="0" shapeId="0" xr:uid="{2782FCEC-4DE0-4B34-8C0F-342CEE7AF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8" authorId="0" shapeId="0" xr:uid="{36FBA28B-B2C5-4B03-99B6-8C69D95189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8" authorId="0" shapeId="0" xr:uid="{82539317-1D28-4FDD-A3A2-0F7BA58F9E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8" authorId="0" shapeId="0" xr:uid="{39A0EFDE-6087-4E74-AA6A-676548F7E7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09" authorId="0" shapeId="0" xr:uid="{5AEACFB9-10E2-46D9-9EA7-823187E2C3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09" authorId="0" shapeId="0" xr:uid="{61CF8BB7-66CB-48DA-BF12-AF15B9490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09" authorId="0" shapeId="0" xr:uid="{9050296E-93C1-4797-B25E-1BFA0C1D35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09" authorId="0" shapeId="0" xr:uid="{C9919FC1-EBF6-4ADE-A383-8AB1BEA15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09" authorId="0" shapeId="0" xr:uid="{177C096E-A3B5-48E6-BF31-62BE1BEB91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09" authorId="0" shapeId="0" xr:uid="{0BD4920A-52D0-4318-8F21-EF3F65FC85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09" authorId="0" shapeId="0" xr:uid="{C8050A25-10EF-48D8-98C5-2C2AFF4B9E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09" authorId="0" shapeId="0" xr:uid="{0CB0198F-6DB8-498F-A028-E8313339FA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09" authorId="0" shapeId="0" xr:uid="{358442E9-DBA4-48AF-9D87-FE170A210F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09" authorId="0" shapeId="0" xr:uid="{4AA2F2E9-A3EC-4357-BDA1-24BDCB798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09" authorId="0" shapeId="0" xr:uid="{119068B6-15A6-47B5-A785-D758446124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09" authorId="0" shapeId="0" xr:uid="{C081A136-460D-42C5-8EF5-A458DDA401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09" authorId="0" shapeId="0" xr:uid="{18AA5DBC-C406-40BB-9A02-4538BD3744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09" authorId="0" shapeId="0" xr:uid="{0104F317-8DC4-4F4A-8847-17E32EEBE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09" authorId="0" shapeId="0" xr:uid="{412D26D7-D074-4804-BD05-5E21C4BF94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09" authorId="0" shapeId="0" xr:uid="{B0BB861B-2F86-4C32-BBD5-06C3AB335F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09" authorId="0" shapeId="0" xr:uid="{CE00E44D-5690-4261-8BD2-BE31F0341C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09" authorId="0" shapeId="0" xr:uid="{3F15153E-A26A-48F5-BCCC-91AE58D16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09" authorId="0" shapeId="0" xr:uid="{DDE32110-26BB-435F-9F55-0115401D8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09" authorId="0" shapeId="0" xr:uid="{7527D7B7-15E6-4E05-986F-277034FA54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09" authorId="0" shapeId="0" xr:uid="{DA9C796D-90A7-4B12-94D3-54B4966D9D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09" authorId="0" shapeId="0" xr:uid="{6010B147-6111-4C3A-AF69-51B40A9E0B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09" authorId="0" shapeId="0" xr:uid="{ACA483FE-A697-4E03-8AC1-42B9E0F486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09" authorId="0" shapeId="0" xr:uid="{F997968C-0A75-4AD6-A30E-6C64606032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09" authorId="0" shapeId="0" xr:uid="{9A265BD0-DE31-4152-A592-05C07F47F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09" authorId="0" shapeId="0" xr:uid="{F3C785D6-CEA3-44CE-AD3D-FEDE49414D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10" authorId="0" shapeId="0" xr:uid="{4D89DC7A-7F06-4E60-8137-95EC941015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10" authorId="0" shapeId="0" xr:uid="{0FE634BA-B809-4BCE-AE97-A61187CDE6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10" authorId="0" shapeId="0" xr:uid="{3A619381-A552-48F5-9DB6-A263725A9B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10" authorId="0" shapeId="0" xr:uid="{78ECFD76-C99C-4E80-AB1F-EF9A05575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10" authorId="0" shapeId="0" xr:uid="{098F5C5E-EC87-4063-9C6B-ABD6E9BF6F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10" authorId="0" shapeId="0" xr:uid="{DE74E117-7442-411B-A115-F0F400BD9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10" authorId="0" shapeId="0" xr:uid="{853AFC6F-DCB7-42CE-AC97-43823306D6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10" authorId="0" shapeId="0" xr:uid="{54D2171D-D9EF-49D6-B206-2616EDECAD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10" authorId="0" shapeId="0" xr:uid="{BA1366B7-CFC9-4C28-9BBB-B7990B46F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10" authorId="0" shapeId="0" xr:uid="{6C5C80E5-2EE2-44A7-8D94-9AD598C7B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10" authorId="0" shapeId="0" xr:uid="{D89E7EFA-2250-44B5-84FD-DA5BB9C74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10" authorId="0" shapeId="0" xr:uid="{78181E74-BA64-4703-8DEE-DDFD13BBB9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10" authorId="0" shapeId="0" xr:uid="{FB0D55AE-8CF1-47F7-95AD-08B059C551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10" authorId="0" shapeId="0" xr:uid="{0D2229E1-6BD6-40CF-A712-D7333889E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10" authorId="0" shapeId="0" xr:uid="{7F21CEAD-0906-42F8-B0EF-B199FBC921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10" authorId="0" shapeId="0" xr:uid="{CC60593A-5885-4645-9DDF-65602E21A4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10" authorId="0" shapeId="0" xr:uid="{A40E8F3D-EAF0-477B-88A7-1836F765A3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10" authorId="0" shapeId="0" xr:uid="{5804CDA8-A5CB-4019-B941-A2DF3233FD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10" authorId="0" shapeId="0" xr:uid="{DF9DF6F5-3837-4C48-9E92-6701457A74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10" authorId="0" shapeId="0" xr:uid="{E015CB0D-9DF9-4724-B30D-B9B4E93E0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10" authorId="0" shapeId="0" xr:uid="{B79CF13A-CF5B-444B-B94A-F153868EEA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10" authorId="0" shapeId="0" xr:uid="{1DD068E2-0B8E-4F95-BF2E-8C21D0980F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10" authorId="0" shapeId="0" xr:uid="{74C5A714-5983-4BE8-A92C-AE10FBD0DD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10" authorId="0" shapeId="0" xr:uid="{B5C6B28D-E64E-48BC-91D9-69F55325C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10" authorId="0" shapeId="0" xr:uid="{E0450640-CC19-4894-8D6E-E589B054D0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10" authorId="0" shapeId="0" xr:uid="{5AFD669A-A195-4C5C-BE16-33A76ABD8B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15" authorId="0" shapeId="0" xr:uid="{01B399F6-4FBF-497A-8F5C-CC3CE74313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15" authorId="0" shapeId="0" xr:uid="{3EB21D50-8753-4EF3-AC95-E0A2551518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15" authorId="0" shapeId="0" xr:uid="{5620CA30-B143-4F79-8A5E-860F7FA506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15" authorId="0" shapeId="0" xr:uid="{5DE7EB6C-B37E-48A2-9B38-2821F48F45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15" authorId="0" shapeId="0" xr:uid="{B246B112-267C-4FFE-B843-A177D1694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15" authorId="0" shapeId="0" xr:uid="{4E1C5F59-4796-4417-A5B9-74DEB7B4F9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15" authorId="0" shapeId="0" xr:uid="{FCF9559F-81FA-4B60-89E7-00A262F6BE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15" authorId="0" shapeId="0" xr:uid="{FD24E890-91E2-4A5D-AA9B-86AAB5FB95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15" authorId="0" shapeId="0" xr:uid="{2FB68094-6A0D-4FB0-8192-729CE8E3B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15" authorId="0" shapeId="0" xr:uid="{3DB8A8AC-783F-4F8D-B3D2-D7FE42FAEB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15" authorId="0" shapeId="0" xr:uid="{3F15A81D-C3A0-499D-82CD-C6DF6B8A96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15" authorId="0" shapeId="0" xr:uid="{61CC79AB-D607-4B2B-9EDB-B351914C2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15" authorId="0" shapeId="0" xr:uid="{7E8C9E3A-84BA-498F-BD02-50EFB91FE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15" authorId="0" shapeId="0" xr:uid="{D5B25B27-7DA3-49EC-BD08-129D12C26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15" authorId="0" shapeId="0" xr:uid="{C6D8208B-4D59-4822-8BC7-E28F8B33D7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15" authorId="0" shapeId="0" xr:uid="{E880B873-8F3F-4272-9CD3-04B3E718C8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15" authorId="0" shapeId="0" xr:uid="{B43C578C-28D2-4AEB-8742-4FFF9A12F1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15" authorId="0" shapeId="0" xr:uid="{6914EB46-F302-4114-BFB7-E07E395D6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15" authorId="0" shapeId="0" xr:uid="{92D9BD43-CB01-44F5-B49D-480A085D6C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15" authorId="0" shapeId="0" xr:uid="{91DC6257-9E5D-4AD0-A03B-6AC2AA5EA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15" authorId="0" shapeId="0" xr:uid="{59CB8FA0-638A-481E-8B1B-A5BB00105D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15" authorId="0" shapeId="0" xr:uid="{23E10A9D-BE92-4776-B500-8FD7CC3C69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15" authorId="0" shapeId="0" xr:uid="{76CE5201-B8F2-4113-B2F3-5528D21D3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15" authorId="0" shapeId="0" xr:uid="{33BEF519-00C5-413E-9ACD-42D599041A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15" authorId="0" shapeId="0" xr:uid="{C1C8A83F-F77B-490C-A294-5A24F539CA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15" authorId="0" shapeId="0" xr:uid="{DB6B22EA-2402-48E2-9F73-7DA10DE01D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16" authorId="0" shapeId="0" xr:uid="{979F0AB8-6270-488E-87F0-47D9531E0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16" authorId="0" shapeId="0" xr:uid="{10B3405F-5F46-41D5-A577-FE4761D10D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16" authorId="0" shapeId="0" xr:uid="{5433E54B-6AC0-4E1A-909C-6298916C1C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16" authorId="0" shapeId="0" xr:uid="{DF88B729-22F6-41BD-8650-D9C1C13473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16" authorId="0" shapeId="0" xr:uid="{8B427A37-41C5-4E5C-8892-C44D5BF49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16" authorId="0" shapeId="0" xr:uid="{3E1AB8B9-360F-4E60-8147-F995852116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16" authorId="0" shapeId="0" xr:uid="{59D298AD-2E55-4D83-932E-26AF9C6DDF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16" authorId="0" shapeId="0" xr:uid="{18E56687-099D-4136-94C9-90B68C9C2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16" authorId="0" shapeId="0" xr:uid="{0B9EC6CD-DB12-4BC9-AA4B-2FA5196364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16" authorId="0" shapeId="0" xr:uid="{62BC708E-32C0-4E2F-BCD8-12CE4A712E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16" authorId="0" shapeId="0" xr:uid="{BF6D80AD-9B0A-430C-8449-ADCA5B8358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16" authorId="0" shapeId="0" xr:uid="{BBD442D1-4091-4FE6-BD60-20EECD20B3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16" authorId="0" shapeId="0" xr:uid="{EFE92E91-72DB-4860-A49A-976E5B6553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16" authorId="0" shapeId="0" xr:uid="{67958658-3445-4E18-AEBC-D4B38F558A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16" authorId="0" shapeId="0" xr:uid="{D28B3071-59F2-4836-9981-DE92C9F5F7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16" authorId="0" shapeId="0" xr:uid="{332DDBA7-30CA-4CD3-AA5D-E6C22807547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16" authorId="0" shapeId="0" xr:uid="{33F54B7F-6796-4E31-BFFF-9B18DD6363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16" authorId="0" shapeId="0" xr:uid="{F3A7A4C3-E7F4-41A9-8DB6-4D7AA0B042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16" authorId="0" shapeId="0" xr:uid="{A120B122-3F16-4D9E-9507-6A386647B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16" authorId="0" shapeId="0" xr:uid="{B39A1A01-4AB2-47A4-AB43-BD6BFE8BE9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16" authorId="0" shapeId="0" xr:uid="{B39CF1A5-A084-4B7E-A211-D6421C441A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16" authorId="0" shapeId="0" xr:uid="{51F7FA26-46B4-4F58-BDE9-37DE31C29F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16" authorId="0" shapeId="0" xr:uid="{742449D4-BFE0-482B-BC47-AB07CC7508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16" authorId="0" shapeId="0" xr:uid="{649C13F4-B55D-46FF-8B94-925D8C3371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16" authorId="0" shapeId="0" xr:uid="{493E8C71-2F12-4F98-94C0-E79315B78D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16" authorId="0" shapeId="0" xr:uid="{599381C4-0C3F-4CAD-B608-F7335F1EA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17" authorId="0" shapeId="0" xr:uid="{2C46B5B5-B4F9-460D-B5EE-D6448AAC58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17" authorId="0" shapeId="0" xr:uid="{7B6604C4-2021-4119-A600-F6297EB863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17" authorId="0" shapeId="0" xr:uid="{2E30ADFA-B864-4F93-9905-23224D2CDF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17" authorId="0" shapeId="0" xr:uid="{C7AD6E44-257F-4D17-A3C2-A1F29B491F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17" authorId="0" shapeId="0" xr:uid="{44BAC63A-F1AA-4E21-92B0-12FA9058EC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17" authorId="0" shapeId="0" xr:uid="{F6E120A2-45F2-4DF6-98A0-0CA03184BC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17" authorId="0" shapeId="0" xr:uid="{6FBBC6ED-FA34-4222-BA09-1AB6DBC4C7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17" authorId="0" shapeId="0" xr:uid="{2581D556-D5BD-4405-8044-37595AC946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17" authorId="0" shapeId="0" xr:uid="{AE41330C-7C33-4C3C-9D56-E6612D4B96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17" authorId="0" shapeId="0" xr:uid="{F2BA9B0E-52FC-42E7-8AA0-2C952E38AB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17" authorId="0" shapeId="0" xr:uid="{24618DAD-E60F-461E-904E-FA684DA42D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17" authorId="0" shapeId="0" xr:uid="{FB465F5A-A347-41BE-AFCA-DC1D3DD116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17" authorId="0" shapeId="0" xr:uid="{A18A862D-A31F-404C-B2DC-47BAEE2ABA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17" authorId="0" shapeId="0" xr:uid="{138452E9-0A23-4EBC-9175-D8EFCE73D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17" authorId="0" shapeId="0" xr:uid="{E9AF85EE-8C57-40BC-B22C-F4A570EE3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17" authorId="0" shapeId="0" xr:uid="{4504AD29-9913-4B7F-BF17-DE43E67C54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17" authorId="0" shapeId="0" xr:uid="{79855836-01A1-4430-8DA0-B8BAEB11B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17" authorId="0" shapeId="0" xr:uid="{E1F3388E-0BE7-4685-836C-2CF0256307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17" authorId="0" shapeId="0" xr:uid="{57E94319-342E-4F90-9082-EC8743750A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17" authorId="0" shapeId="0" xr:uid="{E062DF34-1BEF-4295-9EAB-5B554D0ACE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17" authorId="0" shapeId="0" xr:uid="{E2C1DB27-54C9-48B9-8B4D-38DA4DD3A3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17" authorId="0" shapeId="0" xr:uid="{E4487743-8C67-4912-A0C9-D862AC848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17" authorId="0" shapeId="0" xr:uid="{05F2BA52-90F3-4B37-9826-DD3493DA8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17" authorId="0" shapeId="0" xr:uid="{D74A24AB-4D4B-452C-873C-AF624948D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17" authorId="0" shapeId="0" xr:uid="{421CCE28-5BB3-45D9-BFB6-06D5554D2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17" authorId="0" shapeId="0" xr:uid="{00E1F09E-8D62-4A42-9994-3F0CB3E4A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18" authorId="0" shapeId="0" xr:uid="{F255C890-FE70-4E6C-87B3-5EFDA0276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18" authorId="0" shapeId="0" xr:uid="{6515F9F2-E57D-4583-B6F8-B0D2450392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18" authorId="0" shapeId="0" xr:uid="{2FA21B88-B9D0-4407-A880-B77B7A481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18" authorId="0" shapeId="0" xr:uid="{03C178F0-B80D-4613-9544-6C8339ECB0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18" authorId="0" shapeId="0" xr:uid="{DBD37785-AA49-4718-847F-103839072B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18" authorId="0" shapeId="0" xr:uid="{8798A33C-585F-4341-8833-A07C759A4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18" authorId="0" shapeId="0" xr:uid="{28BCE506-8BC3-4950-8C11-FA79B9A214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18" authorId="0" shapeId="0" xr:uid="{E4556EF3-3D86-4910-9AF9-9247653A93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18" authorId="0" shapeId="0" xr:uid="{DB248B7F-ADCB-40EE-9E80-78E23BE841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18" authorId="0" shapeId="0" xr:uid="{FD280DA7-BAEF-442B-95E0-F554AC37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18" authorId="0" shapeId="0" xr:uid="{4F0D214C-81AC-46F3-AAAA-7740A5B81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18" authorId="0" shapeId="0" xr:uid="{FB82C835-2F99-4171-8EBC-D06350FE8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18" authorId="0" shapeId="0" xr:uid="{3D643E96-EF73-41B4-8CE1-A8BC35B838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18" authorId="0" shapeId="0" xr:uid="{76EFB666-0249-4857-87D6-532C4088BE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18" authorId="0" shapeId="0" xr:uid="{ED43D600-EC9D-4F94-B32F-87D810BB26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18" authorId="0" shapeId="0" xr:uid="{49A763EC-A228-41F9-AFE8-52FBA209F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18" authorId="0" shapeId="0" xr:uid="{F767193F-5ECF-463A-B490-61DD93854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18" authorId="0" shapeId="0" xr:uid="{32B6A8ED-F5AA-46B1-A5BE-9165331202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18" authorId="0" shapeId="0" xr:uid="{7ECF5F53-5795-4408-851F-33F2338E4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18" authorId="0" shapeId="0" xr:uid="{D212ABF7-C9F2-4631-8BBA-28B58D6CBC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18" authorId="0" shapeId="0" xr:uid="{B8E62B7E-F590-42CA-986F-D34C780347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18" authorId="0" shapeId="0" xr:uid="{E275ED88-B9B4-4400-A2BB-AFFCDEFCB8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18" authorId="0" shapeId="0" xr:uid="{148D1982-D3F3-483F-A98A-CE09CC5065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18" authorId="0" shapeId="0" xr:uid="{9257F30F-77C6-4B0A-998B-B8C20E7F6B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18" authorId="0" shapeId="0" xr:uid="{C1D1F4DD-B2E6-420E-A520-28B61AD5FF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18" authorId="0" shapeId="0" xr:uid="{589CFD13-992E-4A05-957E-F4A461F5D4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20" authorId="0" shapeId="0" xr:uid="{EF9CAA67-006C-4C58-BDF0-82A916EA64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20" authorId="0" shapeId="0" xr:uid="{A252369D-1308-4608-A617-A47844902B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20" authorId="0" shapeId="0" xr:uid="{6CDE242D-DF3B-4FA9-93A0-DBCF9C13B2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20" authorId="0" shapeId="0" xr:uid="{F72C94A9-CBCF-49CF-A965-C63F58F9CD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20" authorId="0" shapeId="0" xr:uid="{384562B1-9676-45C1-947C-AC5E1037F0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20" authorId="0" shapeId="0" xr:uid="{0C09778D-6B41-483D-ABB9-9A8B6C8861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20" authorId="0" shapeId="0" xr:uid="{76AC3BEB-BB51-433B-AAC2-626B534676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20" authorId="0" shapeId="0" xr:uid="{28BFDC39-CB29-4A9F-93FF-AA07CB2687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20" authorId="0" shapeId="0" xr:uid="{9F6907BB-9BC9-47CE-AF43-DB4A30E0B5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20" authorId="0" shapeId="0" xr:uid="{933E87CC-D46A-42D0-8912-E4A03678F3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20" authorId="0" shapeId="0" xr:uid="{F8D08ED8-C4F6-4B2B-8C39-1DF358BE3B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20" authorId="0" shapeId="0" xr:uid="{2759B3C5-CCE2-4B40-ABD3-1D3A8A27CA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20" authorId="0" shapeId="0" xr:uid="{0EAFFC4B-4591-411F-8B1D-EBC2BF91D4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20" authorId="0" shapeId="0" xr:uid="{3C7884A9-5FB4-49B0-8FAD-A16D8C061C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20" authorId="0" shapeId="0" xr:uid="{29A64013-92B2-45BC-91D7-ECBD29A51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20" authorId="0" shapeId="0" xr:uid="{3A2117C2-680E-4026-B6BF-8C3D557434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20" authorId="0" shapeId="0" xr:uid="{5D8E2AEB-5ECD-4C90-9276-1213BEDEA6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20" authorId="0" shapeId="0" xr:uid="{1B079E7D-AC3B-4B4A-B91C-F097AABDF8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20" authorId="0" shapeId="0" xr:uid="{C229BFDC-5143-4438-B568-ED2DC99742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20" authorId="0" shapeId="0" xr:uid="{05ACD863-D0D3-47E3-8124-E891802C6A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20" authorId="0" shapeId="0" xr:uid="{4B6B5594-5D44-44A4-95A4-FF2AC84DFB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20" authorId="0" shapeId="0" xr:uid="{3064773F-5A54-4217-BEAA-39D863821C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20" authorId="0" shapeId="0" xr:uid="{78F194CE-A84E-4114-8622-88772BBCA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20" authorId="0" shapeId="0" xr:uid="{53DB15A8-9E0B-4A4E-932D-7D56C2EE06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20" authorId="0" shapeId="0" xr:uid="{BBB545F4-342D-4785-8690-174D28DD23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20" authorId="0" shapeId="0" xr:uid="{86B47D6A-1776-454B-97BE-F1CCFBCDF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8" authorId="0" shapeId="0" xr:uid="{5F12BE6F-3C8E-44B4-B113-F1DAD19A0C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8" authorId="0" shapeId="0" xr:uid="{B3460B13-C1D9-458C-B0FE-4846347A96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8" authorId="0" shapeId="0" xr:uid="{353D69C5-0B22-45C2-8444-FE66759A06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8" authorId="0" shapeId="0" xr:uid="{4635B1C8-56D9-4930-A139-8DBF18851A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8" authorId="0" shapeId="0" xr:uid="{D67C81F6-D2BE-410C-8B89-6B25E0D5A5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8" authorId="0" shapeId="0" xr:uid="{B55A93EE-F4A8-46AE-B4FA-5A8DBBFDB8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8" authorId="0" shapeId="0" xr:uid="{6F7D236B-FD39-47F4-8661-F1F5345349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8" authorId="0" shapeId="0" xr:uid="{53E4C94F-5B43-4933-8D2D-9D62E56566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8" authorId="0" shapeId="0" xr:uid="{93A3C0B2-2DE5-49C8-9AD3-C3AF741E7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8" authorId="0" shapeId="0" xr:uid="{BA65FEF1-EE78-41F3-AC75-39A252BD1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8" authorId="0" shapeId="0" xr:uid="{0A8E58F2-A79A-4905-ADA6-1E91E6565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8" authorId="0" shapeId="0" xr:uid="{66A1BFC6-3DB4-4D9A-BB80-78DB415384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8" authorId="0" shapeId="0" xr:uid="{33438ED2-83A3-4157-B5E6-6226435EBE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8" authorId="0" shapeId="0" xr:uid="{F1C7F17E-18C9-45FC-A48A-C02BC8816A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8" authorId="0" shapeId="0" xr:uid="{6A24874C-712A-4ED9-A4F3-229243CA12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8" authorId="0" shapeId="0" xr:uid="{C983577E-251B-4A0E-B0B3-166654E9C2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8" authorId="0" shapeId="0" xr:uid="{AB521543-9F14-4033-8D32-AA73AE3D03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8" authorId="0" shapeId="0" xr:uid="{D5442287-7213-418F-A1BC-65FA0A186E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8" authorId="0" shapeId="0" xr:uid="{17906920-6601-4972-BD30-21D551D220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8" authorId="0" shapeId="0" xr:uid="{1E114FEB-0978-4732-95A4-69950FA7B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8" authorId="0" shapeId="0" xr:uid="{280C3DAA-E937-41AB-AED2-BB5A40A4D6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8" authorId="0" shapeId="0" xr:uid="{9071FD94-AF91-45F5-9D2C-F17A5AF2D9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8" authorId="0" shapeId="0" xr:uid="{6EA83DC0-A2BB-4F4D-83FF-E1D6F46C0F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8" authorId="0" shapeId="0" xr:uid="{B7F54DA1-AE78-43AA-BF35-FDF4E2EE3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8" authorId="0" shapeId="0" xr:uid="{ACEACE7A-6559-436F-9AD8-AC5FAB602C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8" authorId="0" shapeId="0" xr:uid="{5CB71EC6-FFDA-46B9-946B-64CD06A282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9" authorId="0" shapeId="0" xr:uid="{24FE9B77-DB06-4813-A11B-B4DFA42FE4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9" authorId="0" shapeId="0" xr:uid="{C7BD8892-41CE-4847-8EA3-29C1ABC0DA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9" authorId="0" shapeId="0" xr:uid="{7BBCB005-BF3F-4C08-8D6F-DACA56B833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9" authorId="0" shapeId="0" xr:uid="{2275045F-1B60-418C-B89E-17D0F153D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9" authorId="0" shapeId="0" xr:uid="{32D01BFF-3262-4D95-9F0B-7666BED284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9" authorId="0" shapeId="0" xr:uid="{32B4A008-57C3-4941-BF05-099C734E2D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9" authorId="0" shapeId="0" xr:uid="{CE896EBB-F08D-4941-9554-E839A2D007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9" authorId="0" shapeId="0" xr:uid="{6D476923-3F51-47C2-8DB8-05AC3B2E43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9" authorId="0" shapeId="0" xr:uid="{6AD608AC-FC74-4663-9F6F-75B4C16B7F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9" authorId="0" shapeId="0" xr:uid="{30D67AA5-631C-4B13-BEF8-D2FFF52F1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9" authorId="0" shapeId="0" xr:uid="{2DE2F29B-4C04-40FF-BD06-771F98462D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9" authorId="0" shapeId="0" xr:uid="{3753166E-30E0-4C79-8CC3-57848245A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9" authorId="0" shapeId="0" xr:uid="{04D126EA-CF3E-44B5-8AF6-FDFF0F8FEA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9" authorId="0" shapeId="0" xr:uid="{4AC5A807-932D-41F9-98BA-F788A9EFFE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9" authorId="0" shapeId="0" xr:uid="{D8DA7514-50DC-4520-AB27-C5C407D1A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9" authorId="0" shapeId="0" xr:uid="{AB9EF0A0-5E60-4F79-AAD9-F6F6AD14C5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9" authorId="0" shapeId="0" xr:uid="{0C23AEF9-CCCE-4635-A67F-8FC3EBDD20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9" authorId="0" shapeId="0" xr:uid="{71A3E037-F977-4B26-97BB-FD3B824E66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9" authorId="0" shapeId="0" xr:uid="{D7E83FC5-CE7C-4490-8592-9CE40C9597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9" authorId="0" shapeId="0" xr:uid="{420DEE07-9175-425C-968A-C0DFD81C8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9" authorId="0" shapeId="0" xr:uid="{7B504847-FCDB-4E7D-8966-16230A5128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9" authorId="0" shapeId="0" xr:uid="{6BB72998-8F0A-4DE2-93AC-0FC170FC88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9" authorId="0" shapeId="0" xr:uid="{3F94E958-50D0-4833-B94F-4AB2E08AB1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9" authorId="0" shapeId="0" xr:uid="{858010FD-EE3B-4662-8B41-158E96400A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9" authorId="0" shapeId="0" xr:uid="{1D84707B-C7B6-431E-A2C2-758441D79C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9" authorId="0" shapeId="0" xr:uid="{48AA170A-CACF-4C57-AC3F-1F41DFC991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0" authorId="0" shapeId="0" xr:uid="{2F1D2B38-0D4F-4BF6-A563-F67FC89CA9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0" authorId="0" shapeId="0" xr:uid="{AB05E209-029B-4712-A04F-FAEAE1B1E3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0" authorId="0" shapeId="0" xr:uid="{6C6B0AD9-6B01-479D-B729-EEB2511005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0" authorId="0" shapeId="0" xr:uid="{E11BC59E-16F1-4026-A8D0-38783E7FE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0" authorId="0" shapeId="0" xr:uid="{8B9096DD-9926-4AD9-B00B-73FD541A3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0" authorId="0" shapeId="0" xr:uid="{A2AD60FE-E891-4F7C-B7A5-70F367AC7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0" authorId="0" shapeId="0" xr:uid="{ABA9E01A-617F-436D-91AD-E0A9BB6EA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0" authorId="0" shapeId="0" xr:uid="{556B1B1B-018B-49C9-B644-FDB460F77F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0" authorId="0" shapeId="0" xr:uid="{07D0045E-7A15-46DC-A414-4F1FED6108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0" authorId="0" shapeId="0" xr:uid="{E8A44792-D10D-42AB-A078-052CEF7963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0" authorId="0" shapeId="0" xr:uid="{01F86D3F-588F-4C39-A375-3C4093D937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0" authorId="0" shapeId="0" xr:uid="{155CBBF5-5B23-4076-9F24-B64355BC2D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0" authorId="0" shapeId="0" xr:uid="{52EFABAE-354F-454E-9149-2A6C419D5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0" authorId="0" shapeId="0" xr:uid="{064B39FD-F0B5-401D-B143-D0DEB4F028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0" authorId="0" shapeId="0" xr:uid="{A2C95D7E-DF73-4C7C-AC12-DB039AC13A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0" authorId="0" shapeId="0" xr:uid="{176C4C9A-D180-44B9-B1EF-61912E7F9A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0" authorId="0" shapeId="0" xr:uid="{82446EE8-FD74-446E-8462-A2CA1D8A8B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0" authorId="0" shapeId="0" xr:uid="{12BBD842-200B-4E8D-9FD3-7C26754D9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0" authorId="0" shapeId="0" xr:uid="{34316312-7C8B-453F-8D4C-971BDAC294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0" authorId="0" shapeId="0" xr:uid="{26D86A4A-49A0-4E73-B5E1-AF8AA51B49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0" authorId="0" shapeId="0" xr:uid="{D9FE1E4D-E4E7-43C3-995F-CF259C947A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0" authorId="0" shapeId="0" xr:uid="{D5D5E7D3-0647-42EA-BE12-401A178E1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0" authorId="0" shapeId="0" xr:uid="{E22E5E5D-8AC5-44DC-9B80-52022FFBD3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0" authorId="0" shapeId="0" xr:uid="{D7614609-50A6-468B-8595-48743D5649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0" authorId="0" shapeId="0" xr:uid="{84ED5359-7D0C-4038-941B-30A58BE354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0" authorId="0" shapeId="0" xr:uid="{BE08514E-F14C-4768-AA03-E6E905AA2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1" authorId="0" shapeId="0" xr:uid="{51F5F3C2-3E23-4B91-A080-CF5E100F77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1" authorId="0" shapeId="0" xr:uid="{29F186C9-C330-45FD-B7D6-6CD9A6EF32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1" authorId="0" shapeId="0" xr:uid="{6AD2E976-B155-47FC-A26F-6A19B1DDB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1" authorId="0" shapeId="0" xr:uid="{A8FA12EF-2ECF-43A9-9368-D08A1F0984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1" authorId="0" shapeId="0" xr:uid="{CCF078B5-4FD7-424D-9E59-2504285870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1" authorId="0" shapeId="0" xr:uid="{A993873C-ECEE-4351-8D46-9972E43519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1" authorId="0" shapeId="0" xr:uid="{1EE17860-F662-4112-8758-8517CF0161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1" authorId="0" shapeId="0" xr:uid="{8315BD23-BAD9-48B2-BA70-3B70192194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1" authorId="0" shapeId="0" xr:uid="{A2E9888A-E23E-44C8-B29C-E37F9951B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1" authorId="0" shapeId="0" xr:uid="{55B751AE-95AE-45CA-A022-9239F49183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1" authorId="0" shapeId="0" xr:uid="{6F675BD6-C724-4F8A-BF10-5B1632A167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1" authorId="0" shapeId="0" xr:uid="{12AEF5F3-A8D4-4F05-9540-E98ABA0082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1" authorId="0" shapeId="0" xr:uid="{9E6D1F0B-07F7-407D-901C-08E1B6C9E8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1" authorId="0" shapeId="0" xr:uid="{782E519C-68F8-4EF6-8CAC-073140126E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1" authorId="0" shapeId="0" xr:uid="{0AA8B725-2666-400D-B8B8-9FAA438574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1" authorId="0" shapeId="0" xr:uid="{24D45602-C398-4924-9ACB-6685610C2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1" authorId="0" shapeId="0" xr:uid="{57C5032B-5398-497A-9CE2-0FD9E60A07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1" authorId="0" shapeId="0" xr:uid="{8083C849-EB49-4952-B887-2D3C0D40D3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1" authorId="0" shapeId="0" xr:uid="{7F238D59-2723-4F08-9514-36C368E0A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1" authorId="0" shapeId="0" xr:uid="{6842A837-6F4A-4F2D-9107-FB73D31C9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1" authorId="0" shapeId="0" xr:uid="{0921DBAF-03B3-42EE-A52A-8DF1E8E772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1" authorId="0" shapeId="0" xr:uid="{A6F6B7D7-9898-4AA7-9B96-D022CF04B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1" authorId="0" shapeId="0" xr:uid="{65275E89-3F81-4673-A19E-2F0FFD2A36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1" authorId="0" shapeId="0" xr:uid="{EB82B6DD-4737-4BB7-B935-1D8A73E6E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1" authorId="0" shapeId="0" xr:uid="{9562353D-9718-4AAE-8E34-CAE54344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1" authorId="0" shapeId="0" xr:uid="{B04E79B4-2904-444C-A711-ECCF087A92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2" authorId="0" shapeId="0" xr:uid="{0AAC7D99-9859-4A0C-9363-C2BA630F1F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2" authorId="0" shapeId="0" xr:uid="{746B4482-B54A-4763-8C40-C6267DB99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2" authorId="0" shapeId="0" xr:uid="{301E8B74-EFC8-4573-BC7B-8BC0F430CB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2" authorId="0" shapeId="0" xr:uid="{2D1F7D75-DCA2-43A4-960F-2DEE57F23A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2" authorId="0" shapeId="0" xr:uid="{5CDDEB74-1C89-4DF7-B732-954A180BF8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2" authorId="0" shapeId="0" xr:uid="{6EF4A033-A8A3-40EC-B0DB-CBD67A44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2" authorId="0" shapeId="0" xr:uid="{81DEB5A0-5485-4249-BD15-EDE46A289B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2" authorId="0" shapeId="0" xr:uid="{55DC6778-EF68-4E84-857E-483C3D989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2" authorId="0" shapeId="0" xr:uid="{5301F8FB-7C80-4BF6-AA2D-344BFA19FF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2" authorId="0" shapeId="0" xr:uid="{B4145F9B-E1B2-47E6-9792-B48B9C78E5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2" authorId="0" shapeId="0" xr:uid="{0812F564-73A3-4405-9C84-DFB88F6E37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2" authorId="0" shapeId="0" xr:uid="{5A0AFB5D-7740-4304-BD4F-BE7FFFC46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2" authorId="0" shapeId="0" xr:uid="{6EAD8A43-30B7-4382-A762-CB33579627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2" authorId="0" shapeId="0" xr:uid="{D37B69B6-0F9B-4659-AE4A-5002CE37F6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2" authorId="0" shapeId="0" xr:uid="{6E89F392-9EBA-4EC4-B2EE-40DA6FD636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2" authorId="0" shapeId="0" xr:uid="{19AA746E-5984-43F3-A150-0CA573144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2" authorId="0" shapeId="0" xr:uid="{A4B577CD-7B19-4F43-BC9E-1F4FC05816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2" authorId="0" shapeId="0" xr:uid="{6EFEB820-4867-460C-8420-DFDB95624D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2" authorId="0" shapeId="0" xr:uid="{0C773402-0532-42BC-9D16-53C73118A1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2" authorId="0" shapeId="0" xr:uid="{614ED74B-9DE4-4AB4-9960-4B96CA2F9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2" authorId="0" shapeId="0" xr:uid="{EA57E20F-EF6C-464D-9071-2CAC2D6F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2" authorId="0" shapeId="0" xr:uid="{487F5C4D-84C5-4C83-9099-61D8AFE8C4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2" authorId="0" shapeId="0" xr:uid="{F1E410DD-B6CE-4DF8-8A42-DC3D652EF5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2" authorId="0" shapeId="0" xr:uid="{1CCF1AEA-8913-47EA-AC91-7E7EBB7564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2" authorId="0" shapeId="0" xr:uid="{DCBB2232-3DAA-45B0-890E-6FAAE84CBD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2" authorId="0" shapeId="0" xr:uid="{2360CE3B-2C6F-46D9-BE9A-A134E80A5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3" authorId="0" shapeId="0" xr:uid="{66892D14-0B4D-4A6E-AC43-765773B8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3" authorId="0" shapeId="0" xr:uid="{E0BB0701-6409-4580-90E1-E9C90CA73F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3" authorId="0" shapeId="0" xr:uid="{DC9FC222-E9E6-41A1-94CF-BC1B68F15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3" authorId="0" shapeId="0" xr:uid="{75B7E58E-42DE-4F64-8B6E-8CEFD8089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3" authorId="0" shapeId="0" xr:uid="{E8465C39-9A25-4407-B5B8-E7532383E2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3" authorId="0" shapeId="0" xr:uid="{05E1D17C-D478-49E0-B51C-D2CDF9FA1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3" authorId="0" shapeId="0" xr:uid="{71143FD5-4843-4436-A157-B778519647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3" authorId="0" shapeId="0" xr:uid="{1CD2AA22-AE16-442B-997B-5C98324EEE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3" authorId="0" shapeId="0" xr:uid="{66C688A1-509E-4C6C-A878-34FC08CD2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3" authorId="0" shapeId="0" xr:uid="{6769C7A0-E3A5-43B6-A34D-EBCAEF9408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3" authorId="0" shapeId="0" xr:uid="{67D359B3-7F17-4CD8-AF69-613CB25FB2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3" authorId="0" shapeId="0" xr:uid="{19C42DE6-678E-43DA-ABDF-AC72DACFB6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3" authorId="0" shapeId="0" xr:uid="{8D05B79B-342E-4935-AC55-0E337270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3" authorId="0" shapeId="0" xr:uid="{2E60DB52-535C-4A42-9DCE-4C75D4AD8F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3" authorId="0" shapeId="0" xr:uid="{12453DA1-8F63-45A4-9B21-6DBE64C764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3" authorId="0" shapeId="0" xr:uid="{081A1215-C47C-4C4D-8F2D-1EA3B2768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3" authorId="0" shapeId="0" xr:uid="{8B8375CD-1280-47EB-9A97-B4C765073A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3" authorId="0" shapeId="0" xr:uid="{E3C2603F-839D-4077-A527-5373B13A10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3" authorId="0" shapeId="0" xr:uid="{3402AA3B-E8F0-4126-B127-CFFC29DC6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3" authorId="0" shapeId="0" xr:uid="{E2C30051-0560-4B59-AA54-FE9BD4864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3" authorId="0" shapeId="0" xr:uid="{ECF06DB1-6B33-44D0-BB11-34BF1D19B3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3" authorId="0" shapeId="0" xr:uid="{B0CF343B-012D-463F-8E68-617977FFCC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3" authorId="0" shapeId="0" xr:uid="{C94C5376-0008-4F8E-B631-D5BB28895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3" authorId="0" shapeId="0" xr:uid="{FD499F04-1D54-41A9-AB40-ED39EA5E8B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3" authorId="0" shapeId="0" xr:uid="{786A717D-67C1-438A-AF1F-BDBBD0DFD4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3" authorId="0" shapeId="0" xr:uid="{3BE885B4-1A09-45F5-AB21-9B71F3F6DC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4" authorId="0" shapeId="0" xr:uid="{D25836CC-7242-40C4-A88B-74C327DAED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4" authorId="0" shapeId="0" xr:uid="{E989E95C-ED12-477D-803B-858265FC2A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4" authorId="0" shapeId="0" xr:uid="{22F477D5-4E18-4E10-B512-818690AC3E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4" authorId="0" shapeId="0" xr:uid="{6159397A-CAD0-4B08-8497-C24812DE03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4" authorId="0" shapeId="0" xr:uid="{60E8B387-4237-480A-B259-F36619A059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4" authorId="0" shapeId="0" xr:uid="{75C036B5-CDB3-4470-880E-8FB57EA91F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4" authorId="0" shapeId="0" xr:uid="{B54297AF-3436-445F-9BD6-46B772555F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4" authorId="0" shapeId="0" xr:uid="{C9436719-63D7-426C-B015-F32D323712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4" authorId="0" shapeId="0" xr:uid="{A434755D-362A-4170-8023-3EB190197C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4" authorId="0" shapeId="0" xr:uid="{16F019E0-E32A-4973-AC6A-6AC40A0A9E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4" authorId="0" shapeId="0" xr:uid="{0358387F-777C-4D4F-9C89-21A81A48CF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4" authorId="0" shapeId="0" xr:uid="{A88985AD-41E2-49FF-B7E2-0CA00A0010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4" authorId="0" shapeId="0" xr:uid="{F8BA5805-12EC-42C0-A31B-43EC0FF703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4" authorId="0" shapeId="0" xr:uid="{785F8C76-2E02-4D0B-A2B5-74BFE3B44F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4" authorId="0" shapeId="0" xr:uid="{20E45791-A0AC-45B4-83E8-F8066EA6A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4" authorId="0" shapeId="0" xr:uid="{1220611D-AD9B-4A5D-8FCF-B372B96822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4" authorId="0" shapeId="0" xr:uid="{B4C91DFA-B919-40DD-A480-92986558D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4" authorId="0" shapeId="0" xr:uid="{BF9AB7BE-3AB5-4D27-A5D9-CC6CFBBD1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4" authorId="0" shapeId="0" xr:uid="{F86321E9-D904-4AE3-AEC0-EA65B103CC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4" authorId="0" shapeId="0" xr:uid="{99C3638B-D20E-470F-BC43-4BA0A29C4A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4" authorId="0" shapeId="0" xr:uid="{3EEC354F-63A7-46EF-993A-1065A1847F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4" authorId="0" shapeId="0" xr:uid="{B47C0770-FE27-480F-8795-A8CEFEFB65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4" authorId="0" shapeId="0" xr:uid="{83B80B36-655E-4344-9716-DD73B5CAA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4" authorId="0" shapeId="0" xr:uid="{7A22EEA7-9494-49A1-A715-01296FF421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4" authorId="0" shapeId="0" xr:uid="{AFE32750-7CE4-4753-88DA-07673F1152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4" authorId="0" shapeId="0" xr:uid="{29502ECA-B13B-44E4-8FFB-73E3EC0E51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9" authorId="0" shapeId="0" xr:uid="{6068ACC3-FD7C-41A2-8911-A966BA07F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9" authorId="0" shapeId="0" xr:uid="{44A836D0-7560-4537-A800-41F70D28C1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9" authorId="0" shapeId="0" xr:uid="{A09D656C-3FC9-496A-A565-6432EC546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9" authorId="0" shapeId="0" xr:uid="{AAD99BCC-6D58-49B5-855F-6AFF8EE87C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9" authorId="0" shapeId="0" xr:uid="{BDBFB27E-E8BB-4555-8B9D-987048443F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9" authorId="0" shapeId="0" xr:uid="{28880242-07A3-4AC9-B3FF-1129E0200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9" authorId="0" shapeId="0" xr:uid="{778F8B22-4964-4003-8201-1583ABB746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9" authorId="0" shapeId="0" xr:uid="{595D4091-315A-49A6-89BE-8115796FC2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9" authorId="0" shapeId="0" xr:uid="{CF606921-B4BC-4924-AE8D-2C2959F86B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9" authorId="0" shapeId="0" xr:uid="{628D2344-C80E-49AC-B807-9534CA768A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9" authorId="0" shapeId="0" xr:uid="{17D8EC01-9F15-4EEC-9282-A7C8F1A6A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9" authorId="0" shapeId="0" xr:uid="{EB9EEB43-AF8C-472C-8E2A-90E5A6445A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9" authorId="0" shapeId="0" xr:uid="{D3B6905B-09DD-4B0B-923C-46188A81E6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9" authorId="0" shapeId="0" xr:uid="{E2C34E56-DCB8-4383-B612-00B9A807BD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9" authorId="0" shapeId="0" xr:uid="{F49F8836-FB12-44CF-9346-4976D424C1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9" authorId="0" shapeId="0" xr:uid="{DBC190A2-59D7-4947-A53E-94F1FD1AF6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9" authorId="0" shapeId="0" xr:uid="{A653DE30-F4C7-48AA-B455-3E72AA917B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9" authorId="0" shapeId="0" xr:uid="{F414F96F-D6CE-4288-B15B-376B20C666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9" authorId="0" shapeId="0" xr:uid="{F301148F-5E68-45D8-949B-71FFD88E58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9" authorId="0" shapeId="0" xr:uid="{8D09CEF6-8AE9-477D-967E-9A5DFB8401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9" authorId="0" shapeId="0" xr:uid="{3F4CA1B3-C3C5-4441-B6E2-7F7F7C3874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9" authorId="0" shapeId="0" xr:uid="{39CA216A-A1ED-4309-B435-FBC4007B86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9" authorId="0" shapeId="0" xr:uid="{CC190E17-8BE9-4642-BB3C-1792B3071B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9" authorId="0" shapeId="0" xr:uid="{95DBB6B5-5085-4324-B9F6-979E63E1CE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9" authorId="0" shapeId="0" xr:uid="{596C8DC6-E61F-401F-8C5C-8D4664315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9" authorId="0" shapeId="0" xr:uid="{1DB7510E-7C49-4798-BE7D-F27B5F4B6F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0" authorId="0" shapeId="0" xr:uid="{2D7DE229-04A4-441B-ACA1-A0C1BB5135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0" authorId="0" shapeId="0" xr:uid="{83035D9A-9ABF-4F64-9E49-7AADCBF9DF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0" authorId="0" shapeId="0" xr:uid="{2A701742-CB1D-4115-A531-73987BA27A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0" authorId="0" shapeId="0" xr:uid="{2366EBDD-326F-4C07-8F61-E30C28F465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0" authorId="0" shapeId="0" xr:uid="{60E3FA83-EBBE-4C4F-B98D-ACF984019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0" authorId="0" shapeId="0" xr:uid="{F3525A8E-78C2-4AD4-9545-945779662C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0" authorId="0" shapeId="0" xr:uid="{703CDA8E-B942-4287-99C4-BA3C12A29A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0" authorId="0" shapeId="0" xr:uid="{C2FBACCE-7753-435A-8D6F-8D9EF7B48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0" authorId="0" shapeId="0" xr:uid="{63D925AF-DEB1-4154-97D5-7AAEDE574E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0" authorId="0" shapeId="0" xr:uid="{7141C7E8-06F4-42F9-A0ED-B0AF68ACD7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0" authorId="0" shapeId="0" xr:uid="{D9D5C32B-9D2C-49F2-A750-DD789834A3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0" authorId="0" shapeId="0" xr:uid="{9C57EACD-BDF5-4E12-A0AD-3666DDF6AC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0" authorId="0" shapeId="0" xr:uid="{770F9BDF-E6F8-40A2-A28C-BD29053906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0" authorId="0" shapeId="0" xr:uid="{5BFD1667-9988-4DF7-81E2-6B5018F263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0" authorId="0" shapeId="0" xr:uid="{F67E7F0C-132D-4E42-913A-0DE1C24B60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0" authorId="0" shapeId="0" xr:uid="{D5D9B1CC-ED30-4D7A-8BF5-CD61384C6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0" authorId="0" shapeId="0" xr:uid="{18043CCE-0A12-4691-9F34-B7E52D6FFB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0" authorId="0" shapeId="0" xr:uid="{39091CB9-D12F-48C6-9397-E7BE1B3387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0" authorId="0" shapeId="0" xr:uid="{FF943865-63B9-4CBD-A8EE-749E1752F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0" authorId="0" shapeId="0" xr:uid="{FAEF9B04-E357-4CBD-862D-276CEA21FB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0" authorId="0" shapeId="0" xr:uid="{1AB4F179-AE35-41C5-80B1-7BB3E5368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0" authorId="0" shapeId="0" xr:uid="{5938B02D-FAD3-405E-A29F-3C1E614BAA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0" authorId="0" shapeId="0" xr:uid="{8594C615-8B0A-4302-BF9B-E14FF63530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0" authorId="0" shapeId="0" xr:uid="{D6FD767B-632A-4FF6-96AF-FC4BD22600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0" authorId="0" shapeId="0" xr:uid="{D27F9E52-B141-49B0-838B-5A2A2E65C6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0" authorId="0" shapeId="0" xr:uid="{815CF276-6824-4B8D-B5E9-3A1FE00A8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1" authorId="0" shapeId="0" xr:uid="{94FF66B9-3ABA-4A22-A623-7046D9EA61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1" authorId="0" shapeId="0" xr:uid="{021DB268-2DC8-4894-A49F-C4871A44F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1" authorId="0" shapeId="0" xr:uid="{2185FC30-C119-41BC-9A24-69EC91C65C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1" authorId="0" shapeId="0" xr:uid="{6E84B3F4-0CFB-4C76-87C0-6ADBB53873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1" authorId="0" shapeId="0" xr:uid="{DEBCD703-0762-4199-BE1F-E62E95C78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1" authorId="0" shapeId="0" xr:uid="{EB06CAD0-6537-4EAC-AC43-B4627B462C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1" authorId="0" shapeId="0" xr:uid="{79FFEC43-49D2-434F-B639-ED365F0024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1" authorId="0" shapeId="0" xr:uid="{7BED8F39-C9F7-45DA-80D7-35C73AB474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1" authorId="0" shapeId="0" xr:uid="{00440E35-EBB8-4015-A5B0-FD417EC8A2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1" authorId="0" shapeId="0" xr:uid="{0F998C27-708F-41B5-AE16-5201DCB12A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1" authorId="0" shapeId="0" xr:uid="{10B077EB-E849-46D7-AD5C-CE8544D3BE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1" authorId="0" shapeId="0" xr:uid="{EEB81D01-FCC5-415D-AFA4-CBC5669810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1" authorId="0" shapeId="0" xr:uid="{504E2372-4ACB-4777-BCE1-8B88D1C2C0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1" authorId="0" shapeId="0" xr:uid="{E778709A-1C3A-4B11-BA0E-1BD553DA71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1" authorId="0" shapeId="0" xr:uid="{C60590A9-0696-428A-AA40-7BDC79038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1" authorId="0" shapeId="0" xr:uid="{118D6B91-C23F-43AD-B8C4-256EC491B7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1" authorId="0" shapeId="0" xr:uid="{7D693395-4CDC-409E-837C-E44F61E8FA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1" authorId="0" shapeId="0" xr:uid="{45D0BD0A-C8B7-46A1-91F5-8AAB7F8839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1" authorId="0" shapeId="0" xr:uid="{6C52E198-8B7C-4DB6-89E1-A262BDFE1C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1" authorId="0" shapeId="0" xr:uid="{C67B8CCC-48E5-4CAC-8F72-2CBE3D3A7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1" authorId="0" shapeId="0" xr:uid="{75A34375-F025-4E02-8DB6-0E4DDCB80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1" authorId="0" shapeId="0" xr:uid="{23B859E4-BA3D-49DF-A797-074B6A40F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1" authorId="0" shapeId="0" xr:uid="{2262FB9A-28A3-44FE-82F7-95F7888B34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1" authorId="0" shapeId="0" xr:uid="{285AA3EE-88AA-4566-801F-0402BB512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1" authorId="0" shapeId="0" xr:uid="{64CFCEF1-1507-4BBA-B97B-04E0ACA7D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1" authorId="0" shapeId="0" xr:uid="{9E749DA4-D50B-4FDD-BA3B-41344F864B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2" authorId="0" shapeId="0" xr:uid="{B5BB0362-3E45-4F77-9F8A-4D0DB659EF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2" authorId="0" shapeId="0" xr:uid="{312E9AD6-2C94-4D4E-8E3F-CF054F8DD4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2" authorId="0" shapeId="0" xr:uid="{4B8CE8FC-17F1-478A-97EA-E782C12F4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2" authorId="0" shapeId="0" xr:uid="{E0BB8089-F3B6-4652-9F11-B625050D19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2" authorId="0" shapeId="0" xr:uid="{2C963776-2D12-4222-93BD-D8CA692C34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2" authorId="0" shapeId="0" xr:uid="{50A8E994-E8FA-4F7D-B977-38B515F2EF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2" authorId="0" shapeId="0" xr:uid="{6C65027C-08E8-45E3-AC13-E7E2914DD4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2" authorId="0" shapeId="0" xr:uid="{D28174C7-C9F5-49F9-B9A4-DF1FF5EFA2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2" authorId="0" shapeId="0" xr:uid="{F05D827F-095E-4A8C-83B1-190A41644C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2" authorId="0" shapeId="0" xr:uid="{2C54F26C-F9C3-4FA7-85FB-7C737977E3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2" authorId="0" shapeId="0" xr:uid="{1A7BBF6C-D3AF-459F-9CB0-C566734D4D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2" authorId="0" shapeId="0" xr:uid="{FDEE7503-302D-4EEA-91A9-A7D489B9EF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2" authorId="0" shapeId="0" xr:uid="{92ADB8BB-3C00-49DB-BE6F-2CB12B28A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2" authorId="0" shapeId="0" xr:uid="{60221699-A4BB-4995-A5F6-07CDED31D8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2" authorId="0" shapeId="0" xr:uid="{CF1811CF-E581-47C9-9938-B0B135C1B7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2" authorId="0" shapeId="0" xr:uid="{0AD15C61-CF90-4138-A858-48BBF51911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2" authorId="0" shapeId="0" xr:uid="{ABB9FB74-ED55-4F0E-8A84-252ABD20DA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2" authorId="0" shapeId="0" xr:uid="{ABF5C7E4-AE2E-4B6C-852A-92481832A7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2" authorId="0" shapeId="0" xr:uid="{01F0C60A-CB71-446A-905D-8A7ECD4D2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2" authorId="0" shapeId="0" xr:uid="{D38247FC-B0D6-4323-8D00-3EEFE54653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2" authorId="0" shapeId="0" xr:uid="{1BE4CDAC-0FA5-49C0-9B69-F52465D33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2" authorId="0" shapeId="0" xr:uid="{5F82EBEE-A05C-40DF-9728-1AE3F967A0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2" authorId="0" shapeId="0" xr:uid="{A4B3C672-5818-47F7-AF61-B1373C0500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2" authorId="0" shapeId="0" xr:uid="{18072219-009A-4D35-B6C5-A6738A342A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2" authorId="0" shapeId="0" xr:uid="{6B05C3B0-240D-4148-A033-2AC8D19040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2" authorId="0" shapeId="0" xr:uid="{C96DA863-B7FD-429F-93FE-974A9249F4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4" authorId="0" shapeId="0" xr:uid="{5C9FAD0D-C9D5-4C93-8D76-3BCBDF579B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4" authorId="0" shapeId="0" xr:uid="{A1D41D17-7C79-49C2-85FF-378B13C7B4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4" authorId="0" shapeId="0" xr:uid="{7E6CF265-40B9-4A55-851A-4FD9602F35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4" authorId="0" shapeId="0" xr:uid="{CEAFCE25-D643-4ED5-803C-BBD5FD47ED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4" authorId="0" shapeId="0" xr:uid="{DA2D5E2B-6185-4B21-B9C2-FF97BD81B7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4" authorId="0" shapeId="0" xr:uid="{7EAF52F2-0EAF-4C05-B71C-BC6B241A16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4" authorId="0" shapeId="0" xr:uid="{FA9866BC-2C84-40D1-AF1D-4F908724A6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4" authorId="0" shapeId="0" xr:uid="{9ADB248A-7A2F-4BAD-8459-0BD29755E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4" authorId="0" shapeId="0" xr:uid="{4B1AFE91-1ACC-44E8-9A70-A97FAA3959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4" authorId="0" shapeId="0" xr:uid="{4AA7A900-73CF-42FB-A8E5-82379FB288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4" authorId="0" shapeId="0" xr:uid="{72222B12-300F-4635-952E-99EC1A2480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4" authorId="0" shapeId="0" xr:uid="{C7F349C0-B9CE-4F0F-8372-574FEA4E67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4" authorId="0" shapeId="0" xr:uid="{5B243906-DF61-4F04-BAEC-BD15D188F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4" authorId="0" shapeId="0" xr:uid="{D47713EE-0B73-447B-8AD3-6758E13B1B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4" authorId="0" shapeId="0" xr:uid="{2E18A23D-3CCA-402A-B4D5-23F8EF87E5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4" authorId="0" shapeId="0" xr:uid="{4FACD065-C011-4897-B17E-FFA32F2931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4" authorId="0" shapeId="0" xr:uid="{51C6B89D-AF8D-408E-8C17-A10EC5152C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4" authorId="0" shapeId="0" xr:uid="{D459F3FE-2415-4662-9D55-F174CBEC1A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4" authorId="0" shapeId="0" xr:uid="{DAD8B07B-786B-4F0D-90D2-814131C00C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4" authorId="0" shapeId="0" xr:uid="{0C49BC43-EC11-4633-BAB3-E8B73C6856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4" authorId="0" shapeId="0" xr:uid="{96074E2E-5CB8-46AC-B304-47268C8EF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4" authorId="0" shapeId="0" xr:uid="{CABE742C-76AE-412E-ACA6-66C65601FA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4" authorId="0" shapeId="0" xr:uid="{93198EB6-FDF5-4F7A-AC8A-40B083AD7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4" authorId="0" shapeId="0" xr:uid="{93B9D14D-2947-4063-AD89-58D58CD1B4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4" authorId="0" shapeId="0" xr:uid="{6528C9F2-99FE-40D8-89C4-18B9D7A3D2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4" authorId="0" shapeId="0" xr:uid="{DAF461AC-6976-4EBB-B3AC-D627A6081B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61" authorId="0" shapeId="0" xr:uid="{17EA0F07-3EF4-424D-A394-174F7AD504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61" authorId="0" shapeId="0" xr:uid="{45F82833-9314-4513-AA5C-2CBF16219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61" authorId="0" shapeId="0" xr:uid="{2F286A4D-74DA-44AD-AD47-E7DF1F71FA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61" authorId="0" shapeId="0" xr:uid="{5F0B383A-EF90-45D7-8BFA-591575E83B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61" authorId="0" shapeId="0" xr:uid="{AF0F6F81-BFEB-404A-8603-E705CCB17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61" authorId="0" shapeId="0" xr:uid="{01A47ADC-1B63-4BA6-9800-9C676022A2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61" authorId="0" shapeId="0" xr:uid="{CB18366F-344C-43C9-BEF5-C3FFFC0E42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61" authorId="0" shapeId="0" xr:uid="{E23FE9A6-8BE5-4DCE-AD41-ADB629908B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61" authorId="0" shapeId="0" xr:uid="{1302E66C-1BC1-4CF2-AC0C-D459F1449F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61" authorId="0" shapeId="0" xr:uid="{DA847F81-3400-4AAD-BAB6-33C261BE91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61" authorId="0" shapeId="0" xr:uid="{2903010B-0847-49D9-B092-8B9697E3A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61" authorId="0" shapeId="0" xr:uid="{D5AFB33B-71DD-4CE7-AE77-4D4FB54004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61" authorId="0" shapeId="0" xr:uid="{BC06A66C-7E25-4AC7-8964-4E4B8BEA2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61" authorId="0" shapeId="0" xr:uid="{CDC73DEB-0805-49F8-BEFB-F7428EF51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61" authorId="0" shapeId="0" xr:uid="{D6D203F8-9AEB-4641-828E-3E8C2EC823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61" authorId="0" shapeId="0" xr:uid="{248A4474-44EA-46AB-A1E5-D1ACC9868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61" authorId="0" shapeId="0" xr:uid="{030540E1-C5BE-4E79-8FE1-D0BABBA57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61" authorId="0" shapeId="0" xr:uid="{CA8F6BB9-6C69-4C00-80BA-7DC7AAF92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61" authorId="0" shapeId="0" xr:uid="{A0195354-78F7-4C60-8DD3-D24F882471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61" authorId="0" shapeId="0" xr:uid="{48441411-4092-46A1-9635-20A81D5353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61" authorId="0" shapeId="0" xr:uid="{0F6EB388-CE4D-4B7D-B95E-E19E7F23BE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61" authorId="0" shapeId="0" xr:uid="{478AC6E9-6F90-4E45-8C4A-AE44535D5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61" authorId="0" shapeId="0" xr:uid="{17BB7F94-7765-473D-A7A8-E9A1195BF8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61" authorId="0" shapeId="0" xr:uid="{48649676-ED25-41F2-B323-3C6B38C347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61" authorId="0" shapeId="0" xr:uid="{09E77D5F-6260-426E-A5F7-A4072E6B8F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61" authorId="0" shapeId="0" xr:uid="{1E76508A-55FB-49D7-A886-771DE1C91C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298" authorId="1" shapeId="0" xr:uid="{C5691077-4F00-435A-A844-734EAE288133}">
      <text>
        <r>
          <rPr>
            <b/>
            <sz val="9"/>
            <color indexed="81"/>
            <rFont val="Tahoma"/>
            <family val="2"/>
          </rPr>
          <t>Todos los valores se acutalizan con GIZ.</t>
        </r>
      </text>
    </comment>
    <comment ref="M317" authorId="1" shapeId="0" xr:uid="{E0AEBFB1-DA22-483B-9BF9-A3461210D9C0}">
      <text>
        <r>
          <rPr>
            <b/>
            <sz val="9"/>
            <color indexed="81"/>
            <rFont val="Tahoma"/>
            <family val="2"/>
          </rPr>
          <t>GIZ CR para eficiencia base de camion de H2, luego se aplica una eficiencia del electrolizador de 70%. Se ignoran otras perdidas.</t>
        </r>
      </text>
    </comment>
    <comment ref="M329" authorId="1" shapeId="0" xr:uid="{2F6FEAC4-9F32-4033-9DDC-7D0621DF6E9B}">
      <text>
        <r>
          <rPr>
            <b/>
            <sz val="9"/>
            <color indexed="81"/>
            <rFont val="Tahoma"/>
            <family val="2"/>
          </rPr>
          <t>GIZ CR para eficiencia base de camion de H2, luego se aplica una eficiencia del electrolizador de 70%. Se ignoran otras perdidas.</t>
        </r>
      </text>
    </comment>
    <comment ref="K392" authorId="0" shapeId="0" xr:uid="{C71E4A2B-A200-402E-9F34-B45756E8CCAE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6" authorId="0" shapeId="0" xr:uid="{A42751B3-609B-4A1E-A83E-E9C54D23EF1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53" authorId="0" shapeId="0" xr:uid="{CC3B5CF2-59E7-4EA3-A7F3-8C0579418C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53" authorId="0" shapeId="0" xr:uid="{B5BD752C-7125-4BF0-BE38-686CF3AAF0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53" authorId="0" shapeId="0" xr:uid="{75B3568B-B737-4447-9866-5E7153881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53" authorId="0" shapeId="0" xr:uid="{C0067F53-6F77-47DA-8A11-A2877317BE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53" authorId="0" shapeId="0" xr:uid="{24A00F64-BB79-4806-A571-40FE407F9B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53" authorId="0" shapeId="0" xr:uid="{E0922F0F-FFBF-4300-A02A-65BE479FB3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53" authorId="0" shapeId="0" xr:uid="{7B2A99B2-C6A4-4BEF-A3AE-8695F2722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53" authorId="0" shapeId="0" xr:uid="{A329502A-AB5F-42FA-BDBE-7DA6938643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53" authorId="0" shapeId="0" xr:uid="{5FA90B0F-42B1-404D-A68A-0081051276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53" authorId="0" shapeId="0" xr:uid="{D0375B5B-0B73-4EA2-863F-31E910D8A9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53" authorId="0" shapeId="0" xr:uid="{7272E078-580D-454B-BD83-2BB8EC0D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53" authorId="0" shapeId="0" xr:uid="{A6A7BE6F-8BBC-4877-A847-48D1508BA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53" authorId="0" shapeId="0" xr:uid="{CFE4B964-233D-4937-A317-BBEF9B22B8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53" authorId="0" shapeId="0" xr:uid="{3B8FCB17-664F-435A-B427-B6E822DF4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53" authorId="0" shapeId="0" xr:uid="{A0851C00-2EDC-4CAA-9C0F-2A72910CB8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53" authorId="0" shapeId="0" xr:uid="{E76481F3-1DAA-4905-8428-81E7E59F70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53" authorId="0" shapeId="0" xr:uid="{C264591C-8B4B-46C1-A59F-34EFD28278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53" authorId="0" shapeId="0" xr:uid="{DE9BADA6-B448-42BF-8223-5B9659D92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53" authorId="0" shapeId="0" xr:uid="{F79AD93A-070C-41B6-B814-23B0CC78F3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53" authorId="0" shapeId="0" xr:uid="{9E5F6E6F-64E8-4DBD-83C0-6F1CC5FDE8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53" authorId="0" shapeId="0" xr:uid="{DE9F9062-54E2-41E4-A8F3-9BEEBE3B66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53" authorId="0" shapeId="0" xr:uid="{9096DBF9-339C-42F6-945B-0C8654F0EF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53" authorId="0" shapeId="0" xr:uid="{1879A2F8-6E13-4BFC-8FDD-43CE686D0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53" authorId="0" shapeId="0" xr:uid="{896D3FD5-8A0E-439C-85AA-6EDB59BA1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53" authorId="0" shapeId="0" xr:uid="{5DEF559B-0212-4864-99FB-10E0504D5E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53" authorId="0" shapeId="0" xr:uid="{809CD18D-8538-4572-A307-B698A01C35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56" authorId="0" shapeId="0" xr:uid="{2BBB6372-791C-4A25-BBA0-11B122D8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56" authorId="0" shapeId="0" xr:uid="{E21ADCDC-3F9A-49D9-AC09-6E6CF85F9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56" authorId="0" shapeId="0" xr:uid="{E6741923-BE25-4096-894E-BB3D18E0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56" authorId="0" shapeId="0" xr:uid="{DBE71A21-90ED-4F25-96D0-EC1E9EBF03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56" authorId="0" shapeId="0" xr:uid="{88080F4B-FB28-403D-9210-03F581D546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56" authorId="0" shapeId="0" xr:uid="{FA5BF65C-1A0E-47A6-B1F1-3E7CE3F9A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56" authorId="0" shapeId="0" xr:uid="{86F18449-7407-4BE9-9115-BEF618657F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56" authorId="0" shapeId="0" xr:uid="{A0C46075-08C2-4F15-B244-754E15D7C4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56" authorId="0" shapeId="0" xr:uid="{8AFDE5A5-8DA6-43B7-810A-849FFBF4C4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56" authorId="0" shapeId="0" xr:uid="{51E8289F-90EB-4BE3-94F4-EFB2E0309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56" authorId="0" shapeId="0" xr:uid="{28140B6A-8D12-4A1B-AE58-3358047BD0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56" authorId="0" shapeId="0" xr:uid="{703265AA-4EF7-4328-80C2-318B7F670C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56" authorId="0" shapeId="0" xr:uid="{17CAA7EB-8B9C-4B07-9019-94EB2E6BAA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56" authorId="0" shapeId="0" xr:uid="{59E64856-CC7E-48CE-B38C-28F78073DB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56" authorId="0" shapeId="0" xr:uid="{F171D5D2-D2B1-400D-9D57-D26585CB6D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56" authorId="0" shapeId="0" xr:uid="{D5DED2A1-7287-4944-812E-6A873C82F2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56" authorId="0" shapeId="0" xr:uid="{F04A87BF-917C-444D-B6CD-3C4DF31C6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56" authorId="0" shapeId="0" xr:uid="{58415A9B-8157-41D2-B631-0755042AF2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56" authorId="0" shapeId="0" xr:uid="{605B189F-BC1F-40CF-B241-9A30A664C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56" authorId="0" shapeId="0" xr:uid="{C00FB42C-DCE4-4921-8A78-4716077EA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56" authorId="0" shapeId="0" xr:uid="{A9450B15-3B34-4B0C-BB4B-A01B4A93EB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56" authorId="0" shapeId="0" xr:uid="{21A2F599-0F46-4354-93A6-C99263521C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8" authorId="0" shapeId="0" xr:uid="{7C875A6C-19B3-425B-8846-44A9593009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8" authorId="0" shapeId="0" xr:uid="{D67197AB-D53D-496A-B4F6-E4170F16C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8" authorId="0" shapeId="0" xr:uid="{46ECAF93-8760-4031-A7D5-850F5932E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8" authorId="0" shapeId="0" xr:uid="{A5BFE485-B552-425D-B502-95E6A0005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8" authorId="0" shapeId="0" xr:uid="{0E813F75-B5A0-4A98-9683-CD615D0C95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8" authorId="0" shapeId="0" xr:uid="{5FCC0A90-803D-46E3-BC4E-0B2AD07453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8" authorId="0" shapeId="0" xr:uid="{1495F91C-712C-4642-A10F-E0D0BC1689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8" authorId="0" shapeId="0" xr:uid="{1AC7C903-8ABD-4DF7-9EB0-A804FF4701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8" authorId="0" shapeId="0" xr:uid="{2967D2CD-406C-4A61-8B01-FCE43DC57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8" authorId="0" shapeId="0" xr:uid="{4236E607-D821-4D25-9B75-1A8FAA8CB0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8" authorId="0" shapeId="0" xr:uid="{B583D702-8CF5-482B-8479-3FBEB2EFA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8" authorId="0" shapeId="0" xr:uid="{DA0BE350-190C-4986-A6C6-3E49AE080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8" authorId="0" shapeId="0" xr:uid="{1B8382C1-BD98-46B3-A517-2FF05407CD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8" authorId="0" shapeId="0" xr:uid="{7ADE9960-52A6-42A6-A1FD-E3DB6ADAA5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8" authorId="0" shapeId="0" xr:uid="{F20CBCD1-73DC-46CA-A070-1C798F8BE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8" authorId="0" shapeId="0" xr:uid="{110A5CA6-7DA7-40CF-AA39-C12124A56D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8" authorId="0" shapeId="0" xr:uid="{BB8F93E7-3ABF-4BF2-A5B6-F7CC70ABAA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8" authorId="0" shapeId="0" xr:uid="{411ABAE3-B0E8-4B42-A84A-5EA0FF19D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8" authorId="0" shapeId="0" xr:uid="{56695B3B-4F09-4F0A-870A-9212053AC1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8" authorId="0" shapeId="0" xr:uid="{208715DD-B0F5-43F3-9E89-443DC4853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8" authorId="0" shapeId="0" xr:uid="{651D6B21-AEFA-40E2-9377-61C81D2052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8" authorId="0" shapeId="0" xr:uid="{DB2DDE35-D7E2-49BA-A215-E791D10A98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8" authorId="0" shapeId="0" xr:uid="{D21A567C-9BB6-481F-B4F6-906573F6B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8" authorId="0" shapeId="0" xr:uid="{0B706BD1-EA6B-4186-B92A-388C46A1C4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8" authorId="0" shapeId="0" xr:uid="{1AA30D17-6304-4191-B9A3-02B862E15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8" authorId="0" shapeId="0" xr:uid="{ACABBB3A-05DC-4B38-84E6-6108F3BCC3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84" authorId="0" shapeId="0" xr:uid="{3936E587-DCE5-4628-A998-11651B8828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01" authorId="0" shapeId="0" xr:uid="{34617726-ABED-4E67-81A1-DB61E98CE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01" authorId="0" shapeId="0" xr:uid="{736F5079-CB91-43F0-91B7-A6576B4E2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01" authorId="0" shapeId="0" xr:uid="{E0F307E0-E0E6-4695-8E25-732749793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01" authorId="0" shapeId="0" xr:uid="{FF8A7B87-B2D0-48C3-8113-91298F34F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01" authorId="0" shapeId="0" xr:uid="{87355F35-4BE8-481E-B5D1-FA9259644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01" authorId="0" shapeId="0" xr:uid="{F2BC00A5-6B51-4FCE-AD46-9E603D0A78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01" authorId="0" shapeId="0" xr:uid="{406B4286-FE37-46F7-AC0B-3E3EC81EBF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01" authorId="0" shapeId="0" xr:uid="{77027095-5DED-4F8A-9C2B-EF94CD96C7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01" authorId="0" shapeId="0" xr:uid="{84D53413-680C-4D34-B92F-0A905BD30F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01" authorId="0" shapeId="0" xr:uid="{E079E7A9-4F65-45CE-ADF7-6C35C19289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01" authorId="0" shapeId="0" xr:uid="{EE908E6C-FCD4-47E3-83DB-0CC5D9FA29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01" authorId="0" shapeId="0" xr:uid="{E017C091-52D5-4352-B476-F69D69FD0B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01" authorId="0" shapeId="0" xr:uid="{65DF271E-4422-44C0-B46C-60B376C312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01" authorId="0" shapeId="0" xr:uid="{D8F1AF68-1847-49F9-9E17-1177E70343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01" authorId="0" shapeId="0" xr:uid="{31CBA570-A015-4A63-8007-180028693E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01" authorId="0" shapeId="0" xr:uid="{A6715F98-4536-49CD-9451-10F7211B85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01" authorId="0" shapeId="0" xr:uid="{AD9EA2D9-01FA-44C8-89C1-72A16E1D26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01" authorId="0" shapeId="0" xr:uid="{77EEF2E3-8F12-43EC-A68E-7564948D6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01" authorId="0" shapeId="0" xr:uid="{ACC8E0A6-E98B-48CD-8698-EB3EB9ED133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01" authorId="0" shapeId="0" xr:uid="{0954B8A2-1DD9-47E5-8766-F9647A1E7B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01" authorId="0" shapeId="0" xr:uid="{93B6098C-4D2E-470B-B0AD-9F533091B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01" authorId="0" shapeId="0" xr:uid="{8FB51C51-6466-4E19-A69A-6D17BC5F4E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01" authorId="0" shapeId="0" xr:uid="{56F2818B-8745-4F4D-9DE1-4BBE0224C6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01" authorId="0" shapeId="0" xr:uid="{752A816D-9462-40FC-80FD-6DA96BB5F7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01" authorId="0" shapeId="0" xr:uid="{8A707BC5-EB6C-454C-B95B-B12FE21F4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01" authorId="0" shapeId="0" xr:uid="{6B3E1173-F5F0-49D4-8F8E-56E1394674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32" authorId="0" shapeId="0" xr:uid="{1369A1C8-9882-49E9-813A-C0E6EB9C6691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49" authorId="0" shapeId="0" xr:uid="{DCE9DD7F-317B-4331-9021-592D46A6A0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9" authorId="0" shapeId="0" xr:uid="{B27250BD-519F-4E68-BFDE-CFA8D10616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9" authorId="0" shapeId="0" xr:uid="{1038DEC5-5543-47DB-BCA8-AFB83D1F86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9" authorId="0" shapeId="0" xr:uid="{566919DF-214A-4CC1-BF26-DDFE2F227B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9" authorId="0" shapeId="0" xr:uid="{C215C98A-3BC7-48D3-B3CA-A1EDAD5B32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9" authorId="0" shapeId="0" xr:uid="{7B3C5ADC-F65D-4BEF-BC70-A5278FD3D0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9" authorId="0" shapeId="0" xr:uid="{EDD1A601-5095-4281-BA4F-622EB50BBF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9" authorId="0" shapeId="0" xr:uid="{5D707E17-8F96-49B0-A043-4DAADB6ACA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9" authorId="0" shapeId="0" xr:uid="{D5E83CBB-7292-449B-AE8A-016436898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9" authorId="0" shapeId="0" xr:uid="{7B4D5633-6027-47BF-8FF3-E22C4A380E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9" authorId="0" shapeId="0" xr:uid="{AB81B890-AAED-426B-9297-42BC1F562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9" authorId="0" shapeId="0" xr:uid="{557807D3-77D7-4C95-927A-3CC226379B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9" authorId="0" shapeId="0" xr:uid="{94A16539-5933-41B6-9CCC-8C228434C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9" authorId="0" shapeId="0" xr:uid="{1F4C0127-D87A-41DA-8FB6-D261BDB44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9" authorId="0" shapeId="0" xr:uid="{B580347F-B061-4739-857B-ED719385F0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9" authorId="0" shapeId="0" xr:uid="{5AAD82E6-EE90-4F29-B54E-E0F6F2A5A6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9" authorId="0" shapeId="0" xr:uid="{139BF379-9D8D-4F3D-A248-7EA15C37C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9" authorId="0" shapeId="0" xr:uid="{D389695E-95A2-49AE-8BB1-D6ADCF5385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9" authorId="0" shapeId="0" xr:uid="{3BF854D6-1A49-4B91-9D5C-3E357FBB0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9" authorId="0" shapeId="0" xr:uid="{2074F68C-A4FE-4544-818A-A3089873D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9" authorId="0" shapeId="0" xr:uid="{5EF25C5F-B30E-4E03-8F38-CE6AC44D0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9" authorId="0" shapeId="0" xr:uid="{A262D12E-357C-4CC5-A62A-5176882C64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9" authorId="0" shapeId="0" xr:uid="{96E2F13C-066D-423B-9D66-E4403D56B1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9" authorId="0" shapeId="0" xr:uid="{CF64E62C-96DD-4C95-B904-E84B9CFD0D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9" authorId="0" shapeId="0" xr:uid="{2880A207-25CB-40C7-BF64-6F4FC9B152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9" authorId="0" shapeId="0" xr:uid="{258BD817-F5FF-4FD3-9B9D-9D60BBB5D6F7}">
      <text>
        <r>
          <rPr>
            <b/>
            <sz val="9"/>
            <color rgb="FF000000"/>
            <rFont val="Tahoma"/>
            <family val="2"/>
          </rPr>
          <t>Supuestos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</author>
  </authors>
  <commentList>
    <comment ref="H12" authorId="0" shapeId="0" xr:uid="{0C4F3A5E-EBD4-4006-B8FF-0B1626143B2C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MegaTonelada
</t>
        </r>
      </text>
    </comment>
    <comment ref="H51" authorId="0" shapeId="0" xr:uid="{20A33B81-6A31-48C4-B1CD-42ED65E87B2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MegaTonelada
</t>
        </r>
      </text>
    </comment>
    <comment ref="H90" authorId="0" shapeId="0" xr:uid="{367D7025-C0F9-481A-9EAF-F370FDC605F4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MegaTonelada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</author>
    <author>Luis Fernando Victor</author>
    <author>tc={7D7A8E65-2F5E-4647-82B6-F3353E5C3EB1}</author>
    <author>tc={FB96BEB3-8FA6-45A8-998E-34CC8C41F857}</author>
    <author>Susana Solorzano Jiménez</author>
  </authors>
  <commentList>
    <comment ref="J2" authorId="0" shapeId="0" xr:uid="{F0A93143-0106-4DB6-ABA9-193C644E4261}">
      <text>
        <r>
          <rPr>
            <b/>
            <sz val="9"/>
            <color indexed="81"/>
            <rFont val="Tahoma"/>
            <family val="2"/>
          </rPr>
          <t xml:space="preserve">Emission factor CO2
</t>
        </r>
        <r>
          <rPr>
            <sz val="9"/>
            <color indexed="81"/>
            <rFont val="Tahoma"/>
            <family val="2"/>
          </rPr>
          <t xml:space="preserve">Parémetro actualizado con el INGEI de Panamá
</t>
        </r>
      </text>
    </comment>
    <comment ref="J4" authorId="1" shapeId="0" xr:uid="{3FF2B70D-9EEF-440E-94A4-8C58287ACE4D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2" shapeId="0" xr:uid="{7D7A8E65-2F5E-4647-82B6-F3353E5C3E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J25" authorId="1" shapeId="0" xr:uid="{FC71FB0F-3368-4633-B833-1D68D2DDC1F2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3" shapeId="0" xr:uid="{FB96BEB3-8FA6-45A8-998E-34CC8C41F8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  <comment ref="J43" authorId="4" shapeId="0" xr:uid="{13590943-018D-49A9-9643-4FD15615490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factor de emisión del INGEI multiplicado por el heat rate
</t>
        </r>
      </text>
    </comment>
    <comment ref="J47" authorId="0" shapeId="0" xr:uid="{B50071C3-6688-4D49-A7DE-61624B069C43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Tomado de EEA air pllutan emmission inventory guidebook 2019
</t>
        </r>
      </text>
    </comment>
    <comment ref="J50" authorId="0" shapeId="0" xr:uid="{DB3D0C4C-6003-4677-8908-4BB0F4ABA722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Todos os FE de metano se tomaron del INGEI de Panamá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Susana</author>
  </authors>
  <commentList>
    <comment ref="J2" authorId="0" shapeId="0" xr:uid="{AF0F3F1B-86BB-40F9-9E2F-BC5004456E46}">
      <text>
        <r>
          <rPr>
            <b/>
            <sz val="9"/>
            <color indexed="81"/>
            <rFont val="Tahoma"/>
            <family val="2"/>
          </rPr>
          <t xml:space="preserve">Tablas 5.16,5.17,5.18
</t>
        </r>
      </text>
    </comment>
    <comment ref="J7" authorId="1" shapeId="0" xr:uid="{F130DD8C-93F4-4FF4-84F6-02C36D333F1D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Tabla 5.8
</t>
        </r>
      </text>
    </comment>
    <comment ref="J12" authorId="1" shapeId="0" xr:uid="{51AB4509-B268-450B-9ADD-B255CF5A2083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Ingeniería inversa del INGEI
</t>
        </r>
      </text>
    </comment>
    <comment ref="J13" authorId="1" shapeId="0" xr:uid="{7B7AB4A2-8AD0-49D9-84EF-C3749AC7B20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15" authorId="1" shapeId="0" xr:uid="{FC183F72-05EB-493A-8713-8A9ADFC7C38C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la IPCC
</t>
        </r>
      </text>
    </comment>
    <comment ref="J17" authorId="1" shapeId="0" xr:uid="{DAD1CE34-8A10-44BE-A756-A60EBB1A3609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los datos de CR</t>
        </r>
      </text>
    </comment>
    <comment ref="J21" authorId="1" shapeId="0" xr:uid="{DF8A1A2D-4E36-466F-8D48-DF6B006F5A8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22" authorId="1" shapeId="0" xr:uid="{4602AE76-B7CF-4BE8-8603-94F9D9BF8AFD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Ingeniería inversa del INGEI
</t>
        </r>
      </text>
    </comment>
    <comment ref="J23" authorId="1" shapeId="0" xr:uid="{041D8CAB-F60E-4FEA-B713-70B9F867B0A4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25" authorId="1" shapeId="0" xr:uid="{3FADAD74-DC2C-44C3-931D-578E94AF523B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la IPCC
</t>
        </r>
      </text>
    </comment>
    <comment ref="J27" authorId="1" shapeId="0" xr:uid="{D2482EC5-638A-4F4E-9776-885E97AF4478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los datos de CR</t>
        </r>
      </text>
    </comment>
    <comment ref="J31" authorId="1" shapeId="0" xr:uid="{62061F24-2F15-40F8-B73E-D787B01147F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41" authorId="1" shapeId="0" xr:uid="{14F585E9-9A65-4566-AED9-9FBD828D7598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https://www.ipcc-nggip.iges.or.jp/public/gl/guidelin/ch6ref2.pdf</t>
        </r>
      </text>
    </comment>
    <comment ref="J43" authorId="0" shapeId="0" xr:uid="{4AD368B5-A493-429B-B34F-A9D2C320D0B6}">
      <text>
        <r>
          <rPr>
            <b/>
            <sz val="9"/>
            <color indexed="81"/>
            <rFont val="Tahoma"/>
            <family val="2"/>
          </rPr>
          <t xml:space="preserve">Tablas 5.16,5.17,5.18
</t>
        </r>
      </text>
    </comment>
    <comment ref="J48" authorId="1" shapeId="0" xr:uid="{FB24A490-6773-4197-ADB6-8F7F564C21CD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Tabla 5.8
</t>
        </r>
      </text>
    </comment>
    <comment ref="J53" authorId="1" shapeId="0" xr:uid="{770668BE-AE36-492F-8BDC-2DA5B47B44CA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Ingeniería inversa del INGEI
</t>
        </r>
      </text>
    </comment>
    <comment ref="J54" authorId="1" shapeId="0" xr:uid="{8CC76025-750F-4F54-A8CC-F7CA0431FDCB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56" authorId="1" shapeId="0" xr:uid="{5E5C846C-3698-43D6-8BD8-9008CB889C7D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la IPCC
</t>
        </r>
      </text>
    </comment>
    <comment ref="J58" authorId="1" shapeId="0" xr:uid="{3E4C12B8-643D-4301-B74C-6671EC24CC3B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los datos de CR</t>
        </r>
      </text>
    </comment>
    <comment ref="J62" authorId="1" shapeId="0" xr:uid="{0B73620A-1F9E-4C44-899A-581DC3C21E47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72" authorId="1" shapeId="0" xr:uid="{2DD85507-2B18-42CC-BF4C-0B99DA31FC0C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https://www.ipcc-nggip.iges.or.jp/public/gl/guidelin/ch6ref2.pdf</t>
        </r>
      </text>
    </comment>
    <comment ref="J74" authorId="0" shapeId="0" xr:uid="{17FFB424-AEF4-437B-B388-479C7581EBDA}">
      <text>
        <r>
          <rPr>
            <b/>
            <sz val="9"/>
            <color indexed="81"/>
            <rFont val="Tahoma"/>
            <family val="2"/>
          </rPr>
          <t xml:space="preserve">Tablas 5.16,5.17,5.18
</t>
        </r>
      </text>
    </comment>
    <comment ref="J79" authorId="1" shapeId="0" xr:uid="{5D65F5E7-AF6B-4AC4-AF1E-1E9EB3C9E1B5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Tabla 5.8
</t>
        </r>
      </text>
    </comment>
    <comment ref="J84" authorId="1" shapeId="0" xr:uid="{C3E9FCF4-609E-4554-ADB8-95BFC6831E4E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Ingeniería inversa del INGEI
</t>
        </r>
      </text>
    </comment>
    <comment ref="J85" authorId="1" shapeId="0" xr:uid="{118920A6-BDB5-4757-BEC3-245A6A0C3693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87" authorId="1" shapeId="0" xr:uid="{858B6E99-9547-486B-9108-3AF7A73B6A3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la IPCC
</t>
        </r>
      </text>
    </comment>
    <comment ref="J89" authorId="1" shapeId="0" xr:uid="{AD12A88D-9570-4379-B663-96B0D2E03961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De los datos de CR</t>
        </r>
      </text>
    </comment>
    <comment ref="J93" authorId="1" shapeId="0" xr:uid="{007E0B3F-2886-48B2-85BA-FD1CDA49DDBC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https://www.tandfonline.com/doi/pdf/10.3155/1047-3289.61.5.480
</t>
        </r>
      </text>
    </comment>
    <comment ref="J103" authorId="1" shapeId="0" xr:uid="{3D9970A4-0311-4BDA-9E7F-1C5FB584CF1D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https://www.ipcc-nggip.iges.or.jp/public/gl/guidelin/ch6ref2.pdf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7CA157C5-4635-4C54-A6D8-B071F3127DFB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8583A8CA-D53A-4472-897C-86AD8E24D2B1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 Victor</author>
    <author>Susana</author>
  </authors>
  <commentList>
    <comment ref="E2" authorId="0" shapeId="0" xr:uid="{4D325F74-16B9-42A5-A844-B4134538E612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D10D9CA7-4074-4C92-A32B-A02DFAA97D8B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0FE1B986-0202-4F40-A8BF-C9C2DD196E75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1" shapeId="0" xr:uid="{176BF2DC-1DD1-4EF4-8E91-56E78548F0D6}">
      <text>
        <r>
          <rPr>
            <b/>
            <sz val="9"/>
            <color indexed="81"/>
            <rFont val="Tahoma"/>
            <family val="2"/>
          </rPr>
          <t>60% of solar capacity is covered with battery, plus 4 hours.</t>
        </r>
      </text>
    </comment>
    <comment ref="A30" authorId="0" shapeId="0" xr:uid="{EFC17B4E-45DE-4AE5-9E8D-E77A444A5BF9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L30" authorId="1" shapeId="0" xr:uid="{7356F0FB-BCFC-40F2-AB54-F5BC31ED882A}">
      <text>
        <r>
          <rPr>
            <b/>
            <sz val="9"/>
            <color indexed="81"/>
            <rFont val="Tahoma"/>
            <family val="2"/>
          </rPr>
          <t>These values are direct from ATB.</t>
        </r>
      </text>
    </comment>
    <comment ref="G85" authorId="0" shapeId="0" xr:uid="{C43190CB-E6F1-437A-91C6-69FC33B361BB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00EFDF54-BCCB-468D-AF9B-7916FFD3F7D9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L147" authorId="2" shapeId="0" xr:uid="{E9F0BFD7-7538-4E49-B721-729949995895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https://www.eia.gov/electricity/generatorcosts/
</t>
        </r>
      </text>
    </comment>
    <comment ref="L148" authorId="2" shapeId="0" xr:uid="{37896879-CBE4-4AE5-A62E-9BB85DFD0059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Assumptio: 5 % del CAPEX
</t>
        </r>
      </text>
    </comment>
    <comment ref="L154" authorId="2" shapeId="0" xr:uid="{65EE62BD-B67E-4601-9582-7E4A60682F1F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Assumptio: 5 % del CAPEX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</author>
  </authors>
  <commentList>
    <comment ref="I2" authorId="0" shapeId="0" xr:uid="{4F192F5D-589A-4113-8975-F6E0727C4002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a los costos de Ecuador para tratamiento de residuos se le suma los costos de transporte para zonas rurales
</t>
        </r>
      </text>
    </comment>
    <comment ref="I3" authorId="0" shapeId="0" xr:uid="{ED7319EB-4D1A-4E75-84D1-2FD6F34BB3E7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5% of CAPEX and Variable OPEX (Sostenibilidad financiera de la
gestión de residuos sólidos en
América Latina y el Caribe)</t>
        </r>
      </text>
    </comment>
    <comment ref="I46" authorId="0" shapeId="0" xr:uid="{7A3299B4-2424-4AA3-9F4D-B994A16D7607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https://drawdown.org/solutions/landfill-methane-capture/technical-summary#:~:text=The%20Scenario%201%20adoption%20of,emissions%20from%202020%20to%202050.</t>
        </r>
      </text>
    </comment>
    <comment ref="I47" authorId="0" shapeId="0" xr:uid="{D7F7E55D-3FDC-41CD-9996-1A67CE64097F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https://drawdown.org/solutions/landfill-methane-capture/technical-summary#:~:text=The%20Scenario%201%20adoption%20of,emissions%20from%202020%20to%202050.</t>
        </r>
      </text>
    </comment>
    <comment ref="I59" authorId="0" shapeId="0" xr:uid="{DA68E1CE-5EFB-4B9F-B9C3-5960583810BC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a los costos de Ecuador para tratamiento de residuos se le suma los costos de transporte para zonas rurales
</t>
        </r>
      </text>
    </comment>
    <comment ref="I60" authorId="0" shapeId="0" xr:uid="{517FD814-6CAC-4143-8B47-AA0DEA5D0F2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5% of CAPEX and Variable OPEX (Sostenibilidad financiera de la
gestión de residuos sólidos en
América Latina y el Caribe)</t>
        </r>
      </text>
    </comment>
    <comment ref="I103" authorId="0" shapeId="0" xr:uid="{0A6595EB-3E3E-4902-81EF-79AD959C3458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https://drawdown.org/solutions/landfill-methane-capture/technical-summary#:~:text=The%20Scenario%201%20adoption%20of,emissions%20from%202020%20to%202050.</t>
        </r>
      </text>
    </comment>
    <comment ref="I104" authorId="0" shapeId="0" xr:uid="{5498BAC2-B1AB-4FE4-B3C7-5559B917D31B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https://drawdown.org/solutions/landfill-methane-capture/technical-summary#:~:text=The%20Scenario%201%20adoption%20of,emissions%20from%202020%20to%202050.</t>
        </r>
      </text>
    </comment>
    <comment ref="I116" authorId="0" shapeId="0" xr:uid="{0B8C6643-70E9-4636-8558-E6DF3804F8D4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a los costos de Ecuador para tratamiento de residuos se le suma los costos de transporte para zonas rurales
</t>
        </r>
      </text>
    </comment>
    <comment ref="I117" authorId="0" shapeId="0" xr:uid="{A278849F-4057-4022-9ED3-DA0287689FCA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5% of CAPEX and Variable OPEX (Sostenibilidad financiera de la
gestión de residuos sólidos en
América Latina y el Caribe)</t>
        </r>
      </text>
    </comment>
    <comment ref="V144" authorId="0" shapeId="0" xr:uid="{DBA6A832-46F8-445C-98E0-CD3A7ACCC6FD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Se le incluyen los costos por el aprvechemiento de metano  [https://diposit.ub.edu/dspace/bitstream/2445/189270/1/RodríguezCortésLinaMaría.pdf]</t>
        </r>
      </text>
    </comment>
    <comment ref="V146" authorId="0" shapeId="0" xr:uid="{F6A988F9-049A-460A-8AEC-B8A9128296B2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[https://diposit.ub.edu/dspace/bitstream/2445/189270/1/RodríguezCortésLinaMaría.pdf] Ahorros del 40% por implementación de este sistema
</t>
        </r>
      </text>
    </comment>
    <comment ref="I160" authorId="0" shapeId="0" xr:uid="{F6BCF47E-C3A2-4078-83A2-D36912A91481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https://drawdown.org/solutions/landfill-methane-capture/technical-summary#:~:text=The%20Scenario%201%20adoption%20of,emissions%20from%202020%20to%202050.</t>
        </r>
      </text>
    </comment>
    <comment ref="I161" authorId="0" shapeId="0" xr:uid="{531500F6-47C7-43DB-8713-6783D0F424A6}">
      <text>
        <r>
          <rPr>
            <b/>
            <sz val="9"/>
            <color indexed="81"/>
            <rFont val="Tahoma"/>
            <family val="2"/>
          </rPr>
          <t>Susana:</t>
        </r>
        <r>
          <rPr>
            <sz val="9"/>
            <color indexed="81"/>
            <rFont val="Tahoma"/>
            <family val="2"/>
          </rPr>
          <t xml:space="preserve">
https://drawdown.org/solutions/landfill-methane-capture/technical-summary#:~:text=The%20Scenario%201%20adoption%20of,emissions%20from%202020%20to%202050.</t>
        </r>
      </text>
    </comment>
  </commentList>
</comments>
</file>

<file path=xl/sharedStrings.xml><?xml version="1.0" encoding="utf-8"?>
<sst xmlns="http://schemas.openxmlformats.org/spreadsheetml/2006/main" count="31886" uniqueCount="778">
  <si>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</si>
  <si>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</si>
  <si>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</si>
  <si>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</si>
  <si>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</si>
  <si>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</si>
  <si>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</si>
  <si>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</si>
  <si>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</si>
  <si>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</si>
  <si>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</si>
  <si>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</si>
  <si>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</si>
  <si>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</si>
  <si>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</si>
  <si>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</si>
  <si>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</si>
  <si>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</si>
  <si>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</si>
  <si>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</si>
  <si>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</si>
  <si>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</si>
  <si>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</si>
  <si>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</si>
  <si>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</si>
  <si>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</si>
  <si>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</si>
  <si>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agro_sets</t>
  </si>
  <si>
    <t>Introduce agro sector sets</t>
  </si>
  <si>
    <t>res_sets</t>
  </si>
  <si>
    <t xml:space="preserve">Introduce residue sector sets 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</si>
  <si>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</si>
  <si>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</si>
  <si>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</si>
  <si>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</si>
  <si>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</si>
  <si>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</si>
  <si>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</si>
  <si>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agro_data</t>
  </si>
  <si>
    <t>Calibrate agriculture variables per scenario</t>
  </si>
  <si>
    <t>res_data</t>
  </si>
  <si>
    <t>Calibrate residue sector variables per scenario</t>
  </si>
  <si>
    <t>rac_data</t>
  </si>
  <si>
    <t>Calibrate refrigerant sector variables per scenario</t>
  </si>
  <si>
    <t>Technical</t>
  </si>
  <si>
    <t>agro_res_emissions</t>
  </si>
  <si>
    <t>Enter emission factoros per cattle heads or mass of residue produced</t>
  </si>
  <si>
    <t>ar_emissions</t>
  </si>
  <si>
    <t>Enter emission factors, urbanization grade and grade of utilization of water waste treatment technology</t>
  </si>
  <si>
    <t>cfs</t>
  </si>
  <si>
    <t>Enter capacity factors for power plants by technology</t>
  </si>
  <si>
    <t>emission</t>
  </si>
  <si>
    <t>Enter emission factors for power plants by fuel</t>
  </si>
  <si>
    <t>rac_emissions</t>
  </si>
  <si>
    <t>Enter GWP for refrigerans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</si>
  <si>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</si>
  <si>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</si>
  <si>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</si>
  <si>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</si>
  <si>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</si>
  <si>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</si>
  <si>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</si>
  <si>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</si>
  <si>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</si>
  <si>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</si>
  <si>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res_cost</t>
  </si>
  <si>
    <t>Enter cost input: emission factor per unit</t>
  </si>
  <si>
    <t>power_cost</t>
  </si>
  <si>
    <t>Enter cost input: power plant and storage technologies</t>
  </si>
  <si>
    <t>trans_cost</t>
  </si>
  <si>
    <t>Introduce the unit costs of transport technologies</t>
  </si>
  <si>
    <t>agro_cost</t>
  </si>
  <si>
    <t>Introduce the unit costs of agricultural tecnologies</t>
  </si>
  <si>
    <t>rac_cost</t>
  </si>
  <si>
    <t>Introduce the unit costs of regrigerants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</si>
  <si>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</si>
  <si>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</si>
  <si>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</si>
  <si>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</si>
  <si>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</si>
  <si>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</si>
  <si>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</si>
  <si>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</si>
  <si>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</si>
  <si>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</si>
  <si>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</si>
  <si>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</si>
  <si>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</si>
  <si>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</si>
  <si>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</si>
  <si>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</si>
  <si>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</si>
  <si>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</si>
  <si>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</si>
  <si>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</si>
  <si>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</si>
  <si>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</si>
  <si>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</si>
  <si>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</si>
  <si>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Panama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</si>
  <si>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</si>
  <si>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</si>
  <si>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</si>
  <si>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</si>
  <si>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</si>
  <si>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</si>
  <si>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</si>
  <si>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</si>
  <si>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</si>
  <si>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</si>
  <si>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</si>
  <si>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</si>
  <si>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</si>
  <si>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</si>
  <si>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</si>
  <si>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</si>
  <si>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</si>
  <si>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</si>
  <si>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</si>
  <si>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</si>
  <si>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</si>
  <si>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</si>
  <si>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</si>
  <si>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</si>
  <si>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</si>
  <si>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</si>
  <si>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</si>
  <si>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</si>
  <si>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</si>
  <si>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</si>
  <si>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</si>
  <si>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</si>
  <si>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</si>
  <si>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</si>
  <si>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</si>
  <si>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</si>
  <si>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</si>
  <si>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</si>
  <si>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</si>
  <si>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</si>
  <si>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</si>
  <si>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</si>
  <si>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</si>
  <si>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</si>
  <si>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</si>
  <si>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</si>
  <si>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</si>
  <si>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</si>
  <si>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</si>
  <si>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</si>
  <si>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</si>
  <si>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</si>
  <si>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</si>
  <si>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</si>
  <si>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</si>
  <si>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</si>
  <si>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</si>
  <si>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</si>
  <si>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</si>
  <si>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</si>
  <si>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</si>
  <si>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</si>
  <si>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</si>
  <si>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</si>
  <si>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</si>
  <si>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</si>
  <si>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</si>
  <si>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</si>
  <si>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</si>
  <si>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</si>
  <si>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</si>
  <si>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</si>
  <si>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</si>
  <si>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</si>
  <si>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</si>
  <si>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</si>
  <si>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</si>
  <si>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</si>
  <si>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</si>
  <si>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</si>
  <si>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</si>
  <si>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</si>
  <si>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</si>
  <si>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</si>
  <si>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</si>
  <si>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</si>
  <si>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</si>
  <si>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</si>
  <si>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</si>
  <si>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</si>
  <si>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</si>
  <si>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</si>
  <si>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</si>
  <si>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</si>
  <si>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</si>
  <si>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</si>
  <si>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</si>
  <si>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</si>
  <si>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</si>
  <si>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</si>
  <si>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</si>
  <si>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</si>
  <si>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</si>
  <si>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</si>
  <si>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</si>
  <si>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</si>
  <si>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</si>
  <si>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</si>
  <si>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</si>
  <si>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</si>
  <si>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</si>
  <si>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</si>
  <si>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</si>
  <si>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</si>
  <si>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</si>
  <si>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</si>
  <si>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</si>
  <si>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</si>
  <si>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</si>
  <si>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</si>
  <si>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</si>
  <si>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</si>
  <si>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</si>
  <si>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</si>
  <si>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</si>
  <si>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</si>
  <si>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</si>
  <si>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</si>
  <si>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</si>
  <si>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</si>
  <si>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</si>
  <si>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</si>
  <si>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</si>
  <si>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</si>
  <si>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</si>
  <si>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</si>
  <si>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</si>
  <si>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</si>
  <si>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</si>
  <si>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</si>
  <si>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</si>
  <si>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</si>
  <si>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Suelos</t>
  </si>
  <si>
    <t>Quema_Sabana</t>
  </si>
  <si>
    <t xml:space="preserve">Quema de sabanas </t>
  </si>
  <si>
    <t>Vacunos</t>
  </si>
  <si>
    <t>Ferm_Ent_Vac</t>
  </si>
  <si>
    <t xml:space="preserve">Fermentación entérica de vacunos </t>
  </si>
  <si>
    <t>Vacunos lechero</t>
  </si>
  <si>
    <t>Ferm_Ent_Lec</t>
  </si>
  <si>
    <t>Fermentación entérica de vacar lecheras</t>
  </si>
  <si>
    <t xml:space="preserve">Ovinos </t>
  </si>
  <si>
    <t>Ferm_Ent_Ovi</t>
  </si>
  <si>
    <t xml:space="preserve">Fermentación entérica de ovinos </t>
  </si>
  <si>
    <t>Porcinos</t>
  </si>
  <si>
    <t>Ferm_Ent_Por</t>
  </si>
  <si>
    <t xml:space="preserve">Fermentación entérica de porcinos </t>
  </si>
  <si>
    <t xml:space="preserve">Otro ganado </t>
  </si>
  <si>
    <t>Ferm_Ent_Otros</t>
  </si>
  <si>
    <t xml:space="preserve">Fermentación entérica de otro ganado </t>
  </si>
  <si>
    <t>SDE_Vac</t>
  </si>
  <si>
    <t>Sistemas de gestion de estiércol de vacunos</t>
  </si>
  <si>
    <t>SDE_Lec</t>
  </si>
  <si>
    <t>Sistemas de gestion de estiércol de vacas lecheras</t>
  </si>
  <si>
    <t>SDE_Ovi</t>
  </si>
  <si>
    <t>Sistemas de gestion de estiércol de ovinos</t>
  </si>
  <si>
    <t>SDE_Por</t>
  </si>
  <si>
    <t>Sistemas de gestion de estiércol de porcinos</t>
  </si>
  <si>
    <t>SDE_Otros</t>
  </si>
  <si>
    <t>Sistemas de gestion de estiércol de otro ganado</t>
  </si>
  <si>
    <t>Arroz</t>
  </si>
  <si>
    <t>Cultivo_arroz</t>
  </si>
  <si>
    <t>Cultivo de arroz</t>
  </si>
  <si>
    <t>Quema_Residuos</t>
  </si>
  <si>
    <t xml:space="preserve">Quema de residuos argícolas </t>
  </si>
  <si>
    <t>Importación_agro</t>
  </si>
  <si>
    <t>Importación arroz</t>
  </si>
  <si>
    <t>Exportación_agro</t>
  </si>
  <si>
    <t>Exportación arroz</t>
  </si>
  <si>
    <t>Ganadería</t>
  </si>
  <si>
    <t>Importación_gan</t>
  </si>
  <si>
    <t>Importación pecuaria</t>
  </si>
  <si>
    <t>Exportación_gan</t>
  </si>
  <si>
    <t>Exportación pecuaria</t>
  </si>
  <si>
    <t>Residuos sólidos gestionados</t>
  </si>
  <si>
    <t>Relleno sanitario</t>
  </si>
  <si>
    <t xml:space="preserve">Residuos sólidos gestionados por relleno sanitario </t>
  </si>
  <si>
    <t xml:space="preserve">Cielo abierto </t>
  </si>
  <si>
    <t xml:space="preserve">Residuos sólidos gestionados por botadero a cielo abierto </t>
  </si>
  <si>
    <t xml:space="preserve">Reciclaje </t>
  </si>
  <si>
    <t>Residuos sólidos gestionados por reciclaje</t>
  </si>
  <si>
    <t>Tratamiento biológico</t>
  </si>
  <si>
    <t xml:space="preserve">Compostaje </t>
  </si>
  <si>
    <t xml:space="preserve">Tratamiento biológico de compostaje </t>
  </si>
  <si>
    <t>Digestión anaeróbica para biogas</t>
  </si>
  <si>
    <t>Tratamiento biológico con digestión anaeróbica para biogas</t>
  </si>
  <si>
    <t>Incineración</t>
  </si>
  <si>
    <t xml:space="preserve">Incineración de residuos </t>
  </si>
  <si>
    <t xml:space="preserve">Incineración abierta de residuos </t>
  </si>
  <si>
    <t>Residuos sólidos no gestionados</t>
  </si>
  <si>
    <t>Relleno sanitario extraído</t>
  </si>
  <si>
    <t>Tratamiento de aguas residuales</t>
  </si>
  <si>
    <t>Tratamiento de aguas residuales domésticas</t>
  </si>
  <si>
    <t>Tratamiento de aguas residuales industriales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</si>
  <si>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</si>
  <si>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</si>
  <si>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</si>
  <si>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</si>
  <si>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</si>
  <si>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</si>
  <si>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</si>
  <si>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</si>
  <si>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</si>
  <si>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</si>
  <si>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</si>
  <si>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</si>
  <si>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</si>
  <si>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</si>
  <si>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</si>
  <si>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</si>
  <si>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</si>
  <si>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</si>
  <si>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</si>
  <si>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</si>
  <si>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</si>
  <si>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</si>
  <si>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</si>
  <si>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</si>
  <si>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</si>
  <si>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Construction and other</t>
  </si>
  <si>
    <t>PP</t>
  </si>
  <si>
    <t>Ambicioso</t>
  </si>
  <si>
    <t>Distribution of end-use consumption</t>
  </si>
  <si>
    <t>redistribute</t>
  </si>
  <si>
    <t>Other primary sources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</si>
  <si>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</si>
  <si>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</si>
  <si>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</si>
  <si>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</si>
  <si>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</si>
  <si>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</si>
  <si>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</si>
  <si>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</si>
  <si>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</si>
  <si>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PP_Thermal_Crude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</si>
  <si>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</si>
  <si>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</si>
  <si>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</si>
  <si>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</si>
  <si>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</si>
  <si>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</si>
  <si>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</si>
  <si>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</si>
  <si>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</si>
  <si>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</si>
  <si>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</si>
  <si>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</si>
  <si>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</si>
  <si>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RE TAG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</si>
  <si>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</si>
  <si>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</si>
  <si>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</si>
  <si>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</si>
  <si>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</si>
  <si>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</si>
  <si>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</si>
  <si>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</si>
  <si>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</si>
  <si>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</si>
  <si>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</si>
  <si>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</si>
  <si>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</si>
  <si>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</si>
  <si>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</si>
  <si>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</si>
  <si>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</si>
  <si>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</si>
  <si>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</si>
  <si>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</si>
  <si>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</si>
  <si>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</si>
  <si>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</si>
  <si>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</si>
  <si>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</si>
  <si>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</si>
  <si>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</si>
  <si>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</si>
  <si>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</si>
  <si>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</si>
  <si>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</si>
  <si>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</si>
  <si>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</si>
  <si>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SGE stage</t>
  </si>
  <si>
    <t>Projection</t>
  </si>
  <si>
    <t>Heads</t>
  </si>
  <si>
    <t>Cabezas</t>
  </si>
  <si>
    <t>Ganado Lechero</t>
  </si>
  <si>
    <t>Ovinos</t>
  </si>
  <si>
    <t>Búfalos</t>
  </si>
  <si>
    <t>Average weight</t>
  </si>
  <si>
    <t>kg/cabeza</t>
  </si>
  <si>
    <t>Mton</t>
  </si>
  <si>
    <t>grow_gdp_pc</t>
  </si>
  <si>
    <t>Rice</t>
  </si>
  <si>
    <t>Quema de residuos</t>
  </si>
  <si>
    <t>Cereales</t>
  </si>
  <si>
    <t>ha</t>
  </si>
  <si>
    <t>Caña de Azúcar</t>
  </si>
  <si>
    <t>Cultivo arroz</t>
  </si>
  <si>
    <t>Inundación</t>
  </si>
  <si>
    <t>Irrigado</t>
  </si>
  <si>
    <t>Quema de sabanas</t>
  </si>
  <si>
    <t>Sabanas</t>
  </si>
  <si>
    <t>Rendimiento de cultivo de arroz</t>
  </si>
  <si>
    <t>kg/ha</t>
  </si>
  <si>
    <t>Solid_waste_demand</t>
  </si>
  <si>
    <t>Generación diaria de residuos</t>
  </si>
  <si>
    <t>kg/persona/día</t>
  </si>
  <si>
    <t>Solid_waste_disposal_share</t>
  </si>
  <si>
    <t>Cielo abierto</t>
  </si>
  <si>
    <t>Reciclaje</t>
  </si>
  <si>
    <t>Compostaje</t>
  </si>
  <si>
    <t>Incineración de residuos</t>
  </si>
  <si>
    <t>Incineración abierta de residuos</t>
  </si>
  <si>
    <t>Landfill_CH4_capture</t>
  </si>
  <si>
    <t>Metano del relleno sanitario extraído</t>
  </si>
  <si>
    <t>Wastewater_demand</t>
  </si>
  <si>
    <t>DBO per cápita</t>
  </si>
  <si>
    <t>g/persona/año</t>
  </si>
  <si>
    <t>Wastewater_disposal_share</t>
  </si>
  <si>
    <t>Aguas no tratadas</t>
  </si>
  <si>
    <t>Tipo</t>
  </si>
  <si>
    <t>Refrigerante</t>
  </si>
  <si>
    <t>Subsector</t>
  </si>
  <si>
    <t>unidades</t>
  </si>
  <si>
    <t>Todos</t>
  </si>
  <si>
    <t>Ton</t>
  </si>
  <si>
    <t>Shares</t>
  </si>
  <si>
    <t>HFC Puro</t>
  </si>
  <si>
    <t>HFC-134a</t>
  </si>
  <si>
    <t>AC</t>
  </si>
  <si>
    <t>HFC-32</t>
  </si>
  <si>
    <t>HFC Mezcla</t>
  </si>
  <si>
    <t>R-407C</t>
  </si>
  <si>
    <t>R-410A</t>
  </si>
  <si>
    <t>R-417A</t>
  </si>
  <si>
    <t>R-422D</t>
  </si>
  <si>
    <t>R-425A</t>
  </si>
  <si>
    <t>R-438A</t>
  </si>
  <si>
    <t>HFO</t>
  </si>
  <si>
    <t>HFO-1234yf</t>
  </si>
  <si>
    <t>Refrigeración</t>
  </si>
  <si>
    <t>R-404A</t>
  </si>
  <si>
    <t>R-407A</t>
  </si>
  <si>
    <t>R-437A</t>
  </si>
  <si>
    <t>R-507A</t>
  </si>
  <si>
    <t>Natural</t>
  </si>
  <si>
    <t>HC-290</t>
  </si>
  <si>
    <t>HC-600a</t>
  </si>
  <si>
    <t>R-717</t>
  </si>
  <si>
    <t>R-744</t>
  </si>
  <si>
    <t>Glicol</t>
  </si>
  <si>
    <t>HCFC</t>
  </si>
  <si>
    <t>HCFC-123</t>
  </si>
  <si>
    <t>Extintores</t>
  </si>
  <si>
    <t>HFC</t>
  </si>
  <si>
    <t>HFC-125</t>
  </si>
  <si>
    <t>HFC-227ea</t>
  </si>
  <si>
    <t>NOVEC1230</t>
  </si>
  <si>
    <t>Factor_fugas</t>
  </si>
  <si>
    <t>HFC_shares</t>
  </si>
  <si>
    <t>HFC_&amp;_mezcla</t>
  </si>
  <si>
    <t>todos</t>
  </si>
  <si>
    <t xml:space="preserve"> </t>
  </si>
  <si>
    <t>Apply</t>
  </si>
  <si>
    <t>Sistema de Gestión de Estiércol</t>
  </si>
  <si>
    <t>Emission factor</t>
  </si>
  <si>
    <t>CH4</t>
  </si>
  <si>
    <t>kg CH4 /cabeza-año</t>
  </si>
  <si>
    <t>Fermentación entérica</t>
  </si>
  <si>
    <t>kg CH4/cabeza-año</t>
  </si>
  <si>
    <t>Residuos sólidos</t>
  </si>
  <si>
    <t>kg CH4/ ton waste-año</t>
  </si>
  <si>
    <t>kg CH4/Gg waste-año</t>
  </si>
  <si>
    <t>kg CH4/ t waste wet mass</t>
  </si>
  <si>
    <t>kg/t waste</t>
  </si>
  <si>
    <t>kg CH4/ ha</t>
  </si>
  <si>
    <t>Caña de azúcar</t>
  </si>
  <si>
    <t>Cultivo de arroz irrigado</t>
  </si>
  <si>
    <t>Cultivo de arroz inundado</t>
  </si>
  <si>
    <t>Ch4</t>
  </si>
  <si>
    <t>Aguas residuales</t>
  </si>
  <si>
    <t>kg CH4/personas-año</t>
  </si>
  <si>
    <t>Urbanization</t>
  </si>
  <si>
    <t>Fuente</t>
  </si>
  <si>
    <t>Grado de urbanización</t>
  </si>
  <si>
    <t>Rural</t>
  </si>
  <si>
    <t>adim</t>
  </si>
  <si>
    <t>INGEI</t>
  </si>
  <si>
    <t>Urbano-alto</t>
  </si>
  <si>
    <t>Urbano-bajo</t>
  </si>
  <si>
    <t>Factor de emisión</t>
  </si>
  <si>
    <t>Mar-rio</t>
  </si>
  <si>
    <t>Reactor anaeróbico</t>
  </si>
  <si>
    <t>Sistema séptico</t>
  </si>
  <si>
    <t>Letrina</t>
  </si>
  <si>
    <t>Grado de utilización de tecnología</t>
  </si>
  <si>
    <t>Capacity Set</t>
  </si>
  <si>
    <t>Capacity factor</t>
  </si>
  <si>
    <t>Standard</t>
  </si>
  <si>
    <t>Consumption</t>
  </si>
  <si>
    <t>With fugitive emissions</t>
  </si>
  <si>
    <t>CO2e/PJ</t>
  </si>
  <si>
    <t>Emission factor_black carbon</t>
  </si>
  <si>
    <t>ton/PJ</t>
  </si>
  <si>
    <t>Nombre común</t>
  </si>
  <si>
    <t>Nota</t>
  </si>
  <si>
    <t>HFC-134</t>
  </si>
  <si>
    <t>https://www.undp.org/sites/g/files/zskgke326/files/2023-06/undp-pa-kigali-minsa-2023.pdf</t>
  </si>
  <si>
    <t>HFC-143</t>
  </si>
  <si>
    <t>HFC-245fa</t>
  </si>
  <si>
    <t>HFC-365mfc</t>
  </si>
  <si>
    <t>HFC-236cb</t>
  </si>
  <si>
    <t>HFC-236ea</t>
  </si>
  <si>
    <t>HFC-236fa</t>
  </si>
  <si>
    <t>HFC-245ca</t>
  </si>
  <si>
    <t>HFC-43-1 omee</t>
  </si>
  <si>
    <t>HFC-143a</t>
  </si>
  <si>
    <t>HFC-41</t>
  </si>
  <si>
    <t>HFC-152</t>
  </si>
  <si>
    <t>HFC-152a</t>
  </si>
  <si>
    <t>HFC-161</t>
  </si>
  <si>
    <t>HFC-23</t>
  </si>
  <si>
    <t xml:space="preserve">Se asume este valor pero no se reporta en literatura, sí se considerado como una alternativa baja en emisiones </t>
  </si>
  <si>
    <t>Porpano</t>
  </si>
  <si>
    <t>http://www.digeca.go.cr/sites/default/files/documentos/pca_co2-eq_y_canasta_de_hfc.pdf</t>
  </si>
  <si>
    <t>isobutano</t>
  </si>
  <si>
    <t>https://ozone.unep.org/sites/default/files/2019-08/MP-Handbook-2019-Spanish.pdf</t>
  </si>
  <si>
    <t>https://www.3m.co.cr/3M/es_CR/novec-la/aplicaciones/extincion-de-incendios/#:~:text=El%20fluido%20Novec%201230%20posee,limpios%2C%20incluyendo%20al%20gas%20inerte.</t>
  </si>
  <si>
    <t>Amoniaco</t>
  </si>
  <si>
    <t>CO2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</si>
  <si>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</si>
  <si>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</si>
  <si>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</si>
  <si>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</si>
  <si>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</si>
  <si>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</si>
  <si>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</si>
  <si>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</si>
  <si>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</si>
  <si>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</si>
  <si>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</si>
  <si>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</si>
  <si>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</si>
  <si>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</si>
  <si>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</si>
  <si>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</si>
  <si>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</si>
  <si>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</si>
  <si>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</si>
  <si>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</si>
  <si>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</si>
  <si>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</si>
  <si>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</si>
  <si>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</si>
  <si>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</si>
  <si>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</si>
  <si>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</si>
  <si>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</si>
  <si>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</si>
  <si>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Argentina</t>
  </si>
  <si>
    <t>Barbados</t>
  </si>
  <si>
    <t>Belize</t>
  </si>
  <si>
    <t>Bolivia</t>
  </si>
  <si>
    <t>Brazil</t>
  </si>
  <si>
    <t>Chile</t>
  </si>
  <si>
    <t>Colombia</t>
  </si>
  <si>
    <t>Costa Rica</t>
  </si>
  <si>
    <t>Cuba</t>
  </si>
  <si>
    <t>Republica Dominicana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</si>
  <si>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</si>
  <si>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</si>
  <si>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</si>
  <si>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</si>
  <si>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</si>
  <si>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</si>
  <si>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</si>
  <si>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</si>
  <si>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</si>
  <si>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</si>
  <si>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Paraguay</t>
  </si>
  <si>
    <t>Peru</t>
  </si>
  <si>
    <t>Suriname</t>
  </si>
  <si>
    <t>Trinidad and Tobago</t>
  </si>
  <si>
    <t>Venezuela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</si>
  <si>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</si>
  <si>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</si>
  <si>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</si>
  <si>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</si>
  <si>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</si>
  <si>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</si>
  <si>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</si>
  <si>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</si>
  <si>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</si>
  <si>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</si>
  <si>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</si>
  <si>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</si>
  <si>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</si>
  <si>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</si>
  <si>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CA</t>
  </si>
  <si>
    <t>Caribbean</t>
  </si>
  <si>
    <t>Trinidad &amp; Tobago</t>
  </si>
  <si>
    <t>The Amazon</t>
  </si>
  <si>
    <t>Southern Cone</t>
  </si>
  <si>
    <t>CAPEX</t>
  </si>
  <si>
    <t>MUSD/Mt</t>
  </si>
  <si>
    <t>Fixed FOM</t>
  </si>
  <si>
    <t>Variable FOM</t>
  </si>
  <si>
    <t>Operational life</t>
  </si>
  <si>
    <t>yr</t>
  </si>
  <si>
    <t>$/persona</t>
  </si>
  <si>
    <t>% del CAPEX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</si>
  <si>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</si>
  <si>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</si>
  <si>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</si>
  <si>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</si>
  <si>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</si>
  <si>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</si>
  <si>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</si>
  <si>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</si>
  <si>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</si>
  <si>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</si>
  <si>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</si>
  <si>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</si>
  <si>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</si>
  <si>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</si>
  <si>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</si>
  <si>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</si>
  <si>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</si>
  <si>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</si>
  <si>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</si>
  <si>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</si>
  <si>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</si>
  <si>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</si>
  <si>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</si>
  <si>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</si>
  <si>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</si>
  <si>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</si>
  <si>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</si>
  <si>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</si>
  <si>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</si>
  <si>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</si>
  <si>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</si>
  <si>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</si>
  <si>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</si>
  <si>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</si>
  <si>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</si>
  <si>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</si>
  <si>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</si>
  <si>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</si>
  <si>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</si>
  <si>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</si>
  <si>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</si>
  <si>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</si>
  <si>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</si>
  <si>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M$/Mha</t>
  </si>
  <si>
    <t>OPEX</t>
  </si>
  <si>
    <t>SGE</t>
  </si>
  <si>
    <t>$/cabeza</t>
  </si>
  <si>
    <t>semillas</t>
  </si>
  <si>
    <t>$/ha</t>
  </si>
  <si>
    <t>maquinaria</t>
  </si>
  <si>
    <t>postcosecha</t>
  </si>
  <si>
    <t>Cultivo_arroz_ CAPEX</t>
  </si>
  <si>
    <t>Cultivo_arroz_OPEX</t>
  </si>
  <si>
    <t>plagicida</t>
  </si>
  <si>
    <t>cosecha</t>
  </si>
  <si>
    <t>otros costos</t>
  </si>
  <si>
    <t>mano_de_obra</t>
  </si>
  <si>
    <t>Cultivo_arroz_Op</t>
  </si>
  <si>
    <t>Livestock Imports</t>
  </si>
  <si>
    <t>M$/Mton</t>
  </si>
  <si>
    <t>Livestock Exports</t>
  </si>
  <si>
    <t>Lifestock Production_CAPEX</t>
  </si>
  <si>
    <t>ganado</t>
  </si>
  <si>
    <t>Lifestock Production_OPEX</t>
  </si>
  <si>
    <t>alimentación</t>
  </si>
  <si>
    <t>veterinaria_mano_de_obra</t>
  </si>
  <si>
    <t>Lifestock Production</t>
  </si>
  <si>
    <t>Rice Imports</t>
  </si>
  <si>
    <t>Rice Exports</t>
  </si>
  <si>
    <t>Price</t>
  </si>
  <si>
    <t>$/kg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</si>
  <si>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</si>
  <si>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</si>
  <si>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</si>
  <si>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</si>
  <si>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</si>
  <si>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</si>
  <si>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</si>
  <si>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</si>
  <si>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</si>
  <si>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</si>
  <si>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</si>
  <si>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</si>
  <si>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</si>
  <si>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</si>
  <si>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</si>
  <si>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</si>
  <si>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</si>
  <si>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</si>
  <si>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</si>
  <si>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</si>
  <si>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</si>
  <si>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</si>
  <si>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</si>
  <si>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</si>
  <si>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</si>
  <si>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</si>
  <si>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</si>
  <si>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</si>
  <si>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</si>
  <si>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</si>
  <si>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MUSD/MtCH4</t>
  </si>
  <si>
    <t>Tratamiento de aguas industriales</t>
  </si>
  <si>
    <t>Externalities</t>
  </si>
  <si>
    <t>Salud(Morbilidad)</t>
  </si>
  <si>
    <t>Contaminación de aguas</t>
  </si>
  <si>
    <t>Pérdidas por actividades turísticas</t>
  </si>
  <si>
    <t>Venta de material</t>
  </si>
  <si>
    <t>USD/tonne</t>
  </si>
  <si>
    <t>USD/(kg-año)</t>
  </si>
  <si>
    <t>BC</t>
  </si>
  <si>
    <t>kg BC/t waste</t>
  </si>
  <si>
    <t>Otros cultivos</t>
  </si>
  <si>
    <t>kg BC/ ha</t>
  </si>
  <si>
    <t>Emission factor_methane</t>
  </si>
  <si>
    <t>kg CH4/TJ</t>
  </si>
  <si>
    <t xml:space="preserve">Fuel Oil </t>
  </si>
  <si>
    <t>IFO 380</t>
  </si>
  <si>
    <t>Transport_Land</t>
  </si>
  <si>
    <t>Rail</t>
  </si>
  <si>
    <t>Transport_Maritime</t>
  </si>
  <si>
    <t>Transport_Other</t>
  </si>
  <si>
    <t>Comercial/residencial/agricultura</t>
  </si>
  <si>
    <t>Biogas</t>
  </si>
  <si>
    <t>Emission</t>
  </si>
  <si>
    <t>tasa de generación de biomasa</t>
  </si>
  <si>
    <t>ton/ha</t>
  </si>
  <si>
    <t>Tratamiento de residuos agricolas</t>
  </si>
  <si>
    <t>Todas</t>
  </si>
  <si>
    <t>Wastewater_Industrial_demand</t>
  </si>
  <si>
    <t>Bovino</t>
  </si>
  <si>
    <t>Industrial_DQO</t>
  </si>
  <si>
    <t>Industial_wastewater_disposal_share</t>
  </si>
  <si>
    <t>Aguas residuales industriales</t>
  </si>
  <si>
    <t>kg CH4/cabezas</t>
  </si>
  <si>
    <t>Electricty Generation</t>
  </si>
  <si>
    <t>kg BC/PJ</t>
  </si>
  <si>
    <t>https://transparencia-climatica.miambiente.gob.pa/wp-content/uploads/2023/08/4CNCC_2023_L.pdf</t>
  </si>
  <si>
    <t>insumos</t>
  </si>
  <si>
    <t>Sedan</t>
  </si>
  <si>
    <t>Reparto</t>
  </si>
  <si>
    <t>Camioneta</t>
  </si>
  <si>
    <t>Camión</t>
  </si>
  <si>
    <t>Microbus particular</t>
  </si>
  <si>
    <t>Microbus comercial</t>
  </si>
  <si>
    <t>Autobuses</t>
  </si>
  <si>
    <t>Remolque</t>
  </si>
  <si>
    <t>Refrigeració</t>
  </si>
  <si>
    <t>m3/cabeza</t>
  </si>
  <si>
    <t>MUSD/m3</t>
  </si>
  <si>
    <t>Motocicleta</t>
  </si>
  <si>
    <t>Alimentado por lluvia</t>
  </si>
  <si>
    <t>Cultivo de arroz alimentado por lluvia</t>
  </si>
  <si>
    <t>Cultivo_arroz_irrigado_CAPEX</t>
  </si>
  <si>
    <t>Cultivo_arroz_irrigado_OPEX</t>
  </si>
  <si>
    <t>Cultivo_arroz_irrigado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</si>
</sst>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#,##0.000"/>
    <numFmt numFmtId="167" formatCode="0.0000000"/>
    <numFmt numFmtId="168" formatCode="0.000"/>
    <numFmt numFmtId="169" formatCode="0.0000"/>
    <numFmt numFmtId="170" formatCode="_-* #,##0.00_-;\-* #,##0.00_-;_-* &quot;-&quot;??_-;_-@_-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F1E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82">
    <xf numFmtId="0" fontId="0" fillId="0" borderId="0"/>
    <xf numFmtId="0" fontId="5" fillId="0" borderId="0"/>
    <xf numFmtId="0" fontId="8" fillId="0" borderId="0"/>
    <xf numFmtId="0" fontId="17" fillId="0" borderId="0"/>
    <xf numFmtId="9" fontId="17" fillId="0" borderId="0" applyFont="0" applyFill="0" applyBorder="0" applyAlignment="0" applyProtection="0"/>
    <xf numFmtId="0" fontId="25" fillId="0" borderId="0"/>
    <xf numFmtId="0" fontId="26" fillId="0" borderId="0"/>
    <xf numFmtId="0" fontId="28" fillId="34" borderId="0" applyNumberFormat="0" applyBorder="0" applyAlignment="0" applyProtection="0"/>
    <xf numFmtId="0" fontId="24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35" borderId="0" applyNumberFormat="0" applyBorder="0" applyAlignment="0" applyProtection="0"/>
    <xf numFmtId="0" fontId="28" fillId="36" borderId="0" applyNumberFormat="0" applyBorder="0" applyAlignment="0" applyProtection="0"/>
    <xf numFmtId="0" fontId="24" fillId="36" borderId="0" applyNumberFormat="0" applyBorder="0" applyAlignment="0" applyProtection="0"/>
    <xf numFmtId="0" fontId="28" fillId="37" borderId="0" applyNumberFormat="0" applyBorder="0" applyAlignment="0" applyProtection="0"/>
    <xf numFmtId="0" fontId="24" fillId="37" borderId="0" applyNumberFormat="0" applyBorder="0" applyAlignment="0" applyProtection="0"/>
    <xf numFmtId="168" fontId="29" fillId="0" borderId="0" applyFill="0" applyProtection="0">
      <alignment horizontal="right" vertical="center"/>
    </xf>
    <xf numFmtId="43" fontId="24" fillId="0" borderId="0" applyFont="0" applyFill="0" applyBorder="0" applyAlignment="0" applyProtection="0"/>
    <xf numFmtId="43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4" fillId="0" borderId="0" applyFont="0" applyFill="0" applyBorder="0" applyAlignment="0" applyProtection="0"/>
    <xf numFmtId="49" fontId="30" fillId="0" borderId="0" applyFill="0" applyBorder="0" applyProtection="0">
      <alignment horizontal="right" vertical="center"/>
    </xf>
    <xf numFmtId="0" fontId="31" fillId="0" borderId="51" applyNumberFormat="0" applyFill="0" applyAlignment="0" applyProtection="0"/>
    <xf numFmtId="0" fontId="32" fillId="0" borderId="0" applyFill="0" applyBorder="0" applyProtection="0">
      <alignment horizontal="right"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7" fillId="0" borderId="0" applyFill="0" applyProtection="0">
      <alignment horizontal="right" vertical="center"/>
    </xf>
    <xf numFmtId="168" fontId="38" fillId="0" borderId="0" applyFill="0" applyProtection="0">
      <alignment horizontal="right" vertical="center"/>
    </xf>
    <xf numFmtId="0" fontId="24" fillId="0" borderId="0"/>
    <xf numFmtId="0" fontId="25" fillId="0" borderId="0"/>
    <xf numFmtId="0" fontId="39" fillId="0" borderId="0">
      <alignment horizontal="right" vertical="center"/>
    </xf>
    <xf numFmtId="0" fontId="24" fillId="0" borderId="0"/>
    <xf numFmtId="0" fontId="17" fillId="0" borderId="0"/>
    <xf numFmtId="0" fontId="25" fillId="0" borderId="0"/>
    <xf numFmtId="0" fontId="40" fillId="0" borderId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5" fillId="0" borderId="0" applyFont="0" applyFill="0" applyBorder="0" applyAlignment="0" applyProtection="0"/>
    <xf numFmtId="168" fontId="41" fillId="0" borderId="0" applyFill="0" applyProtection="0">
      <alignment horizontal="right" vertical="center"/>
    </xf>
    <xf numFmtId="0" fontId="27" fillId="0" borderId="0" applyNumberFormat="0" applyFill="0" applyBorder="0" applyAlignment="0" applyProtection="0"/>
    <xf numFmtId="0" fontId="42" fillId="0" borderId="0" applyFill="0" applyBorder="0" applyProtection="0">
      <alignment horizontal="right" vertical="center"/>
    </xf>
    <xf numFmtId="0" fontId="43" fillId="0" borderId="0" applyFill="0" applyBorder="0" applyProtection="0">
      <alignment horizontal="right" vertical="center"/>
    </xf>
    <xf numFmtId="0" fontId="17" fillId="18" borderId="54"/>
    <xf numFmtId="0" fontId="44" fillId="0" borderId="0" applyFill="0" applyBorder="0" applyProtection="0">
      <alignment horizontal="right" vertical="center"/>
    </xf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</cellStyleXfs>
  <cellXfs count="5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6" fillId="13" borderId="1" xfId="0" applyFont="1" applyFill="1" applyBorder="1"/>
    <xf numFmtId="0" fontId="6" fillId="15" borderId="1" xfId="0" applyFont="1" applyFill="1" applyBorder="1"/>
    <xf numFmtId="0" fontId="0" fillId="10" borderId="1" xfId="0" applyFill="1" applyBorder="1"/>
    <xf numFmtId="0" fontId="6" fillId="16" borderId="6" xfId="0" applyFont="1" applyFill="1" applyBorder="1"/>
    <xf numFmtId="0" fontId="6" fillId="16" borderId="7" xfId="0" applyFont="1" applyFill="1" applyBorder="1"/>
    <xf numFmtId="0" fontId="6" fillId="14" borderId="1" xfId="0" applyFont="1" applyFill="1" applyBorder="1"/>
    <xf numFmtId="0" fontId="9" fillId="0" borderId="1" xfId="2" applyFont="1" applyBorder="1" applyAlignment="1">
      <alignment horizontal="left" vertical="top" wrapText="1"/>
    </xf>
    <xf numFmtId="0" fontId="11" fillId="0" borderId="1" xfId="0" applyFont="1" applyBorder="1"/>
    <xf numFmtId="0" fontId="11" fillId="5" borderId="1" xfId="0" applyFont="1" applyFill="1" applyBorder="1"/>
    <xf numFmtId="0" fontId="13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164" fontId="10" fillId="0" borderId="1" xfId="2" applyNumberFormat="1" applyFont="1" applyBorder="1" applyAlignment="1">
      <alignment horizontal="center" vertical="center" shrinkToFit="1"/>
    </xf>
    <xf numFmtId="2" fontId="10" fillId="0" borderId="1" xfId="2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6" fillId="22" borderId="1" xfId="0" applyFont="1" applyFill="1" applyBorder="1"/>
    <xf numFmtId="0" fontId="6" fillId="6" borderId="1" xfId="0" applyFont="1" applyFill="1" applyBorder="1"/>
    <xf numFmtId="0" fontId="0" fillId="0" borderId="27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0" borderId="28" xfId="0" applyBorder="1"/>
    <xf numFmtId="0" fontId="0" fillId="0" borderId="28" xfId="0" applyBorder="1" applyAlignment="1">
      <alignment horizontal="left"/>
    </xf>
    <xf numFmtId="0" fontId="0" fillId="0" borderId="29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8" xfId="0" applyFill="1" applyBorder="1" applyAlignment="1">
      <alignment horizontal="left"/>
    </xf>
    <xf numFmtId="0" fontId="0" fillId="23" borderId="28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8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8" xfId="0" applyNumberFormat="1" applyBorder="1"/>
    <xf numFmtId="165" fontId="15" fillId="0" borderId="1" xfId="0" applyNumberFormat="1" applyFont="1" applyBorder="1"/>
    <xf numFmtId="165" fontId="16" fillId="0" borderId="1" xfId="0" applyNumberFormat="1" applyFont="1" applyBorder="1"/>
    <xf numFmtId="0" fontId="0" fillId="23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16" fillId="0" borderId="29" xfId="0" applyNumberFormat="1" applyFont="1" applyBorder="1"/>
    <xf numFmtId="0" fontId="0" fillId="0" borderId="0" xfId="0" applyAlignment="1">
      <alignment wrapText="1"/>
    </xf>
    <xf numFmtId="0" fontId="0" fillId="12" borderId="28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7" fillId="0" borderId="0" xfId="3" applyNumberFormat="1" applyAlignment="1">
      <alignment horizontal="center" vertical="center"/>
    </xf>
    <xf numFmtId="0" fontId="1" fillId="0" borderId="30" xfId="0" applyFont="1" applyBorder="1" applyAlignment="1">
      <alignment horizontal="center" vertical="top"/>
    </xf>
    <xf numFmtId="0" fontId="0" fillId="23" borderId="29" xfId="0" applyFill="1" applyBorder="1"/>
    <xf numFmtId="0" fontId="0" fillId="23" borderId="33" xfId="0" applyFill="1" applyBorder="1"/>
    <xf numFmtId="0" fontId="0" fillId="23" borderId="10" xfId="0" applyFill="1" applyBorder="1"/>
    <xf numFmtId="0" fontId="0" fillId="23" borderId="34" xfId="0" applyFill="1" applyBorder="1"/>
    <xf numFmtId="0" fontId="0" fillId="23" borderId="25" xfId="0" applyFill="1" applyBorder="1"/>
    <xf numFmtId="0" fontId="0" fillId="23" borderId="32" xfId="0" applyFill="1" applyBorder="1"/>
    <xf numFmtId="0" fontId="0" fillId="23" borderId="29" xfId="0" applyFill="1" applyBorder="1" applyAlignment="1">
      <alignment horizontal="center" vertical="center"/>
    </xf>
    <xf numFmtId="0" fontId="0" fillId="23" borderId="35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0" borderId="34" xfId="0" applyBorder="1"/>
    <xf numFmtId="0" fontId="0" fillId="0" borderId="34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3" borderId="36" xfId="0" applyFill="1" applyBorder="1"/>
    <xf numFmtId="0" fontId="0" fillId="23" borderId="37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8" xfId="0" applyFill="1" applyBorder="1"/>
    <xf numFmtId="0" fontId="0" fillId="5" borderId="28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11" xfId="0" applyNumberFormat="1" applyFill="1" applyBorder="1"/>
    <xf numFmtId="1" fontId="0" fillId="23" borderId="28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2" xfId="0" applyBorder="1"/>
    <xf numFmtId="0" fontId="0" fillId="0" borderId="29" xfId="0" applyBorder="1" applyAlignment="1">
      <alignment wrapText="1"/>
    </xf>
    <xf numFmtId="0" fontId="0" fillId="0" borderId="29" xfId="0" applyBorder="1" applyAlignment="1">
      <alignment horizontal="center" vertical="center"/>
    </xf>
    <xf numFmtId="0" fontId="0" fillId="5" borderId="32" xfId="0" applyFill="1" applyBorder="1"/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37" xfId="0" applyBorder="1"/>
    <xf numFmtId="0" fontId="0" fillId="23" borderId="40" xfId="0" applyFill="1" applyBorder="1"/>
    <xf numFmtId="0" fontId="0" fillId="23" borderId="38" xfId="0" applyFill="1" applyBorder="1"/>
    <xf numFmtId="0" fontId="0" fillId="23" borderId="38" xfId="0" applyFill="1" applyBorder="1" applyAlignment="1">
      <alignment horizontal="center" vertical="center"/>
    </xf>
    <xf numFmtId="0" fontId="0" fillId="23" borderId="38" xfId="0" applyFill="1" applyBorder="1" applyAlignment="1">
      <alignment horizontal="left"/>
    </xf>
    <xf numFmtId="0" fontId="0" fillId="23" borderId="39" xfId="0" applyFill="1" applyBorder="1"/>
    <xf numFmtId="0" fontId="0" fillId="23" borderId="27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0" borderId="28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23" borderId="38" xfId="0" applyFill="1" applyBorder="1" applyAlignment="1">
      <alignment horizontal="center"/>
    </xf>
    <xf numFmtId="1" fontId="0" fillId="23" borderId="38" xfId="0" applyNumberFormat="1" applyFill="1" applyBorder="1"/>
    <xf numFmtId="0" fontId="0" fillId="23" borderId="29" xfId="0" applyFill="1" applyBorder="1" applyAlignment="1">
      <alignment horizontal="center"/>
    </xf>
    <xf numFmtId="0" fontId="0" fillId="5" borderId="34" xfId="0" applyFill="1" applyBorder="1"/>
    <xf numFmtId="1" fontId="0" fillId="0" borderId="29" xfId="0" applyNumberFormat="1" applyBorder="1"/>
    <xf numFmtId="1" fontId="0" fillId="5" borderId="29" xfId="0" applyNumberFormat="1" applyFill="1" applyBorder="1"/>
    <xf numFmtId="1" fontId="0" fillId="0" borderId="33" xfId="0" applyNumberFormat="1" applyBorder="1"/>
    <xf numFmtId="1" fontId="0" fillId="0" borderId="10" xfId="0" applyNumberFormat="1" applyBorder="1"/>
    <xf numFmtId="1" fontId="0" fillId="0" borderId="28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0" borderId="31" xfId="0" applyNumberFormat="1" applyBorder="1"/>
    <xf numFmtId="1" fontId="0" fillId="0" borderId="25" xfId="0" applyNumberFormat="1" applyBorder="1"/>
    <xf numFmtId="1" fontId="0" fillId="5" borderId="28" xfId="0" applyNumberFormat="1" applyFill="1" applyBorder="1"/>
    <xf numFmtId="1" fontId="0" fillId="0" borderId="38" xfId="0" applyNumberFormat="1" applyBorder="1"/>
    <xf numFmtId="1" fontId="15" fillId="5" borderId="1" xfId="0" applyNumberFormat="1" applyFont="1" applyFill="1" applyBorder="1"/>
    <xf numFmtId="1" fontId="19" fillId="5" borderId="1" xfId="0" applyNumberFormat="1" applyFont="1" applyFill="1" applyBorder="1"/>
    <xf numFmtId="1" fontId="0" fillId="5" borderId="33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37" xfId="0" applyNumberFormat="1" applyFill="1" applyBorder="1"/>
    <xf numFmtId="1" fontId="15" fillId="5" borderId="10" xfId="0" applyNumberFormat="1" applyFont="1" applyFill="1" applyBorder="1"/>
    <xf numFmtId="0" fontId="0" fillId="0" borderId="1" xfId="0" applyBorder="1" applyAlignment="1">
      <alignment horizontal="center"/>
    </xf>
    <xf numFmtId="1" fontId="15" fillId="5" borderId="29" xfId="0" applyNumberFormat="1" applyFont="1" applyFill="1" applyBorder="1"/>
    <xf numFmtId="0" fontId="0" fillId="0" borderId="31" xfId="0" applyBorder="1"/>
    <xf numFmtId="1" fontId="0" fillId="0" borderId="5" xfId="0" applyNumberFormat="1" applyBorder="1"/>
    <xf numFmtId="1" fontId="0" fillId="0" borderId="27" xfId="0" applyNumberFormat="1" applyBorder="1"/>
    <xf numFmtId="0" fontId="0" fillId="5" borderId="31" xfId="0" applyFill="1" applyBorder="1"/>
    <xf numFmtId="0" fontId="0" fillId="5" borderId="36" xfId="0" applyFill="1" applyBorder="1"/>
    <xf numFmtId="0" fontId="15" fillId="0" borderId="1" xfId="0" applyFont="1" applyBorder="1"/>
    <xf numFmtId="0" fontId="15" fillId="0" borderId="28" xfId="0" applyFont="1" applyBorder="1"/>
    <xf numFmtId="1" fontId="7" fillId="0" borderId="1" xfId="0" applyNumberFormat="1" applyFont="1" applyBorder="1"/>
    <xf numFmtId="0" fontId="0" fillId="0" borderId="29" xfId="0" applyBorder="1" applyAlignment="1">
      <alignment horizontal="left"/>
    </xf>
    <xf numFmtId="165" fontId="0" fillId="0" borderId="29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4" xfId="0" applyFill="1" applyBorder="1" applyAlignment="1">
      <alignment horizontal="center" vertical="center"/>
    </xf>
    <xf numFmtId="0" fontId="0" fillId="5" borderId="30" xfId="0" applyFill="1" applyBorder="1"/>
    <xf numFmtId="1" fontId="15" fillId="5" borderId="33" xfId="0" applyNumberFormat="1" applyFont="1" applyFill="1" applyBorder="1"/>
    <xf numFmtId="1" fontId="19" fillId="5" borderId="10" xfId="0" applyNumberFormat="1" applyFont="1" applyFill="1" applyBorder="1"/>
    <xf numFmtId="0" fontId="0" fillId="5" borderId="41" xfId="0" applyFill="1" applyBorder="1"/>
    <xf numFmtId="0" fontId="0" fillId="5" borderId="38" xfId="0" applyFill="1" applyBorder="1"/>
    <xf numFmtId="0" fontId="0" fillId="24" borderId="32" xfId="0" applyFill="1" applyBorder="1"/>
    <xf numFmtId="0" fontId="0" fillId="24" borderId="29" xfId="0" applyFill="1" applyBorder="1"/>
    <xf numFmtId="0" fontId="0" fillId="24" borderId="29" xfId="0" applyFill="1" applyBorder="1" applyAlignment="1">
      <alignment wrapText="1"/>
    </xf>
    <xf numFmtId="0" fontId="0" fillId="24" borderId="29" xfId="0" applyFill="1" applyBorder="1" applyAlignment="1">
      <alignment horizontal="center" vertical="center"/>
    </xf>
    <xf numFmtId="0" fontId="0" fillId="24" borderId="33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1" fontId="15" fillId="24" borderId="1" xfId="0" applyNumberFormat="1" applyFont="1" applyFill="1" applyBorder="1"/>
    <xf numFmtId="1" fontId="0" fillId="24" borderId="29" xfId="0" applyNumberFormat="1" applyFill="1" applyBorder="1"/>
    <xf numFmtId="1" fontId="15" fillId="24" borderId="29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3" xfId="0" applyNumberFormat="1" applyFill="1" applyBorder="1"/>
    <xf numFmtId="0" fontId="1" fillId="5" borderId="0" xfId="0" applyFont="1" applyFill="1" applyAlignment="1">
      <alignment horizontal="center" vertical="center" wrapText="1"/>
    </xf>
    <xf numFmtId="0" fontId="1" fillId="4" borderId="1" xfId="0" applyFont="1" applyFill="1" applyBorder="1"/>
    <xf numFmtId="0" fontId="0" fillId="2" borderId="3" xfId="0" applyFill="1" applyBorder="1"/>
    <xf numFmtId="0" fontId="1" fillId="2" borderId="1" xfId="0" applyFont="1" applyFill="1" applyBorder="1"/>
    <xf numFmtId="0" fontId="0" fillId="2" borderId="5" xfId="0" applyFill="1" applyBorder="1"/>
    <xf numFmtId="0" fontId="0" fillId="2" borderId="11" xfId="0" applyFill="1" applyBorder="1"/>
    <xf numFmtId="0" fontId="6" fillId="7" borderId="7" xfId="0" applyFont="1" applyFill="1" applyBorder="1"/>
    <xf numFmtId="0" fontId="6" fillId="16" borderId="8" xfId="0" applyFont="1" applyFill="1" applyBorder="1"/>
    <xf numFmtId="0" fontId="0" fillId="2" borderId="32" xfId="0" applyFill="1" applyBorder="1"/>
    <xf numFmtId="0" fontId="0" fillId="2" borderId="29" xfId="0" applyFill="1" applyBorder="1"/>
    <xf numFmtId="0" fontId="0" fillId="2" borderId="9" xfId="0" applyFill="1" applyBorder="1"/>
    <xf numFmtId="0" fontId="15" fillId="2" borderId="1" xfId="0" applyFont="1" applyFill="1" applyBorder="1"/>
    <xf numFmtId="0" fontId="15" fillId="2" borderId="10" xfId="0" applyFont="1" applyFill="1" applyBorder="1"/>
    <xf numFmtId="0" fontId="15" fillId="0" borderId="7" xfId="0" applyFont="1" applyBorder="1"/>
    <xf numFmtId="0" fontId="15" fillId="0" borderId="8" xfId="0" applyFont="1" applyBorder="1"/>
    <xf numFmtId="0" fontId="0" fillId="2" borderId="24" xfId="0" applyFill="1" applyBorder="1"/>
    <xf numFmtId="0" fontId="0" fillId="25" borderId="1" xfId="0" applyFill="1" applyBorder="1"/>
    <xf numFmtId="0" fontId="0" fillId="26" borderId="0" xfId="0" applyFill="1"/>
    <xf numFmtId="0" fontId="0" fillId="19" borderId="29" xfId="0" applyFill="1" applyBorder="1"/>
    <xf numFmtId="0" fontId="0" fillId="0" borderId="33" xfId="0" applyBorder="1"/>
    <xf numFmtId="0" fontId="0" fillId="12" borderId="9" xfId="0" applyFill="1" applyBorder="1"/>
    <xf numFmtId="0" fontId="0" fillId="12" borderId="10" xfId="0" applyFill="1" applyBorder="1"/>
    <xf numFmtId="0" fontId="0" fillId="19" borderId="11" xfId="0" applyFill="1" applyBorder="1"/>
    <xf numFmtId="0" fontId="0" fillId="20" borderId="29" xfId="0" applyFill="1" applyBorder="1"/>
    <xf numFmtId="0" fontId="0" fillId="0" borderId="42" xfId="0" applyBorder="1"/>
    <xf numFmtId="3" fontId="0" fillId="5" borderId="10" xfId="0" applyNumberFormat="1" applyFill="1" applyBorder="1"/>
    <xf numFmtId="0" fontId="0" fillId="20" borderId="11" xfId="0" applyFill="1" applyBorder="1"/>
    <xf numFmtId="3" fontId="0" fillId="5" borderId="25" xfId="0" applyNumberFormat="1" applyFill="1" applyBorder="1"/>
    <xf numFmtId="0" fontId="0" fillId="2" borderId="28" xfId="0" applyFill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2" borderId="23" xfId="0" applyFill="1" applyBorder="1"/>
    <xf numFmtId="0" fontId="0" fillId="2" borderId="36" xfId="0" applyFill="1" applyBorder="1"/>
    <xf numFmtId="0" fontId="20" fillId="2" borderId="1" xfId="0" applyFont="1" applyFill="1" applyBorder="1"/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" fontId="0" fillId="23" borderId="1" xfId="0" applyNumberFormat="1" applyFill="1" applyBorder="1"/>
    <xf numFmtId="166" fontId="0" fillId="0" borderId="0" xfId="0" applyNumberFormat="1" applyAlignment="1">
      <alignment horizontal="center" vertical="center"/>
    </xf>
    <xf numFmtId="0" fontId="19" fillId="0" borderId="1" xfId="0" applyFont="1" applyBorder="1"/>
    <xf numFmtId="9" fontId="0" fillId="0" borderId="1" xfId="0" applyNumberFormat="1" applyBorder="1" applyAlignment="1">
      <alignment horizontal="center" vertical="center"/>
    </xf>
    <xf numFmtId="4" fontId="0" fillId="23" borderId="29" xfId="0" applyNumberFormat="1" applyFill="1" applyBorder="1"/>
    <xf numFmtId="0" fontId="0" fillId="23" borderId="23" xfId="0" applyFill="1" applyBorder="1"/>
    <xf numFmtId="0" fontId="0" fillId="23" borderId="26" xfId="0" applyFill="1" applyBorder="1"/>
    <xf numFmtId="0" fontId="0" fillId="12" borderId="29" xfId="0" applyFill="1" applyBorder="1"/>
    <xf numFmtId="0" fontId="0" fillId="4" borderId="11" xfId="0" applyFill="1" applyBorder="1"/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3" borderId="9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7" fillId="12" borderId="1" xfId="0" applyFont="1" applyFill="1" applyBorder="1"/>
    <xf numFmtId="0" fontId="7" fillId="0" borderId="29" xfId="0" applyFont="1" applyBorder="1" applyAlignment="1">
      <alignment horizontal="center" vertical="center"/>
    </xf>
    <xf numFmtId="0" fontId="0" fillId="11" borderId="5" xfId="0" applyFill="1" applyBorder="1"/>
    <xf numFmtId="164" fontId="0" fillId="27" borderId="1" xfId="0" applyNumberFormat="1" applyFill="1" applyBorder="1"/>
    <xf numFmtId="2" fontId="0" fillId="27" borderId="29" xfId="0" applyNumberFormat="1" applyFill="1" applyBorder="1"/>
    <xf numFmtId="0" fontId="0" fillId="0" borderId="7" xfId="0" applyBorder="1" applyAlignment="1">
      <alignment horizontal="center"/>
    </xf>
    <xf numFmtId="0" fontId="0" fillId="12" borderId="5" xfId="0" applyFill="1" applyBorder="1"/>
    <xf numFmtId="0" fontId="0" fillId="2" borderId="10" xfId="0" applyFill="1" applyBorder="1"/>
    <xf numFmtId="0" fontId="21" fillId="28" borderId="1" xfId="0" applyFont="1" applyFill="1" applyBorder="1"/>
    <xf numFmtId="0" fontId="7" fillId="28" borderId="1" xfId="0" applyFont="1" applyFill="1" applyBorder="1" applyAlignment="1">
      <alignment horizontal="left"/>
    </xf>
    <xf numFmtId="0" fontId="7" fillId="28" borderId="1" xfId="0" applyFont="1" applyFill="1" applyBorder="1"/>
    <xf numFmtId="0" fontId="21" fillId="29" borderId="1" xfId="0" applyFont="1" applyFill="1" applyBorder="1"/>
    <xf numFmtId="0" fontId="7" fillId="29" borderId="1" xfId="0" applyFont="1" applyFill="1" applyBorder="1"/>
    <xf numFmtId="0" fontId="21" fillId="30" borderId="1" xfId="0" applyFont="1" applyFill="1" applyBorder="1"/>
    <xf numFmtId="0" fontId="7" fillId="30" borderId="1" xfId="0" applyFont="1" applyFill="1" applyBorder="1" applyAlignment="1">
      <alignment horizontal="left"/>
    </xf>
    <xf numFmtId="0" fontId="0" fillId="23" borderId="42" xfId="0" applyFill="1" applyBorder="1"/>
    <xf numFmtId="0" fontId="0" fillId="21" borderId="27" xfId="0" applyFill="1" applyBorder="1"/>
    <xf numFmtId="0" fontId="0" fillId="21" borderId="42" xfId="0" applyFill="1" applyBorder="1"/>
    <xf numFmtId="0" fontId="0" fillId="21" borderId="1" xfId="0" applyFill="1" applyBorder="1"/>
    <xf numFmtId="0" fontId="0" fillId="2" borderId="1" xfId="0" applyFill="1" applyBorder="1" applyAlignment="1">
      <alignment horizontal="left"/>
    </xf>
    <xf numFmtId="0" fontId="0" fillId="21" borderId="0" xfId="0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2" fontId="15" fillId="0" borderId="1" xfId="0" applyNumberFormat="1" applyFont="1" applyBorder="1"/>
    <xf numFmtId="2" fontId="15" fillId="0" borderId="5" xfId="0" applyNumberFormat="1" applyFont="1" applyBorder="1"/>
    <xf numFmtId="164" fontId="15" fillId="23" borderId="5" xfId="0" applyNumberFormat="1" applyFont="1" applyFill="1" applyBorder="1"/>
    <xf numFmtId="0" fontId="15" fillId="23" borderId="5" xfId="0" applyFont="1" applyFill="1" applyBorder="1"/>
    <xf numFmtId="168" fontId="15" fillId="23" borderId="5" xfId="0" applyNumberFormat="1" applyFont="1" applyFill="1" applyBorder="1"/>
    <xf numFmtId="2" fontId="0" fillId="23" borderId="5" xfId="0" applyNumberFormat="1" applyFill="1" applyBorder="1"/>
    <xf numFmtId="0" fontId="15" fillId="0" borderId="5" xfId="0" applyFont="1" applyBorder="1"/>
    <xf numFmtId="0" fontId="15" fillId="23" borderId="27" xfId="0" applyFont="1" applyFill="1" applyBorder="1"/>
    <xf numFmtId="164" fontId="15" fillId="0" borderId="1" xfId="0" applyNumberFormat="1" applyFont="1" applyBorder="1"/>
    <xf numFmtId="167" fontId="15" fillId="0" borderId="1" xfId="0" applyNumberFormat="1" applyFont="1" applyBorder="1"/>
    <xf numFmtId="0" fontId="15" fillId="0" borderId="1" xfId="0" applyFont="1" applyBorder="1" applyAlignment="1">
      <alignment horizontal="right"/>
    </xf>
    <xf numFmtId="1" fontId="15" fillId="0" borderId="1" xfId="0" applyNumberFormat="1" applyFont="1" applyBorder="1" applyAlignment="1">
      <alignment horizontal="right"/>
    </xf>
    <xf numFmtId="1" fontId="22" fillId="0" borderId="1" xfId="3" applyNumberFormat="1" applyFont="1" applyBorder="1" applyAlignment="1">
      <alignment horizontal="right" vertical="center"/>
    </xf>
    <xf numFmtId="0" fontId="15" fillId="23" borderId="1" xfId="0" applyFont="1" applyFill="1" applyBorder="1" applyAlignment="1">
      <alignment horizontal="center"/>
    </xf>
    <xf numFmtId="0" fontId="1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1" borderId="1" xfId="0" applyFill="1" applyBorder="1"/>
    <xf numFmtId="0" fontId="0" fillId="12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7" fillId="12" borderId="11" xfId="0" applyFont="1" applyFill="1" applyBorder="1"/>
    <xf numFmtId="0" fontId="0" fillId="0" borderId="44" xfId="0" applyBorder="1"/>
    <xf numFmtId="0" fontId="0" fillId="32" borderId="0" xfId="0" applyFill="1"/>
    <xf numFmtId="169" fontId="0" fillId="32" borderId="0" xfId="0" applyNumberFormat="1" applyFill="1"/>
    <xf numFmtId="169" fontId="0" fillId="0" borderId="0" xfId="0" applyNumberFormat="1"/>
    <xf numFmtId="0" fontId="0" fillId="32" borderId="45" xfId="0" applyFill="1" applyBorder="1"/>
    <xf numFmtId="169" fontId="0" fillId="32" borderId="45" xfId="0" applyNumberFormat="1" applyFill="1" applyBorder="1"/>
    <xf numFmtId="168" fontId="0" fillId="32" borderId="0" xfId="0" applyNumberFormat="1" applyFill="1"/>
    <xf numFmtId="168" fontId="0" fillId="20" borderId="0" xfId="0" applyNumberFormat="1" applyFill="1"/>
    <xf numFmtId="1" fontId="0" fillId="20" borderId="0" xfId="0" applyNumberFormat="1" applyFill="1"/>
    <xf numFmtId="168" fontId="0" fillId="0" borderId="0" xfId="0" applyNumberFormat="1"/>
    <xf numFmtId="1" fontId="0" fillId="0" borderId="0" xfId="0" applyNumberFormat="1"/>
    <xf numFmtId="0" fontId="1" fillId="0" borderId="45" xfId="0" applyFont="1" applyBorder="1" applyAlignment="1">
      <alignment horizontal="center"/>
    </xf>
    <xf numFmtId="169" fontId="15" fillId="0" borderId="1" xfId="0" applyNumberFormat="1" applyFont="1" applyBorder="1" applyAlignment="1">
      <alignment horizontal="right"/>
    </xf>
    <xf numFmtId="168" fontId="22" fillId="0" borderId="1" xfId="3" applyNumberFormat="1" applyFont="1" applyBorder="1" applyAlignment="1">
      <alignment horizontal="right" vertical="center"/>
    </xf>
    <xf numFmtId="168" fontId="15" fillId="0" borderId="1" xfId="0" applyNumberFormat="1" applyFont="1" applyBorder="1" applyAlignment="1">
      <alignment horizontal="right"/>
    </xf>
    <xf numFmtId="2" fontId="0" fillId="27" borderId="1" xfId="0" applyNumberFormat="1" applyFill="1" applyBorder="1"/>
    <xf numFmtId="2" fontId="0" fillId="0" borderId="38" xfId="0" applyNumberFormat="1" applyBorder="1"/>
    <xf numFmtId="2" fontId="0" fillId="23" borderId="28" xfId="0" applyNumberFormat="1" applyFill="1" applyBorder="1"/>
    <xf numFmtId="2" fontId="0" fillId="12" borderId="28" xfId="0" applyNumberFormat="1" applyFill="1" applyBorder="1"/>
    <xf numFmtId="2" fontId="0" fillId="0" borderId="28" xfId="0" applyNumberFormat="1" applyBorder="1"/>
    <xf numFmtId="0" fontId="0" fillId="33" borderId="1" xfId="0" applyFill="1" applyBorder="1"/>
    <xf numFmtId="0" fontId="0" fillId="11" borderId="46" xfId="0" applyFill="1" applyBorder="1"/>
    <xf numFmtId="0" fontId="0" fillId="11" borderId="0" xfId="0" applyFill="1"/>
    <xf numFmtId="0" fontId="0" fillId="5" borderId="1" xfId="0" applyFill="1" applyBorder="1" applyAlignment="1">
      <alignment horizontal="center"/>
    </xf>
    <xf numFmtId="0" fontId="0" fillId="21" borderId="28" xfId="0" applyFill="1" applyBorder="1"/>
    <xf numFmtId="0" fontId="0" fillId="21" borderId="5" xfId="0" applyFill="1" applyBorder="1"/>
    <xf numFmtId="0" fontId="1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9" fillId="5" borderId="1" xfId="0" applyFont="1" applyFill="1" applyBorder="1"/>
    <xf numFmtId="11" fontId="0" fillId="0" borderId="1" xfId="0" applyNumberFormat="1" applyBorder="1"/>
    <xf numFmtId="0" fontId="7" fillId="0" borderId="1" xfId="0" applyFont="1" applyBorder="1"/>
    <xf numFmtId="164" fontId="7" fillId="0" borderId="1" xfId="0" applyNumberFormat="1" applyFont="1" applyBorder="1"/>
    <xf numFmtId="2" fontId="7" fillId="0" borderId="1" xfId="0" applyNumberFormat="1" applyFont="1" applyBorder="1"/>
    <xf numFmtId="168" fontId="0" fillId="0" borderId="1" xfId="0" applyNumberFormat="1" applyBorder="1"/>
    <xf numFmtId="0" fontId="0" fillId="8" borderId="4" xfId="0" applyFill="1" applyBorder="1"/>
    <xf numFmtId="0" fontId="0" fillId="26" borderId="1" xfId="0" applyFill="1" applyBorder="1"/>
    <xf numFmtId="0" fontId="7" fillId="0" borderId="28" xfId="0" applyFont="1" applyBorder="1"/>
    <xf numFmtId="0" fontId="0" fillId="26" borderId="4" xfId="0" applyFill="1" applyBorder="1"/>
    <xf numFmtId="168" fontId="23" fillId="0" borderId="1" xfId="0" applyNumberFormat="1" applyFont="1" applyBorder="1"/>
    <xf numFmtId="0" fontId="0" fillId="32" borderId="1" xfId="0" applyFill="1" applyBorder="1"/>
    <xf numFmtId="169" fontId="7" fillId="0" borderId="1" xfId="0" applyNumberFormat="1" applyFont="1" applyBorder="1"/>
    <xf numFmtId="0" fontId="0" fillId="32" borderId="28" xfId="0" applyFill="1" applyBorder="1"/>
    <xf numFmtId="0" fontId="7" fillId="9" borderId="1" xfId="0" applyFont="1" applyFill="1" applyBorder="1"/>
    <xf numFmtId="1" fontId="7" fillId="6" borderId="1" xfId="0" applyNumberFormat="1" applyFont="1" applyFill="1" applyBorder="1"/>
    <xf numFmtId="0" fontId="0" fillId="21" borderId="9" xfId="0" applyFill="1" applyBorder="1"/>
    <xf numFmtId="0" fontId="0" fillId="21" borderId="47" xfId="0" applyFill="1" applyBorder="1"/>
    <xf numFmtId="0" fontId="7" fillId="21" borderId="27" xfId="0" applyFont="1" applyFill="1" applyBorder="1"/>
    <xf numFmtId="0" fontId="7" fillId="21" borderId="1" xfId="0" applyFont="1" applyFill="1" applyBorder="1"/>
    <xf numFmtId="0" fontId="0" fillId="23" borderId="10" xfId="0" applyFill="1" applyBorder="1" applyAlignment="1">
      <alignment horizontal="center" vertical="center"/>
    </xf>
    <xf numFmtId="0" fontId="0" fillId="23" borderId="42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7" fillId="0" borderId="5" xfId="0" applyFont="1" applyBorder="1"/>
    <xf numFmtId="0" fontId="0" fillId="5" borderId="10" xfId="0" applyFill="1" applyBorder="1"/>
    <xf numFmtId="1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center" vertical="center"/>
    </xf>
    <xf numFmtId="167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164" fontId="7" fillId="5" borderId="1" xfId="0" applyNumberFormat="1" applyFont="1" applyFill="1" applyBorder="1"/>
    <xf numFmtId="2" fontId="7" fillId="5" borderId="1" xfId="0" applyNumberFormat="1" applyFont="1" applyFill="1" applyBorder="1"/>
    <xf numFmtId="2" fontId="19" fillId="0" borderId="1" xfId="0" applyNumberFormat="1" applyFont="1" applyBorder="1"/>
    <xf numFmtId="0" fontId="0" fillId="13" borderId="11" xfId="0" applyFill="1" applyBorder="1"/>
    <xf numFmtId="2" fontId="0" fillId="5" borderId="1" xfId="0" applyNumberFormat="1" applyFill="1" applyBorder="1"/>
    <xf numFmtId="2" fontId="0" fillId="23" borderId="38" xfId="0" applyNumberFormat="1" applyFill="1" applyBorder="1"/>
    <xf numFmtId="2" fontId="0" fillId="12" borderId="38" xfId="0" applyNumberFormat="1" applyFill="1" applyBorder="1"/>
    <xf numFmtId="2" fontId="0" fillId="23" borderId="11" xfId="0" applyNumberFormat="1" applyFill="1" applyBorder="1"/>
    <xf numFmtId="2" fontId="0" fillId="12" borderId="11" xfId="0" applyNumberFormat="1" applyFill="1" applyBorder="1"/>
    <xf numFmtId="2" fontId="0" fillId="0" borderId="11" xfId="0" applyNumberFormat="1" applyBorder="1"/>
    <xf numFmtId="0" fontId="0" fillId="12" borderId="34" xfId="0" applyFill="1" applyBorder="1"/>
    <xf numFmtId="0" fontId="15" fillId="23" borderId="1" xfId="0" applyFont="1" applyFill="1" applyBorder="1"/>
    <xf numFmtId="0" fontId="15" fillId="23" borderId="11" xfId="0" applyFont="1" applyFill="1" applyBorder="1"/>
    <xf numFmtId="169" fontId="0" fillId="12" borderId="38" xfId="0" applyNumberFormat="1" applyFill="1" applyBorder="1"/>
    <xf numFmtId="2" fontId="0" fillId="0" borderId="39" xfId="0" applyNumberFormat="1" applyBorder="1"/>
    <xf numFmtId="2" fontId="0" fillId="0" borderId="37" xfId="0" applyNumberFormat="1" applyBorder="1"/>
    <xf numFmtId="2" fontId="0" fillId="0" borderId="25" xfId="0" applyNumberFormat="1" applyBorder="1"/>
    <xf numFmtId="0" fontId="0" fillId="0" borderId="50" xfId="0" applyBorder="1"/>
    <xf numFmtId="0" fontId="0" fillId="0" borderId="52" xfId="0" applyBorder="1"/>
    <xf numFmtId="0" fontId="0" fillId="0" borderId="49" xfId="0" applyBorder="1"/>
    <xf numFmtId="0" fontId="0" fillId="5" borderId="33" xfId="0" applyFill="1" applyBorder="1"/>
    <xf numFmtId="0" fontId="0" fillId="5" borderId="25" xfId="0" applyFill="1" applyBorder="1"/>
    <xf numFmtId="0" fontId="0" fillId="7" borderId="28" xfId="0" applyFill="1" applyBorder="1"/>
    <xf numFmtId="0" fontId="0" fillId="18" borderId="28" xfId="0" applyFill="1" applyBorder="1"/>
    <xf numFmtId="0" fontId="0" fillId="10" borderId="5" xfId="0" applyFill="1" applyBorder="1"/>
    <xf numFmtId="164" fontId="0" fillId="26" borderId="1" xfId="0" applyNumberFormat="1" applyFill="1" applyBorder="1"/>
    <xf numFmtId="1" fontId="0" fillId="26" borderId="26" xfId="0" applyNumberFormat="1" applyFill="1" applyBorder="1"/>
    <xf numFmtId="1" fontId="0" fillId="26" borderId="5" xfId="0" applyNumberFormat="1" applyFill="1" applyBorder="1"/>
    <xf numFmtId="1" fontId="0" fillId="26" borderId="23" xfId="0" applyNumberFormat="1" applyFill="1" applyBorder="1"/>
    <xf numFmtId="1" fontId="0" fillId="26" borderId="25" xfId="0" applyNumberFormat="1" applyFill="1" applyBorder="1"/>
    <xf numFmtId="1" fontId="0" fillId="26" borderId="11" xfId="0" applyNumberFormat="1" applyFill="1" applyBorder="1"/>
    <xf numFmtId="1" fontId="0" fillId="26" borderId="24" xfId="0" applyNumberFormat="1" applyFill="1" applyBorder="1"/>
    <xf numFmtId="1" fontId="0" fillId="26" borderId="10" xfId="0" applyNumberFormat="1" applyFill="1" applyBorder="1"/>
    <xf numFmtId="1" fontId="0" fillId="26" borderId="9" xfId="0" applyNumberFormat="1" applyFill="1" applyBorder="1"/>
    <xf numFmtId="1" fontId="0" fillId="26" borderId="33" xfId="0" applyNumberFormat="1" applyFill="1" applyBorder="1"/>
    <xf numFmtId="1" fontId="0" fillId="26" borderId="32" xfId="0" applyNumberFormat="1" applyFill="1" applyBorder="1"/>
    <xf numFmtId="1" fontId="0" fillId="0" borderId="55" xfId="0" applyNumberFormat="1" applyBorder="1"/>
    <xf numFmtId="1" fontId="0" fillId="0" borderId="53" xfId="0" applyNumberFormat="1" applyBorder="1"/>
    <xf numFmtId="1" fontId="0" fillId="0" borderId="3" xfId="0" applyNumberFormat="1" applyBorder="1"/>
    <xf numFmtId="1" fontId="0" fillId="0" borderId="35" xfId="0" applyNumberFormat="1" applyBorder="1"/>
    <xf numFmtId="1" fontId="0" fillId="0" borderId="50" xfId="0" applyNumberFormat="1" applyBorder="1"/>
    <xf numFmtId="1" fontId="0" fillId="0" borderId="4" xfId="0" applyNumberFormat="1" applyBorder="1"/>
    <xf numFmtId="1" fontId="0" fillId="0" borderId="49" xfId="0" applyNumberFormat="1" applyBorder="1"/>
    <xf numFmtId="1" fontId="0" fillId="26" borderId="1" xfId="0" applyNumberFormat="1" applyFill="1" applyBorder="1"/>
    <xf numFmtId="1" fontId="0" fillId="26" borderId="29" xfId="0" applyNumberFormat="1" applyFill="1" applyBorder="1"/>
    <xf numFmtId="0" fontId="0" fillId="0" borderId="0" xfId="4" applyNumberFormat="1" applyFont="1"/>
    <xf numFmtId="1" fontId="0" fillId="0" borderId="37" xfId="0" applyNumberFormat="1" applyBorder="1"/>
    <xf numFmtId="164" fontId="0" fillId="38" borderId="1" xfId="0" applyNumberFormat="1" applyFill="1" applyBorder="1"/>
    <xf numFmtId="2" fontId="0" fillId="38" borderId="1" xfId="0" applyNumberFormat="1" applyFill="1" applyBorder="1"/>
    <xf numFmtId="164" fontId="0" fillId="26" borderId="28" xfId="0" applyNumberFormat="1" applyFill="1" applyBorder="1"/>
    <xf numFmtId="2" fontId="0" fillId="26" borderId="1" xfId="0" applyNumberFormat="1" applyFill="1" applyBorder="1"/>
    <xf numFmtId="2" fontId="6" fillId="14" borderId="1" xfId="0" applyNumberFormat="1" applyFont="1" applyFill="1" applyBorder="1"/>
    <xf numFmtId="2" fontId="0" fillId="13" borderId="1" xfId="0" applyNumberFormat="1" applyFill="1" applyBorder="1"/>
    <xf numFmtId="164" fontId="0" fillId="13" borderId="1" xfId="0" applyNumberFormat="1" applyFill="1" applyBorder="1"/>
    <xf numFmtId="0" fontId="0" fillId="0" borderId="28" xfId="0" applyBorder="1" applyAlignment="1">
      <alignment horizontal="right" vertical="center"/>
    </xf>
    <xf numFmtId="0" fontId="0" fillId="23" borderId="28" xfId="0" applyFill="1" applyBorder="1" applyAlignment="1">
      <alignment horizontal="right" vertical="center"/>
    </xf>
    <xf numFmtId="2" fontId="0" fillId="0" borderId="29" xfId="0" applyNumberFormat="1" applyBorder="1"/>
    <xf numFmtId="0" fontId="0" fillId="0" borderId="56" xfId="0" applyBorder="1"/>
    <xf numFmtId="0" fontId="0" fillId="0" borderId="48" xfId="0" applyBorder="1"/>
    <xf numFmtId="2" fontId="0" fillId="0" borderId="33" xfId="0" applyNumberFormat="1" applyBorder="1"/>
    <xf numFmtId="164" fontId="0" fillId="0" borderId="10" xfId="0" applyNumberFormat="1" applyBorder="1"/>
    <xf numFmtId="2" fontId="0" fillId="0" borderId="10" xfId="0" applyNumberFormat="1" applyBorder="1"/>
    <xf numFmtId="164" fontId="0" fillId="13" borderId="10" xfId="0" applyNumberFormat="1" applyFill="1" applyBorder="1"/>
    <xf numFmtId="2" fontId="0" fillId="26" borderId="10" xfId="0" applyNumberFormat="1" applyFill="1" applyBorder="1"/>
    <xf numFmtId="164" fontId="0" fillId="26" borderId="10" xfId="0" applyNumberFormat="1" applyFill="1" applyBorder="1"/>
    <xf numFmtId="0" fontId="0" fillId="13" borderId="10" xfId="0" applyFill="1" applyBorder="1"/>
    <xf numFmtId="0" fontId="0" fillId="21" borderId="36" xfId="0" applyFill="1" applyBorder="1"/>
    <xf numFmtId="0" fontId="0" fillId="21" borderId="10" xfId="0" applyFill="1" applyBorder="1"/>
    <xf numFmtId="0" fontId="0" fillId="23" borderId="47" xfId="0" applyFill="1" applyBorder="1"/>
    <xf numFmtId="0" fontId="0" fillId="21" borderId="11" xfId="0" applyFill="1" applyBorder="1"/>
    <xf numFmtId="0" fontId="0" fillId="21" borderId="25" xfId="0" applyFill="1" applyBorder="1"/>
    <xf numFmtId="0" fontId="6" fillId="14" borderId="1" xfId="0" applyFont="1" applyFill="1" applyBorder="1" applyAlignment="1">
      <alignment horizontal="center" vertical="center"/>
    </xf>
    <xf numFmtId="0" fontId="6" fillId="14" borderId="3" xfId="0" applyFont="1" applyFill="1" applyBorder="1"/>
    <xf numFmtId="0" fontId="6" fillId="14" borderId="5" xfId="0" applyFont="1" applyFill="1" applyBorder="1"/>
    <xf numFmtId="0" fontId="0" fillId="23" borderId="57" xfId="0" applyFill="1" applyBorder="1"/>
    <xf numFmtId="0" fontId="15" fillId="0" borderId="11" xfId="0" applyFont="1" applyBorder="1"/>
    <xf numFmtId="165" fontId="15" fillId="0" borderId="11" xfId="0" applyNumberFormat="1" applyFont="1" applyBorder="1"/>
    <xf numFmtId="0" fontId="6" fillId="14" borderId="1" xfId="0" applyFont="1" applyFill="1" applyBorder="1" applyAlignment="1">
      <alignment horizontal="left"/>
    </xf>
    <xf numFmtId="165" fontId="6" fillId="14" borderId="1" xfId="0" applyNumberFormat="1" applyFont="1" applyFill="1" applyBorder="1"/>
    <xf numFmtId="165" fontId="16" fillId="0" borderId="4" xfId="0" applyNumberFormat="1" applyFont="1" applyBorder="1"/>
    <xf numFmtId="165" fontId="0" fillId="0" borderId="4" xfId="0" applyNumberFormat="1" applyBorder="1"/>
    <xf numFmtId="3" fontId="15" fillId="0" borderId="1" xfId="0" applyNumberFormat="1" applyFont="1" applyBorder="1"/>
    <xf numFmtId="4" fontId="0" fillId="18" borderId="1" xfId="0" applyNumberFormat="1" applyFill="1" applyBorder="1"/>
    <xf numFmtId="4" fontId="0" fillId="31" borderId="1" xfId="0" applyNumberForma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5" fontId="7" fillId="0" borderId="1" xfId="0" applyNumberFormat="1" applyFont="1" applyBorder="1"/>
    <xf numFmtId="0" fontId="0" fillId="0" borderId="36" xfId="0" applyBorder="1"/>
    <xf numFmtId="0" fontId="0" fillId="0" borderId="40" xfId="0" applyBorder="1"/>
    <xf numFmtId="0" fontId="0" fillId="0" borderId="38" xfId="0" applyBorder="1" applyAlignment="1">
      <alignment horizontal="center" vertical="center"/>
    </xf>
    <xf numFmtId="0" fontId="0" fillId="18" borderId="29" xfId="0" applyFill="1" applyBorder="1"/>
    <xf numFmtId="0" fontId="15" fillId="18" borderId="1" xfId="0" applyFont="1" applyFill="1" applyBorder="1"/>
    <xf numFmtId="0" fontId="15" fillId="18" borderId="11" xfId="0" applyFont="1" applyFill="1" applyBorder="1"/>
    <xf numFmtId="0" fontId="0" fillId="18" borderId="5" xfId="0" applyFill="1" applyBorder="1"/>
    <xf numFmtId="2" fontId="0" fillId="18" borderId="1" xfId="0" applyNumberFormat="1" applyFill="1" applyBorder="1"/>
    <xf numFmtId="0" fontId="0" fillId="38" borderId="1" xfId="0" applyFill="1" applyBorder="1"/>
    <xf numFmtId="0" fontId="0" fillId="5" borderId="58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45" xfId="0" applyFill="1" applyBorder="1"/>
    <xf numFmtId="0" fontId="0" fillId="5" borderId="20" xfId="0" applyFill="1" applyBorder="1"/>
    <xf numFmtId="1" fontId="0" fillId="21" borderId="37" xfId="0" applyNumberFormat="1" applyFill="1" applyBorder="1"/>
    <xf numFmtId="0" fontId="0" fillId="33" borderId="29" xfId="0" applyFill="1" applyBorder="1"/>
  </cellXfs>
  <cellStyles count="482">
    <cellStyle name="20% - Accent1 2" xfId="7" xr:uid="{C3C46706-9E80-4CAC-B82E-16D7822FCD54}"/>
    <cellStyle name="20% - Accent1 2 2" xfId="8" xr:uid="{84DBDCA2-F884-4BD7-9678-283F64E50892}"/>
    <cellStyle name="20% - Accent1 2 2 2" xfId="141" xr:uid="{C5FFBFE6-00B5-41CB-92CF-E3645755F6C2}"/>
    <cellStyle name="20% - Accent1 2 2 2 2" xfId="163" xr:uid="{AD08C488-3B3A-4775-ABBF-52A69B6E9E59}"/>
    <cellStyle name="20% - Accent1 2 2 2 2 2" xfId="207" xr:uid="{44D1C8B8-C11B-4016-BA99-C30B533F6BCF}"/>
    <cellStyle name="20% - Accent1 2 2 2 2 2 2" xfId="295" xr:uid="{7CE9ECF1-902A-45AC-8BDF-5BFDE94A94AC}"/>
    <cellStyle name="20% - Accent1 2 2 2 2 2 2 2" xfId="471" xr:uid="{9B0DA20A-70A9-4FEB-9DEA-EECC9C9828EA}"/>
    <cellStyle name="20% - Accent1 2 2 2 2 2 3" xfId="383" xr:uid="{2770BBAE-C6EE-4158-9611-96CF2C2C3A5B}"/>
    <cellStyle name="20% - Accent1 2 2 2 2 3" xfId="251" xr:uid="{98C19BD7-33FF-4DE2-838A-EFF4575FD6FC}"/>
    <cellStyle name="20% - Accent1 2 2 2 2 3 2" xfId="427" xr:uid="{69618D0E-4990-4EE2-8EF4-BF1BC77E0008}"/>
    <cellStyle name="20% - Accent1 2 2 2 2 4" xfId="339" xr:uid="{6D67767F-7ED1-4387-AD5A-824B976E5275}"/>
    <cellStyle name="20% - Accent1 2 2 2 3" xfId="185" xr:uid="{734C4913-8D20-4AD1-898B-1B250F81D133}"/>
    <cellStyle name="20% - Accent1 2 2 2 3 2" xfId="273" xr:uid="{58C81EEE-D6DE-4E01-863A-ADC43BC3792F}"/>
    <cellStyle name="20% - Accent1 2 2 2 3 2 2" xfId="449" xr:uid="{04ABB483-5998-4EFC-A48D-EB5E810A9945}"/>
    <cellStyle name="20% - Accent1 2 2 2 3 3" xfId="361" xr:uid="{1CE6BA78-77EB-45EC-9704-D53B27691CA6}"/>
    <cellStyle name="20% - Accent1 2 2 2 4" xfId="229" xr:uid="{51EA1AFB-B967-4563-84FF-BDA8D0C45AD5}"/>
    <cellStyle name="20% - Accent1 2 2 2 4 2" xfId="405" xr:uid="{85C53F79-1CFF-40DD-BE00-EC3E1F03C229}"/>
    <cellStyle name="20% - Accent1 2 2 2 5" xfId="317" xr:uid="{6CCD94C2-9E46-4BF3-874D-6A92CF5B9F58}"/>
    <cellStyle name="20% - Accent1 2 2 3" xfId="152" xr:uid="{EEC123B2-5C9C-49C5-B73B-6BAECBC1EE8E}"/>
    <cellStyle name="20% - Accent1 2 2 3 2" xfId="196" xr:uid="{8EA1BA77-40A2-4794-AE42-6ADA1590CAEF}"/>
    <cellStyle name="20% - Accent1 2 2 3 2 2" xfId="284" xr:uid="{C0B44812-024D-412D-A8F7-70E62DB6EF26}"/>
    <cellStyle name="20% - Accent1 2 2 3 2 2 2" xfId="460" xr:uid="{DE0F2A09-5902-4B5C-A491-93C8BDE6E25F}"/>
    <cellStyle name="20% - Accent1 2 2 3 2 3" xfId="372" xr:uid="{A279D9A8-9669-43A1-81B2-D8DA732D8A49}"/>
    <cellStyle name="20% - Accent1 2 2 3 3" xfId="240" xr:uid="{9830B10E-3C3A-404D-903F-6B927E809F24}"/>
    <cellStyle name="20% - Accent1 2 2 3 3 2" xfId="416" xr:uid="{54BEA02B-0338-4856-8BB7-E5FA22CF7440}"/>
    <cellStyle name="20% - Accent1 2 2 3 4" xfId="328" xr:uid="{0ADACFFF-D6D3-4180-B157-EF495A0BFD1A}"/>
    <cellStyle name="20% - Accent1 2 2 4" xfId="174" xr:uid="{0844F26D-8920-401A-AB8C-174B53688230}"/>
    <cellStyle name="20% - Accent1 2 2 4 2" xfId="262" xr:uid="{D850080E-E4FD-48B3-9E5B-6316770C2429}"/>
    <cellStyle name="20% - Accent1 2 2 4 2 2" xfId="438" xr:uid="{3D28BD04-6DE5-49C6-8174-804B25C36348}"/>
    <cellStyle name="20% - Accent1 2 2 4 3" xfId="350" xr:uid="{605AD636-9A67-4C2D-AF1C-687BC1AE17BA}"/>
    <cellStyle name="20% - Accent1 2 2 5" xfId="218" xr:uid="{19B0EF67-0606-424E-94A8-6C971CF24121}"/>
    <cellStyle name="20% - Accent1 2 2 5 2" xfId="394" xr:uid="{FC6F5566-FE6B-4D1A-A471-B66EB4A81C41}"/>
    <cellStyle name="20% - Accent1 2 2 6" xfId="306" xr:uid="{5027E69C-CE24-45CE-82F9-D7CB1CE91AC3}"/>
    <cellStyle name="20% - Accent2 2" xfId="9" xr:uid="{2E5A61FD-0D70-40AB-B18E-94DA87DDEEF5}"/>
    <cellStyle name="20% - Accent2 2 2" xfId="10" xr:uid="{12F8BB69-E8AC-4628-9DEF-D728FD550EB4}"/>
    <cellStyle name="20% - Accent2 2 2 2" xfId="142" xr:uid="{1A62F201-5A43-4B84-8134-60F588D42A83}"/>
    <cellStyle name="20% - Accent2 2 2 2 2" xfId="164" xr:uid="{34BBFE94-BDF7-4492-A187-F9F5D8F00825}"/>
    <cellStyle name="20% - Accent2 2 2 2 2 2" xfId="208" xr:uid="{73B006F2-97B7-46C6-A716-7C2DD979CCCF}"/>
    <cellStyle name="20% - Accent2 2 2 2 2 2 2" xfId="296" xr:uid="{701BE4AE-4A2F-4382-BC99-2B4A7E37A63E}"/>
    <cellStyle name="20% - Accent2 2 2 2 2 2 2 2" xfId="472" xr:uid="{FDC2598A-AC08-4293-8158-DFA43E5CD17C}"/>
    <cellStyle name="20% - Accent2 2 2 2 2 2 3" xfId="384" xr:uid="{A3231D0E-CAF4-44D9-98BC-BE351275DC23}"/>
    <cellStyle name="20% - Accent2 2 2 2 2 3" xfId="252" xr:uid="{52D580E5-F12B-45BA-9AAA-69CEED9CA4C2}"/>
    <cellStyle name="20% - Accent2 2 2 2 2 3 2" xfId="428" xr:uid="{C7501553-3892-4AB8-A912-186F71BA5384}"/>
    <cellStyle name="20% - Accent2 2 2 2 2 4" xfId="340" xr:uid="{CA4A7C8D-C57C-48AF-96B1-497BFB9BFDD4}"/>
    <cellStyle name="20% - Accent2 2 2 2 3" xfId="186" xr:uid="{D85A8AD8-4EB5-45D8-951F-FBF109CF8866}"/>
    <cellStyle name="20% - Accent2 2 2 2 3 2" xfId="274" xr:uid="{D93457B9-BBAA-4136-ACB3-E5C63D223D37}"/>
    <cellStyle name="20% - Accent2 2 2 2 3 2 2" xfId="450" xr:uid="{42BF76FA-7FE2-4C22-ACBE-699F70041239}"/>
    <cellStyle name="20% - Accent2 2 2 2 3 3" xfId="362" xr:uid="{EA0B1687-3027-43C0-B719-5A5C08C82440}"/>
    <cellStyle name="20% - Accent2 2 2 2 4" xfId="230" xr:uid="{17B439DA-923B-4F9C-B173-A968319A6774}"/>
    <cellStyle name="20% - Accent2 2 2 2 4 2" xfId="406" xr:uid="{4551465A-2DD5-4BA0-AD40-79BC47BF2735}"/>
    <cellStyle name="20% - Accent2 2 2 2 5" xfId="318" xr:uid="{EA19E697-9BE3-45F0-8645-480F537F0F00}"/>
    <cellStyle name="20% - Accent2 2 2 3" xfId="153" xr:uid="{7563EB20-5B3B-4898-A578-222863E11B1C}"/>
    <cellStyle name="20% - Accent2 2 2 3 2" xfId="197" xr:uid="{FFECEDC8-F301-4049-8D37-946BF93EEE67}"/>
    <cellStyle name="20% - Accent2 2 2 3 2 2" xfId="285" xr:uid="{C1F3231A-3432-4A78-84E8-FE375CEE2B1F}"/>
    <cellStyle name="20% - Accent2 2 2 3 2 2 2" xfId="461" xr:uid="{CD11DB50-0CA3-4585-8C95-38BDA29461D6}"/>
    <cellStyle name="20% - Accent2 2 2 3 2 3" xfId="373" xr:uid="{E6E032AB-9E44-4F78-BAA8-46820EB52B43}"/>
    <cellStyle name="20% - Accent2 2 2 3 3" xfId="241" xr:uid="{271951FF-BFD4-4395-A735-E784651FE89C}"/>
    <cellStyle name="20% - Accent2 2 2 3 3 2" xfId="417" xr:uid="{CDE9C182-A6F7-42B5-8073-108657D66639}"/>
    <cellStyle name="20% - Accent2 2 2 3 4" xfId="329" xr:uid="{9A11B1EA-9D45-44DD-9AD0-70630B845BD5}"/>
    <cellStyle name="20% - Accent2 2 2 4" xfId="175" xr:uid="{E58A6AD4-9759-43DA-B1A3-DAAEA0CEE09E}"/>
    <cellStyle name="20% - Accent2 2 2 4 2" xfId="263" xr:uid="{2976A83F-2ADB-4E40-86C6-7C9966E1D5F6}"/>
    <cellStyle name="20% - Accent2 2 2 4 2 2" xfId="439" xr:uid="{4BEDCE4F-6DEA-498A-B438-3A53E6123CB5}"/>
    <cellStyle name="20% - Accent2 2 2 4 3" xfId="351" xr:uid="{723CC3E2-C926-4330-9505-587150B77616}"/>
    <cellStyle name="20% - Accent2 2 2 5" xfId="219" xr:uid="{30E1E276-D586-4E78-A960-965B56473A62}"/>
    <cellStyle name="20% - Accent2 2 2 5 2" xfId="395" xr:uid="{1C507B43-E16A-4B3E-BB8A-5EAE6BD5913F}"/>
    <cellStyle name="20% - Accent2 2 2 6" xfId="307" xr:uid="{7EBEAE8C-734E-4796-AE5B-4089D67758ED}"/>
    <cellStyle name="20% - Accent3 2" xfId="11" xr:uid="{FF8F7B79-6A0D-4A80-ABCD-14889CF241FE}"/>
    <cellStyle name="20% - Accent3 2 2" xfId="12" xr:uid="{321B747A-C8B2-44CC-92E1-CF7C5ACDF682}"/>
    <cellStyle name="20% - Accent3 2 2 2" xfId="143" xr:uid="{E6B4AA59-0941-4E59-8B1E-7697DCC89F56}"/>
    <cellStyle name="20% - Accent3 2 2 2 2" xfId="165" xr:uid="{0B0FDECA-F375-4AF7-889B-C393D7B0FD56}"/>
    <cellStyle name="20% - Accent3 2 2 2 2 2" xfId="209" xr:uid="{3741B764-F317-4658-8F9B-B6451162F46D}"/>
    <cellStyle name="20% - Accent3 2 2 2 2 2 2" xfId="297" xr:uid="{36F2D23A-D92A-4AB9-8DEB-441928B14614}"/>
    <cellStyle name="20% - Accent3 2 2 2 2 2 2 2" xfId="473" xr:uid="{57005837-AC0A-45C2-8EAB-69CA7B2CD593}"/>
    <cellStyle name="20% - Accent3 2 2 2 2 2 3" xfId="385" xr:uid="{30C3EFB5-E649-49A3-A58E-3894B7939231}"/>
    <cellStyle name="20% - Accent3 2 2 2 2 3" xfId="253" xr:uid="{27821187-3C27-4C7C-8599-67B35E27018A}"/>
    <cellStyle name="20% - Accent3 2 2 2 2 3 2" xfId="429" xr:uid="{790705E7-B5B3-4C40-A347-6B28F133AA4B}"/>
    <cellStyle name="20% - Accent3 2 2 2 2 4" xfId="341" xr:uid="{7B5F1B96-4BE4-4A5A-9C17-3C44ECAB02BC}"/>
    <cellStyle name="20% - Accent3 2 2 2 3" xfId="187" xr:uid="{65BD2EA0-C85D-4117-862A-AACC60330023}"/>
    <cellStyle name="20% - Accent3 2 2 2 3 2" xfId="275" xr:uid="{04A6A4AB-C3C8-4916-9FCE-97BBFE954774}"/>
    <cellStyle name="20% - Accent3 2 2 2 3 2 2" xfId="451" xr:uid="{CD508B84-5B87-44DB-B1AF-ECAA8C89D622}"/>
    <cellStyle name="20% - Accent3 2 2 2 3 3" xfId="363" xr:uid="{340422B0-D096-499C-8E4A-73A6066481C4}"/>
    <cellStyle name="20% - Accent3 2 2 2 4" xfId="231" xr:uid="{A7CBEDD7-A7EB-4261-8DC3-CF79338222BE}"/>
    <cellStyle name="20% - Accent3 2 2 2 4 2" xfId="407" xr:uid="{844C5B4C-04D7-48F7-818F-A873AB8231D7}"/>
    <cellStyle name="20% - Accent3 2 2 2 5" xfId="319" xr:uid="{20C10FF7-521D-4515-97BD-4E1E26BCEBF9}"/>
    <cellStyle name="20% - Accent3 2 2 3" xfId="154" xr:uid="{CD8A229C-F618-4884-8317-7EEEA1262B42}"/>
    <cellStyle name="20% - Accent3 2 2 3 2" xfId="198" xr:uid="{893603F3-B381-4A49-AB33-F001F29EEAB8}"/>
    <cellStyle name="20% - Accent3 2 2 3 2 2" xfId="286" xr:uid="{05FA94DC-0D51-47F5-BD62-4BFB3E28E4AF}"/>
    <cellStyle name="20% - Accent3 2 2 3 2 2 2" xfId="462" xr:uid="{F9F665D5-AB06-40F8-9B6D-E36DE636A2BC}"/>
    <cellStyle name="20% - Accent3 2 2 3 2 3" xfId="374" xr:uid="{E36107D9-95DC-448B-A2BF-F7FE94D6419C}"/>
    <cellStyle name="20% - Accent3 2 2 3 3" xfId="242" xr:uid="{721B5F29-70F8-4A85-BD5E-7DB0011E5F0A}"/>
    <cellStyle name="20% - Accent3 2 2 3 3 2" xfId="418" xr:uid="{5E768B59-3D48-4D05-B2F4-4871FCC4A129}"/>
    <cellStyle name="20% - Accent3 2 2 3 4" xfId="330" xr:uid="{9339095E-E765-4254-8B3D-89B85B2A1038}"/>
    <cellStyle name="20% - Accent3 2 2 4" xfId="176" xr:uid="{6689162A-2315-4CA4-B595-C1DB323E1749}"/>
    <cellStyle name="20% - Accent3 2 2 4 2" xfId="264" xr:uid="{F4AD9DE1-CDC5-4087-8129-47DB9D86932C}"/>
    <cellStyle name="20% - Accent3 2 2 4 2 2" xfId="440" xr:uid="{BE287407-4E6A-4FF5-B75C-E4C136C01D6F}"/>
    <cellStyle name="20% - Accent3 2 2 4 3" xfId="352" xr:uid="{1AF1E59D-05B2-4E1A-8BC9-E2F46641030A}"/>
    <cellStyle name="20% - Accent3 2 2 5" xfId="220" xr:uid="{9784663E-0BA5-4112-BD76-47ECC1BFF6FC}"/>
    <cellStyle name="20% - Accent3 2 2 5 2" xfId="396" xr:uid="{2B6E0A6C-9260-4FB8-AB8D-8F8023F12BE7}"/>
    <cellStyle name="20% - Accent3 2 2 6" xfId="308" xr:uid="{B5B151DF-D4BA-4214-84FB-F67634278B5B}"/>
    <cellStyle name="20% - Accent4 2" xfId="13" xr:uid="{9487112A-AE33-410D-B9CA-95A7B7E9A4BD}"/>
    <cellStyle name="20% - Accent4 2 2" xfId="14" xr:uid="{AF3006AC-77EE-4871-BBED-8B454996B88C}"/>
    <cellStyle name="20% - Accent4 2 2 2" xfId="144" xr:uid="{60E26958-654B-4075-BB1F-8CE469D3DBFE}"/>
    <cellStyle name="20% - Accent4 2 2 2 2" xfId="166" xr:uid="{DD60B677-E8C4-48DD-9AAD-23695C54B8EF}"/>
    <cellStyle name="20% - Accent4 2 2 2 2 2" xfId="210" xr:uid="{2D58ABD8-CF70-4078-9ABD-19A1DE9D4E92}"/>
    <cellStyle name="20% - Accent4 2 2 2 2 2 2" xfId="298" xr:uid="{21CE2947-ABE1-48CD-ACD3-EB1E2964539B}"/>
    <cellStyle name="20% - Accent4 2 2 2 2 2 2 2" xfId="474" xr:uid="{230635A2-A749-4FB2-BA3B-8045D1E476CB}"/>
    <cellStyle name="20% - Accent4 2 2 2 2 2 3" xfId="386" xr:uid="{E5869466-87EA-4321-BC8A-F75CFBD34541}"/>
    <cellStyle name="20% - Accent4 2 2 2 2 3" xfId="254" xr:uid="{2672F898-1617-4431-BCF0-DB366B245E02}"/>
    <cellStyle name="20% - Accent4 2 2 2 2 3 2" xfId="430" xr:uid="{DA38E61B-E31C-4C92-B5CA-6A93949B5254}"/>
    <cellStyle name="20% - Accent4 2 2 2 2 4" xfId="342" xr:uid="{463CA317-61C8-4F5B-B4FA-4DCAE0A23861}"/>
    <cellStyle name="20% - Accent4 2 2 2 3" xfId="188" xr:uid="{73ECE3FE-153A-4860-BD85-53D46BDCF681}"/>
    <cellStyle name="20% - Accent4 2 2 2 3 2" xfId="276" xr:uid="{479E9CE2-3342-4FCE-AE4B-3A2666380168}"/>
    <cellStyle name="20% - Accent4 2 2 2 3 2 2" xfId="452" xr:uid="{6F145A5D-A334-416D-A0E0-70758B93DA82}"/>
    <cellStyle name="20% - Accent4 2 2 2 3 3" xfId="364" xr:uid="{FC902FB8-2881-48FB-A117-4E7AB0DFDF1F}"/>
    <cellStyle name="20% - Accent4 2 2 2 4" xfId="232" xr:uid="{4ACF804A-39F7-40A8-AB79-4AA8F060E154}"/>
    <cellStyle name="20% - Accent4 2 2 2 4 2" xfId="408" xr:uid="{034CC482-4521-4ECA-91CF-CECDA26D3B34}"/>
    <cellStyle name="20% - Accent4 2 2 2 5" xfId="320" xr:uid="{2FB37DD4-75F6-42B9-AEE5-15BB2E230840}"/>
    <cellStyle name="20% - Accent4 2 2 3" xfId="155" xr:uid="{2C042C85-4D31-4BA3-84F2-0C00E46D85FC}"/>
    <cellStyle name="20% - Accent4 2 2 3 2" xfId="199" xr:uid="{A1FA3537-DE8C-4096-B990-8F7AE1FCB314}"/>
    <cellStyle name="20% - Accent4 2 2 3 2 2" xfId="287" xr:uid="{B8DB2B12-0422-44FF-82C8-B9200C80335F}"/>
    <cellStyle name="20% - Accent4 2 2 3 2 2 2" xfId="463" xr:uid="{14A0A3AE-FED7-4CD6-BE74-2AE2AA500E31}"/>
    <cellStyle name="20% - Accent4 2 2 3 2 3" xfId="375" xr:uid="{C1EC3E1E-FD8C-42CC-8ED7-EB1B3325F443}"/>
    <cellStyle name="20% - Accent4 2 2 3 3" xfId="243" xr:uid="{109D10FB-1298-42E7-8282-40790B0822B7}"/>
    <cellStyle name="20% - Accent4 2 2 3 3 2" xfId="419" xr:uid="{504CECD8-53BF-406A-8250-42C8566F3A0B}"/>
    <cellStyle name="20% - Accent4 2 2 3 4" xfId="331" xr:uid="{EEEDBEBC-9777-47DF-8C47-458F3562ECFC}"/>
    <cellStyle name="20% - Accent4 2 2 4" xfId="177" xr:uid="{371ED040-C29E-48A1-874C-F53F7EFCABC9}"/>
    <cellStyle name="20% - Accent4 2 2 4 2" xfId="265" xr:uid="{26E8671F-2CDF-4CFB-B2E8-C60E2499A892}"/>
    <cellStyle name="20% - Accent4 2 2 4 2 2" xfId="441" xr:uid="{894C89BA-7972-40C3-9108-4EF676240B60}"/>
    <cellStyle name="20% - Accent4 2 2 4 3" xfId="353" xr:uid="{A3DA2F87-685F-45CB-B2A5-D3E9CDB6A5AD}"/>
    <cellStyle name="20% - Accent4 2 2 5" xfId="221" xr:uid="{6BC05DEF-5B6D-4304-A695-7E8B38143C25}"/>
    <cellStyle name="20% - Accent4 2 2 5 2" xfId="397" xr:uid="{11246096-0E24-43CC-8B2D-B2973DB9CAB8}"/>
    <cellStyle name="20% - Accent4 2 2 6" xfId="309" xr:uid="{CEAB3188-C547-4C58-A71D-1629540F0BF8}"/>
    <cellStyle name="Calculated" xfId="15" xr:uid="{5D710A23-4084-4D63-A37F-7091BD53032D}"/>
    <cellStyle name="Comma 10" xfId="16" xr:uid="{7B515637-5AAC-4890-9EB0-8A569D223030}"/>
    <cellStyle name="Comma 10 2" xfId="145" xr:uid="{13C18E6E-C093-4B98-A174-30ACB37CA32A}"/>
    <cellStyle name="Comma 10 2 2" xfId="167" xr:uid="{6AEA5E20-0102-43B6-A79D-87E4BDBE1944}"/>
    <cellStyle name="Comma 10 2 2 2" xfId="211" xr:uid="{38D61923-BC29-415C-B056-D5AEB24F30D8}"/>
    <cellStyle name="Comma 10 2 2 2 2" xfId="299" xr:uid="{2CFFAC21-157D-4F2F-A571-3B42AAA0D02D}"/>
    <cellStyle name="Comma 10 2 2 2 2 2" xfId="475" xr:uid="{BF72679F-7158-4E38-864B-CAB1D10C724C}"/>
    <cellStyle name="Comma 10 2 2 2 3" xfId="387" xr:uid="{7FDEE870-3B98-4A0E-922F-9E6FFD0B0679}"/>
    <cellStyle name="Comma 10 2 2 3" xfId="255" xr:uid="{E03E8C16-89B4-4CE3-80DF-C65540AA3A1D}"/>
    <cellStyle name="Comma 10 2 2 3 2" xfId="431" xr:uid="{B58FCF7C-D22B-45DC-B8C2-232A75799E05}"/>
    <cellStyle name="Comma 10 2 2 4" xfId="343" xr:uid="{A7FE1389-98CE-4387-B94D-C1D625FC08DC}"/>
    <cellStyle name="Comma 10 2 3" xfId="189" xr:uid="{2F5CADA1-997A-43D0-98D5-18E45C0256B3}"/>
    <cellStyle name="Comma 10 2 3 2" xfId="277" xr:uid="{96A93DEB-1A66-4328-9133-3C33A896C573}"/>
    <cellStyle name="Comma 10 2 3 2 2" xfId="453" xr:uid="{901F4D1F-949D-4C8B-8C5A-A758C223BEFA}"/>
    <cellStyle name="Comma 10 2 3 3" xfId="365" xr:uid="{A1AEC5D1-C8DA-4E59-A351-EBDABB4B3439}"/>
    <cellStyle name="Comma 10 2 4" xfId="233" xr:uid="{D6FE721D-57E4-473B-A515-F448CA01E27D}"/>
    <cellStyle name="Comma 10 2 4 2" xfId="409" xr:uid="{74F00E2A-66BD-4274-8FA0-E62A00A167DF}"/>
    <cellStyle name="Comma 10 2 5" xfId="321" xr:uid="{D0A883CB-C7CA-4832-BEDC-48BE34F1526F}"/>
    <cellStyle name="Comma 10 3" xfId="156" xr:uid="{4EF7861B-259D-4AF7-8019-EBA227E1F28E}"/>
    <cellStyle name="Comma 10 3 2" xfId="200" xr:uid="{CB5BC57C-02A2-43E8-A694-7AC1FED2DEC4}"/>
    <cellStyle name="Comma 10 3 2 2" xfId="288" xr:uid="{4F67E927-9841-484E-8871-3CB2E78B5BF6}"/>
    <cellStyle name="Comma 10 3 2 2 2" xfId="464" xr:uid="{469F4B6B-596F-41B4-B136-66F7FC38F54B}"/>
    <cellStyle name="Comma 10 3 2 3" xfId="376" xr:uid="{BC08C369-6132-4BAF-9363-3A5E679B67F3}"/>
    <cellStyle name="Comma 10 3 3" xfId="244" xr:uid="{58BF1A0A-DDD7-439E-B8FA-D80C4942EB1C}"/>
    <cellStyle name="Comma 10 3 3 2" xfId="420" xr:uid="{F9E0A5F3-0784-4E0E-9820-31DA259855B4}"/>
    <cellStyle name="Comma 10 3 4" xfId="332" xr:uid="{99B2E11B-46E3-457C-822B-BF927B0E2C92}"/>
    <cellStyle name="Comma 10 4" xfId="178" xr:uid="{9AA99704-84B9-49AF-885C-C42DC34C9CF6}"/>
    <cellStyle name="Comma 10 4 2" xfId="266" xr:uid="{B9BBCC31-EC89-405A-B71E-6A1B0D1AABD1}"/>
    <cellStyle name="Comma 10 4 2 2" xfId="442" xr:uid="{9B07F003-8DF4-40A5-93E4-5058B78BFB17}"/>
    <cellStyle name="Comma 10 4 3" xfId="354" xr:uid="{F05173AB-5279-4B0F-8972-A5FFE4482346}"/>
    <cellStyle name="Comma 10 5" xfId="222" xr:uid="{F2C168FF-A4EB-4D21-8F5C-3BA5A2785F58}"/>
    <cellStyle name="Comma 10 5 2" xfId="398" xr:uid="{6EA8E33C-C42E-48A2-8A63-7653FD93B00A}"/>
    <cellStyle name="Comma 10 6" xfId="310" xr:uid="{CEE523F2-1385-4E64-A8AA-7136EE75D0B2}"/>
    <cellStyle name="Comma 11" xfId="17" xr:uid="{A720935C-4A87-42F9-88E3-39E7B7879ECA}"/>
    <cellStyle name="Comma 2" xfId="18" xr:uid="{83B8D77E-37F1-404A-BBA4-8AF660D2CD86}"/>
    <cellStyle name="Comma 2 2" xfId="19" xr:uid="{6A533808-A7F3-43FD-8C3B-B51357D40EE8}"/>
    <cellStyle name="Comma 2 2 2" xfId="146" xr:uid="{7B0C34B1-4854-46D6-A942-480D20DFE202}"/>
    <cellStyle name="Comma 2 2 2 2" xfId="168" xr:uid="{104031A1-0FF5-4591-A6B6-E02A920F6868}"/>
    <cellStyle name="Comma 2 2 2 2 2" xfId="212" xr:uid="{4A219B89-4DC7-42A9-9D4E-FEB7636317C6}"/>
    <cellStyle name="Comma 2 2 2 2 2 2" xfId="300" xr:uid="{D300317A-F727-4742-B58B-2CBE705068B7}"/>
    <cellStyle name="Comma 2 2 2 2 2 2 2" xfId="476" xr:uid="{238C616F-65C6-4467-BE38-1D36E5CE1DB3}"/>
    <cellStyle name="Comma 2 2 2 2 2 3" xfId="388" xr:uid="{B8FD7607-432D-4B79-B343-25FD31F0AA3C}"/>
    <cellStyle name="Comma 2 2 2 2 3" xfId="256" xr:uid="{95DE6087-EA28-48C7-9D16-77B496494452}"/>
    <cellStyle name="Comma 2 2 2 2 3 2" xfId="432" xr:uid="{525A2156-65AF-41EE-B547-63DD31970EEE}"/>
    <cellStyle name="Comma 2 2 2 2 4" xfId="344" xr:uid="{7D358A21-8F61-4366-B8DD-F4F0605C9B17}"/>
    <cellStyle name="Comma 2 2 2 3" xfId="190" xr:uid="{698E8B25-3A87-41FE-A700-DA11FF2CAF71}"/>
    <cellStyle name="Comma 2 2 2 3 2" xfId="278" xr:uid="{3C853A88-AC4E-4594-9530-DF64F51A4707}"/>
    <cellStyle name="Comma 2 2 2 3 2 2" xfId="454" xr:uid="{BAD0CEE0-33BE-4D3C-A606-D948C23C1F4E}"/>
    <cellStyle name="Comma 2 2 2 3 3" xfId="366" xr:uid="{24BF7508-4769-4B70-93B7-8BF87A455602}"/>
    <cellStyle name="Comma 2 2 2 4" xfId="234" xr:uid="{8C25D242-A41B-408B-A497-BEE025DD66CC}"/>
    <cellStyle name="Comma 2 2 2 4 2" xfId="410" xr:uid="{2F3E211B-8E47-43C9-8666-4650657AFFC2}"/>
    <cellStyle name="Comma 2 2 2 5" xfId="322" xr:uid="{363C02C9-D80E-409E-BEDF-072658FA1AF4}"/>
    <cellStyle name="Comma 2 2 3" xfId="157" xr:uid="{A6473928-A072-4C56-A7F5-FC1950D86A80}"/>
    <cellStyle name="Comma 2 2 3 2" xfId="201" xr:uid="{015FAB4D-9F04-4326-9D5F-816F9CAC1602}"/>
    <cellStyle name="Comma 2 2 3 2 2" xfId="289" xr:uid="{224B1C59-338C-4C6C-AAEC-C4D918EBFE24}"/>
    <cellStyle name="Comma 2 2 3 2 2 2" xfId="465" xr:uid="{A3AF3123-231C-4D3E-BEFC-C9E21DAF26E8}"/>
    <cellStyle name="Comma 2 2 3 2 3" xfId="377" xr:uid="{3300EEFE-4BA4-463D-AF5F-1CC582831B83}"/>
    <cellStyle name="Comma 2 2 3 3" xfId="245" xr:uid="{9F9F45AD-D0BC-4CE4-BDA9-B55B901FF46C}"/>
    <cellStyle name="Comma 2 2 3 3 2" xfId="421" xr:uid="{223A2A65-9EAF-4EC3-959F-1EA9F68335A6}"/>
    <cellStyle name="Comma 2 2 3 4" xfId="333" xr:uid="{4292E3DC-F79E-435C-8945-46B563D1CA15}"/>
    <cellStyle name="Comma 2 2 4" xfId="179" xr:uid="{A47575A5-B894-4EEC-8D18-6DD6F6D29B29}"/>
    <cellStyle name="Comma 2 2 4 2" xfId="267" xr:uid="{9721912B-90FA-457C-8A5F-61F6F47F60F2}"/>
    <cellStyle name="Comma 2 2 4 2 2" xfId="443" xr:uid="{387D16C8-B5A8-4A6C-BDCC-E39E8FAFA2BD}"/>
    <cellStyle name="Comma 2 2 4 3" xfId="355" xr:uid="{6FD6FCE7-1A98-4032-BEB5-18D3EA98C720}"/>
    <cellStyle name="Comma 2 2 5" xfId="223" xr:uid="{024DB012-B5FD-4DD9-86FF-62333638BD41}"/>
    <cellStyle name="Comma 2 2 5 2" xfId="399" xr:uid="{F8EDF79C-CCE0-4322-99CF-CD246EC81506}"/>
    <cellStyle name="Comma 2 2 6" xfId="311" xr:uid="{EECFF382-B90D-4811-9E97-79C63461D45E}"/>
    <cellStyle name="Comma 3" xfId="20" xr:uid="{AD23880F-52B8-48EC-9C1C-02964903F935}"/>
    <cellStyle name="Comma 3 2" xfId="21" xr:uid="{37AB02FF-1E5A-4AC6-BDBD-DF3F6367AA39}"/>
    <cellStyle name="Comma 3 2 2" xfId="147" xr:uid="{3B6AFD93-D3BC-4D53-91B8-92F55D3E9384}"/>
    <cellStyle name="Comma 3 2 2 2" xfId="169" xr:uid="{D41AE0B7-9E07-498F-BFF1-BBEB4691A52C}"/>
    <cellStyle name="Comma 3 2 2 2 2" xfId="213" xr:uid="{83810C0D-EEA2-4D49-BB17-8FDD38620156}"/>
    <cellStyle name="Comma 3 2 2 2 2 2" xfId="301" xr:uid="{C1505371-1074-4676-8976-67C1C8AE426D}"/>
    <cellStyle name="Comma 3 2 2 2 2 2 2" xfId="477" xr:uid="{CAF19658-CA14-4FA3-BFE2-528194F0EE6B}"/>
    <cellStyle name="Comma 3 2 2 2 2 3" xfId="389" xr:uid="{A234BB5C-C0D5-4B3B-A77D-22A83ECA120B}"/>
    <cellStyle name="Comma 3 2 2 2 3" xfId="257" xr:uid="{E1C1B8D7-868F-4042-B141-95D38ED2A58F}"/>
    <cellStyle name="Comma 3 2 2 2 3 2" xfId="433" xr:uid="{9586AC00-0878-4879-AABD-445EC84DB5EB}"/>
    <cellStyle name="Comma 3 2 2 2 4" xfId="345" xr:uid="{A79F28CF-4ACF-4E64-AF1F-5E0DE2ABCB8D}"/>
    <cellStyle name="Comma 3 2 2 3" xfId="191" xr:uid="{592FAFC9-3EC9-455E-B372-9C401869527D}"/>
    <cellStyle name="Comma 3 2 2 3 2" xfId="279" xr:uid="{BFD3D730-3395-44D0-B083-9FC177C85499}"/>
    <cellStyle name="Comma 3 2 2 3 2 2" xfId="455" xr:uid="{F23C1C36-D3EA-422A-85EB-37326B041AD4}"/>
    <cellStyle name="Comma 3 2 2 3 3" xfId="367" xr:uid="{9D5EF78F-F0F8-4F99-8AE9-826D7223C7A8}"/>
    <cellStyle name="Comma 3 2 2 4" xfId="235" xr:uid="{AAB6B4B0-B530-4873-B1AB-3DAE85DDB9F9}"/>
    <cellStyle name="Comma 3 2 2 4 2" xfId="411" xr:uid="{74361B73-8CBF-4A52-9CA8-59A7C81C5402}"/>
    <cellStyle name="Comma 3 2 2 5" xfId="323" xr:uid="{B3847079-084C-4644-A10F-A5E887327607}"/>
    <cellStyle name="Comma 3 2 3" xfId="158" xr:uid="{57B14386-E63C-4842-A573-D0CD4379B5FD}"/>
    <cellStyle name="Comma 3 2 3 2" xfId="202" xr:uid="{EDD5A314-B7F0-421A-BBED-284C660A5506}"/>
    <cellStyle name="Comma 3 2 3 2 2" xfId="290" xr:uid="{084848E2-1D23-4D3D-A331-469BAE3CBAF2}"/>
    <cellStyle name="Comma 3 2 3 2 2 2" xfId="466" xr:uid="{BD8187EB-4627-43B0-BD77-8FDDFEEC42AA}"/>
    <cellStyle name="Comma 3 2 3 2 3" xfId="378" xr:uid="{F2C961F6-C058-460D-8548-F4D6F5D82547}"/>
    <cellStyle name="Comma 3 2 3 3" xfId="246" xr:uid="{4D275F89-CFB8-4498-B2EA-5B93A121B705}"/>
    <cellStyle name="Comma 3 2 3 3 2" xfId="422" xr:uid="{0BDB2638-969D-478B-A59B-5B435298F8A7}"/>
    <cellStyle name="Comma 3 2 3 4" xfId="334" xr:uid="{918F4113-30AA-4453-8B92-3A8846F90EC6}"/>
    <cellStyle name="Comma 3 2 4" xfId="180" xr:uid="{8F0EF656-1B5C-4F77-8047-2F26D3B59238}"/>
    <cellStyle name="Comma 3 2 4 2" xfId="268" xr:uid="{D8BA4DE0-5686-4918-8BB0-06EF82E789F9}"/>
    <cellStyle name="Comma 3 2 4 2 2" xfId="444" xr:uid="{B819A51F-8263-430D-96F5-E0050361EAAA}"/>
    <cellStyle name="Comma 3 2 4 3" xfId="356" xr:uid="{EA3302A3-BC83-481C-9E2B-92FD9EF501F3}"/>
    <cellStyle name="Comma 3 2 5" xfId="224" xr:uid="{E10AC98E-1469-48E4-8BAF-FEA1A1045635}"/>
    <cellStyle name="Comma 3 2 5 2" xfId="400" xr:uid="{BFF8D32C-0F78-4A3C-9FEA-D25A175A5C46}"/>
    <cellStyle name="Comma 3 2 6" xfId="312" xr:uid="{1055C0F6-EC6C-48B3-AF0F-55F6143BF586}"/>
    <cellStyle name="Comma 4" xfId="22" xr:uid="{585C0FA7-32D4-4533-B1EF-5D4C6DE1BC17}"/>
    <cellStyle name="Comma 5" xfId="23" xr:uid="{3D0B924A-1CBF-45B3-9F51-2A35DC70E31C}"/>
    <cellStyle name="Comma 6" xfId="24" xr:uid="{A70C38C1-D4E8-4D89-948C-BBC7B457FEF5}"/>
    <cellStyle name="Comma 7" xfId="25" xr:uid="{BEA2CC47-A40F-4244-8D15-39E09F251621}"/>
    <cellStyle name="Comma 8" xfId="26" xr:uid="{4831634C-135F-4AAC-9A40-536075D0E8D2}"/>
    <cellStyle name="Comma 9" xfId="27" xr:uid="{D4BB8A58-5949-463D-BFCD-9EBB7E04E2FD}"/>
    <cellStyle name="Currency 2" xfId="28" xr:uid="{EDFD91BF-C01B-4A92-88B4-36C13614E257}"/>
    <cellStyle name="Currency 3" xfId="29" xr:uid="{46EF2BE8-6D7D-4BA7-8ABC-0C5D06B0DD6D}"/>
    <cellStyle name="Currency 4" xfId="30" xr:uid="{BC2CC283-6A53-4D48-9952-A4CD251E94F8}"/>
    <cellStyle name="Currency 5" xfId="31" xr:uid="{EAE8AB97-AB08-4D5C-A060-6340569569A2}"/>
    <cellStyle name="Currency 6" xfId="32" xr:uid="{9FA07999-E4A1-49BE-86F8-8F978FD3D3AD}"/>
    <cellStyle name="Currency 7" xfId="33" xr:uid="{FD059E25-B8E6-4A78-B895-FBF0BDE8B585}"/>
    <cellStyle name="Currency 8" xfId="34" xr:uid="{EB5D2AEA-4A01-44D4-971D-0CB8E9722AA5}"/>
    <cellStyle name="Currency 8 2" xfId="148" xr:uid="{FD0933AC-28DD-464B-A093-87BEE87BB018}"/>
    <cellStyle name="Currency 8 2 2" xfId="170" xr:uid="{F59C1F34-42A8-40D6-B92F-EED8C213AE26}"/>
    <cellStyle name="Currency 8 2 2 2" xfId="214" xr:uid="{4B3422BF-0E12-4C6A-898C-AFB0C5741AA4}"/>
    <cellStyle name="Currency 8 2 2 2 2" xfId="302" xr:uid="{FE931ED1-977B-4FB3-8206-4A4872A024E4}"/>
    <cellStyle name="Currency 8 2 2 2 2 2" xfId="478" xr:uid="{CB5D9A0C-03FA-49C8-BBA6-633FCA973555}"/>
    <cellStyle name="Currency 8 2 2 2 3" xfId="390" xr:uid="{A09F68CF-95ED-4452-A171-B4A7FC9C89CB}"/>
    <cellStyle name="Currency 8 2 2 3" xfId="258" xr:uid="{2FFA8DE4-F17D-4D7C-ACB2-FF531E67ACF5}"/>
    <cellStyle name="Currency 8 2 2 3 2" xfId="434" xr:uid="{12F4EC0D-9319-4ED0-BB0E-0DE71F563BCB}"/>
    <cellStyle name="Currency 8 2 2 4" xfId="346" xr:uid="{D17C6AD0-659D-4C83-B96A-1906026A20A3}"/>
    <cellStyle name="Currency 8 2 3" xfId="192" xr:uid="{DEBD41A4-9260-4D37-9709-0EE8A0DC0D1F}"/>
    <cellStyle name="Currency 8 2 3 2" xfId="280" xr:uid="{C48F204D-4AA5-43CA-B184-1B28655D09AA}"/>
    <cellStyle name="Currency 8 2 3 2 2" xfId="456" xr:uid="{DDEC159F-03EC-440D-B488-311481E4FE48}"/>
    <cellStyle name="Currency 8 2 3 3" xfId="368" xr:uid="{338AA170-07CE-456A-BD02-7A4603942B20}"/>
    <cellStyle name="Currency 8 2 4" xfId="236" xr:uid="{D1C6C55F-40FF-422F-9277-E0D7B2FD4C1E}"/>
    <cellStyle name="Currency 8 2 4 2" xfId="412" xr:uid="{8CA708DE-EDFA-4CCA-8B1A-63B0F3EEB324}"/>
    <cellStyle name="Currency 8 2 5" xfId="324" xr:uid="{1EA0AE33-73E0-4400-AB3F-9C475BF8CCEC}"/>
    <cellStyle name="Currency 8 3" xfId="159" xr:uid="{4C567E33-F06E-4EC9-9007-9D5B73FE7957}"/>
    <cellStyle name="Currency 8 3 2" xfId="203" xr:uid="{A778111D-E3C4-43C3-BF26-CF38D33E9FAD}"/>
    <cellStyle name="Currency 8 3 2 2" xfId="291" xr:uid="{437BC41E-7A29-43A7-942D-08A536CFC4C9}"/>
    <cellStyle name="Currency 8 3 2 2 2" xfId="467" xr:uid="{F10F6A31-3A03-4B9F-AFBE-1BCB1686D90A}"/>
    <cellStyle name="Currency 8 3 2 3" xfId="379" xr:uid="{05860D52-0BCF-4F7C-9122-E6F7683410E4}"/>
    <cellStyle name="Currency 8 3 3" xfId="247" xr:uid="{3148F04F-F0D4-4253-9C77-5F38B5DB7592}"/>
    <cellStyle name="Currency 8 3 3 2" xfId="423" xr:uid="{A13F894E-65C3-4078-B695-4B01C5E04340}"/>
    <cellStyle name="Currency 8 3 4" xfId="335" xr:uid="{C12269A1-4F7F-4643-AE89-FD4D74D6D0FD}"/>
    <cellStyle name="Currency 8 4" xfId="181" xr:uid="{C6C3A568-0183-4EF9-BD8C-22F8FE199303}"/>
    <cellStyle name="Currency 8 4 2" xfId="269" xr:uid="{36F248EA-D05E-47A4-BFF4-9ECBD5E436AD}"/>
    <cellStyle name="Currency 8 4 2 2" xfId="445" xr:uid="{5E96782A-8645-4DC4-AA4E-8262517339B0}"/>
    <cellStyle name="Currency 8 4 3" xfId="357" xr:uid="{CD21E79D-951E-4AC9-8919-ACDD08615FFF}"/>
    <cellStyle name="Currency 8 5" xfId="225" xr:uid="{EC6A6298-2A04-41F5-A3E2-927BE5B53C73}"/>
    <cellStyle name="Currency 8 5 2" xfId="401" xr:uid="{49942F5E-D3D7-4877-BDDC-9AF5FE86FA27}"/>
    <cellStyle name="Currency 8 6" xfId="313" xr:uid="{BBE11EE2-9E19-401E-BDB6-BBA78A970885}"/>
    <cellStyle name="Heading" xfId="35" xr:uid="{5686044D-FEF8-4C39-9F7B-C3BF3B8E5B5B}"/>
    <cellStyle name="Heading 2 2" xfId="36" xr:uid="{0AE74155-3B8F-4BA8-8251-53D0CDD10A92}"/>
    <cellStyle name="Heading2" xfId="37" xr:uid="{4B9CD77B-9BC9-43C3-8E19-8621DC78162F}"/>
    <cellStyle name="Hyperlink 10" xfId="38" xr:uid="{E4CC7826-B648-48D8-A844-65308673BE0B}"/>
    <cellStyle name="Hyperlink 10 2" xfId="39" xr:uid="{86E1C589-FB3B-4E25-9AA4-F5086C836197}"/>
    <cellStyle name="Hyperlink 10 3" xfId="40" xr:uid="{7507DEE5-3FCA-420E-B2C1-68D86F4894A7}"/>
    <cellStyle name="Hyperlink 11" xfId="41" xr:uid="{86DBB35B-FE22-41B1-90E4-DCC13008F681}"/>
    <cellStyle name="Hyperlink 11 2" xfId="42" xr:uid="{C43A033E-7859-4A6E-B861-AF39823AFB03}"/>
    <cellStyle name="Hyperlink 11 3" xfId="43" xr:uid="{D7FCD72A-DD08-485F-B63C-4F596F50C864}"/>
    <cellStyle name="Hyperlink 12" xfId="44" xr:uid="{758B7EAD-E4DC-443E-AD66-757DD5CD8F82}"/>
    <cellStyle name="Hyperlink 12 2" xfId="45" xr:uid="{0EE03BE8-62F0-42F3-A5E0-642B523F8721}"/>
    <cellStyle name="Hyperlink 12 3" xfId="46" xr:uid="{65E66BB6-A0FE-4C7C-8685-87F259F6B11B}"/>
    <cellStyle name="Hyperlink 13" xfId="47" xr:uid="{0FFECCAC-4B35-4879-B8F8-3147AB73F9C4}"/>
    <cellStyle name="Hyperlink 13 2" xfId="48" xr:uid="{5C21761D-1587-4309-BEEE-BC37E315D185}"/>
    <cellStyle name="Hyperlink 13 3" xfId="49" xr:uid="{6B5BB842-264C-449F-B3A3-FA97E066B414}"/>
    <cellStyle name="Hyperlink 14" xfId="50" xr:uid="{9F4BE450-C07A-4B9C-B782-330707210829}"/>
    <cellStyle name="Hyperlink 14 2" xfId="51" xr:uid="{FF3C4341-6677-4046-895F-59CE42B69D27}"/>
    <cellStyle name="Hyperlink 14 3" xfId="52" xr:uid="{3B29254F-8E5E-4FFE-85B7-D4E62B01B19B}"/>
    <cellStyle name="Hyperlink 15" xfId="53" xr:uid="{85F73C65-3CFD-4072-9F70-B94E336D8E82}"/>
    <cellStyle name="Hyperlink 15 2" xfId="54" xr:uid="{B898FFAE-EBC8-4D9A-B61A-7108DC98F120}"/>
    <cellStyle name="Hyperlink 15 3" xfId="55" xr:uid="{5EAABFB8-6290-4365-BB51-88C2E752344E}"/>
    <cellStyle name="Hyperlink 16" xfId="56" xr:uid="{9E53E639-4E06-4CA6-9EE6-692A76C49B6A}"/>
    <cellStyle name="Hyperlink 16 2" xfId="57" xr:uid="{B11EE1B6-6889-4FB7-B49C-1267E4863EB8}"/>
    <cellStyle name="Hyperlink 16 3" xfId="58" xr:uid="{0D0CF543-ABD4-43B8-80B8-9800161783F9}"/>
    <cellStyle name="Hyperlink 17" xfId="59" xr:uid="{43AB3B54-338F-4F09-92C3-354FD2B802F6}"/>
    <cellStyle name="Hyperlink 17 2" xfId="60" xr:uid="{C569EEBB-A825-48BE-84C5-FC0D4CA3F17B}"/>
    <cellStyle name="Hyperlink 17 3" xfId="61" xr:uid="{A7015734-FFA5-4AFE-A847-CF8D6A48CFF6}"/>
    <cellStyle name="Hyperlink 18" xfId="62" xr:uid="{A7A29915-B990-4552-9866-D8C5C55D388F}"/>
    <cellStyle name="Hyperlink 18 2" xfId="63" xr:uid="{B1727E19-BDA8-493C-9B9C-65A8E423D806}"/>
    <cellStyle name="Hyperlink 18 3" xfId="64" xr:uid="{03F94183-F47D-4AFC-ABAA-C4585D8096EA}"/>
    <cellStyle name="Hyperlink 19" xfId="65" xr:uid="{EDC0D11F-58D9-4AD2-821E-693E415C3E2F}"/>
    <cellStyle name="Hyperlink 19 2" xfId="66" xr:uid="{47296C05-8744-4BD4-A6F4-47E6EDAFA590}"/>
    <cellStyle name="Hyperlink 19 3" xfId="67" xr:uid="{30A5C199-A448-4768-AFDD-EBB82B51C549}"/>
    <cellStyle name="Hyperlink 2" xfId="68" xr:uid="{5DA28876-09D6-4B25-9B45-5C7F0CA3F578}"/>
    <cellStyle name="Hyperlink 2 2" xfId="69" xr:uid="{F471F360-6D43-4A4D-B498-A5B466CD486C}"/>
    <cellStyle name="Hyperlink 2 3" xfId="70" xr:uid="{A2FDC838-0395-4E77-94AE-1DD47F75F843}"/>
    <cellStyle name="Hyperlink 20" xfId="71" xr:uid="{D0BCE3F9-BDE7-4A0C-86A3-7252DB4DB052}"/>
    <cellStyle name="Hyperlink 20 2" xfId="72" xr:uid="{108C228A-D7DE-405B-9B21-9A0C3049A69D}"/>
    <cellStyle name="Hyperlink 20 3" xfId="73" xr:uid="{DFA31778-4374-4142-84CE-4F5F3CFFB08C}"/>
    <cellStyle name="Hyperlink 21" xfId="74" xr:uid="{A18CA6A7-916F-46A1-9A1E-BFDF1905A5FD}"/>
    <cellStyle name="Hyperlink 21 2" xfId="75" xr:uid="{7CB8C3AA-9B78-4510-B67B-1D27B1C49638}"/>
    <cellStyle name="Hyperlink 21 3" xfId="76" xr:uid="{459C9E02-29F9-492F-B0C0-6EDB61524D82}"/>
    <cellStyle name="Hyperlink 22" xfId="77" xr:uid="{8145840F-C39A-4F65-916C-D94966CD0DE9}"/>
    <cellStyle name="Hyperlink 22 2" xfId="78" xr:uid="{F9FCC475-EF2F-43AF-A722-BD4CA63F1F4F}"/>
    <cellStyle name="Hyperlink 22 3" xfId="79" xr:uid="{8BBA3F1D-ECE9-40FA-91C9-FF7E1D048FD3}"/>
    <cellStyle name="Hyperlink 23" xfId="80" xr:uid="{DFD9AE2C-3C00-4216-8699-96EF1EDB8F43}"/>
    <cellStyle name="Hyperlink 23 2" xfId="81" xr:uid="{4A3F1B5B-921D-4A61-BDDA-B7F7EAADF2D6}"/>
    <cellStyle name="Hyperlink 23 3" xfId="82" xr:uid="{DDBA6692-54FC-42AC-8087-0EB53B9FAB4F}"/>
    <cellStyle name="Hyperlink 24" xfId="83" xr:uid="{FFB742AE-A90F-49DC-8F4C-FCFAA8B305DD}"/>
    <cellStyle name="Hyperlink 25" xfId="84" xr:uid="{78C71DE3-9BEB-433A-89A0-2728C175F52F}"/>
    <cellStyle name="Hyperlink 26" xfId="85" xr:uid="{96AC9A84-7B8C-4F64-B6BD-EF12D1CC0296}"/>
    <cellStyle name="Hyperlink 27" xfId="86" xr:uid="{F7742A49-AE46-41BA-863D-4667EFC7412E}"/>
    <cellStyle name="Hyperlink 28" xfId="87" xr:uid="{AA6DBFB5-D9DD-4428-821F-4ACD967188C9}"/>
    <cellStyle name="Hyperlink 29" xfId="88" xr:uid="{A8C8FB12-67DA-47FC-AAAE-585BEEBEA0BE}"/>
    <cellStyle name="Hyperlink 3" xfId="89" xr:uid="{6B8ACEE0-750E-47BD-AD68-B0E3BA28A57E}"/>
    <cellStyle name="Hyperlink 3 2" xfId="90" xr:uid="{403AB964-E3A8-4194-9FF8-8C3575DD8FDB}"/>
    <cellStyle name="Hyperlink 3 3" xfId="91" xr:uid="{433CF9FA-A7E7-4618-80CD-607A7A78DB8C}"/>
    <cellStyle name="Hyperlink 30" xfId="92" xr:uid="{C1BD1A4B-149C-4C1E-B056-3011DF565BF1}"/>
    <cellStyle name="Hyperlink 31" xfId="93" xr:uid="{90687627-9690-44CF-8A99-2B29A981529D}"/>
    <cellStyle name="Hyperlink 32" xfId="94" xr:uid="{FBF1AAE1-4A59-4776-8F23-DFA67902187E}"/>
    <cellStyle name="Hyperlink 33" xfId="95" xr:uid="{6FBFD816-F233-4E2B-B691-CE03EC2C1C7D}"/>
    <cellStyle name="Hyperlink 33 2" xfId="96" xr:uid="{2C08FFBE-16F9-4A29-84CB-FC67FFB82D2E}"/>
    <cellStyle name="Hyperlink 33 3" xfId="97" xr:uid="{688E63FB-8083-4F79-80AC-C96139BA89AF}"/>
    <cellStyle name="Hyperlink 34" xfId="98" xr:uid="{5CC64E65-4068-4C53-AA11-1DABE4459A8D}"/>
    <cellStyle name="Hyperlink 34 2" xfId="99" xr:uid="{DF17E28D-C734-4AB9-AD95-1456C1DEB3B4}"/>
    <cellStyle name="Hyperlink 34 3" xfId="100" xr:uid="{96431466-5FEA-49F8-99D1-5EC691D89101}"/>
    <cellStyle name="Hyperlink 34 4" xfId="101" xr:uid="{AA700342-7AA4-4585-A4BC-EF7A29CF78D5}"/>
    <cellStyle name="Hyperlink 34 5" xfId="102" xr:uid="{586BBBEF-8A72-4CC2-8D6E-5B1CF9D05BFC}"/>
    <cellStyle name="Hyperlink 4" xfId="103" xr:uid="{7A51AE7D-4450-4ABF-AC10-AB85DD555125}"/>
    <cellStyle name="Hyperlink 4 2" xfId="104" xr:uid="{3D5EC1AB-E056-42B8-915C-5FC7A7388D50}"/>
    <cellStyle name="Hyperlink 4 3" xfId="105" xr:uid="{2C01F13B-29CE-4FAD-8644-F9E6CBB43424}"/>
    <cellStyle name="Hyperlink 5" xfId="106" xr:uid="{B3FC6484-335E-4FA3-9DFC-325B5554A48C}"/>
    <cellStyle name="Hyperlink 5 2" xfId="107" xr:uid="{9EB0CE18-F7CB-461E-A247-D0114181D9F4}"/>
    <cellStyle name="Hyperlink 5 3" xfId="108" xr:uid="{8E252CDC-16F2-4191-8D31-D5AFEA285C68}"/>
    <cellStyle name="Hyperlink 6" xfId="109" xr:uid="{2E39336E-9442-4FD4-925F-948C2776C45E}"/>
    <cellStyle name="Hyperlink 6 2" xfId="110" xr:uid="{E6994BDB-0903-43E4-99BB-484BCCE9EC83}"/>
    <cellStyle name="Hyperlink 6 3" xfId="111" xr:uid="{1C6FE7B4-D7C1-41DF-8ED7-5E8E91398770}"/>
    <cellStyle name="Hyperlink 7" xfId="112" xr:uid="{0F1C0E85-4D6E-46DA-8508-8CE3CAD0BC58}"/>
    <cellStyle name="Hyperlink 7 2" xfId="113" xr:uid="{F0818913-5141-47FE-B91E-E9568ED8EBA1}"/>
    <cellStyle name="Hyperlink 7 3" xfId="114" xr:uid="{CF0D0E9E-B6B6-4F49-BA20-92859C5CF2E0}"/>
    <cellStyle name="Hyperlink 8" xfId="115" xr:uid="{3EBC5BD4-0ACA-443F-B316-5F271867C5CA}"/>
    <cellStyle name="Hyperlink 8 2" xfId="116" xr:uid="{5A6F1833-205C-4352-BA76-8E32F3E2F3B4}"/>
    <cellStyle name="Hyperlink 8 3" xfId="117" xr:uid="{64407E9A-EBBA-4D23-AB3F-A32D7B676FAF}"/>
    <cellStyle name="Hyperlink 9" xfId="118" xr:uid="{9503A907-3FA8-49EE-9E94-784F37293E6B}"/>
    <cellStyle name="Hyperlink 9 2" xfId="119" xr:uid="{18064721-7D3B-41DD-88E3-4D109B42E82F}"/>
    <cellStyle name="Hyperlink 9 3" xfId="120" xr:uid="{6D0EC52D-975B-44D5-8639-5CF5176ACEA4}"/>
    <cellStyle name="Input 2" xfId="121" xr:uid="{023E9347-51C8-4C5A-B582-75970170EA50}"/>
    <cellStyle name="Linked" xfId="122" xr:uid="{0F59003B-B1D4-489D-82E3-00597DCEE6E8}"/>
    <cellStyle name="Normal" xfId="0" builtinId="0"/>
    <cellStyle name="Normal 2" xfId="1" xr:uid="{5603D1D3-B77B-48EE-827B-0D4548A300D0}"/>
    <cellStyle name="Normal 2 2" xfId="5" xr:uid="{02BF45D1-6474-4A68-96FF-794CECF47D85}"/>
    <cellStyle name="Normal 2 2 2" xfId="123" xr:uid="{96754C50-E1A0-4FC5-B77A-861A1879C2AA}"/>
    <cellStyle name="Normal 2 2 2 2" xfId="149" xr:uid="{100677C7-98D1-4D71-801B-F038C1B02D99}"/>
    <cellStyle name="Normal 2 2 2 2 2" xfId="171" xr:uid="{64B2AC0C-695D-410C-BC9F-BFEE19579F8D}"/>
    <cellStyle name="Normal 2 2 2 2 2 2" xfId="215" xr:uid="{178D996F-1431-4735-9D70-2D92E37826B6}"/>
    <cellStyle name="Normal 2 2 2 2 2 2 2" xfId="303" xr:uid="{6BF8C12B-9D2F-40B8-ACE2-1FE93D797D0A}"/>
    <cellStyle name="Normal 2 2 2 2 2 2 2 2" xfId="479" xr:uid="{20E11905-A992-44BA-B9BE-1F16E69BDCA8}"/>
    <cellStyle name="Normal 2 2 2 2 2 2 3" xfId="391" xr:uid="{2126359D-727B-4EC3-B947-96534B435B71}"/>
    <cellStyle name="Normal 2 2 2 2 2 3" xfId="259" xr:uid="{AACD4E72-3596-4A9A-B6B9-608C7D1DF501}"/>
    <cellStyle name="Normal 2 2 2 2 2 3 2" xfId="435" xr:uid="{DD66D09A-FC8D-4C51-B410-94EE56FDE767}"/>
    <cellStyle name="Normal 2 2 2 2 2 4" xfId="347" xr:uid="{B6BBFAD5-30F4-4F92-98F6-AB6B9F6F8AF1}"/>
    <cellStyle name="Normal 2 2 2 2 3" xfId="193" xr:uid="{23EAE5F0-3DE3-42DD-A4FB-08774B1E85FE}"/>
    <cellStyle name="Normal 2 2 2 2 3 2" xfId="281" xr:uid="{8B47299F-F917-42B7-86B2-7819CD587E49}"/>
    <cellStyle name="Normal 2 2 2 2 3 2 2" xfId="457" xr:uid="{671B7D58-A8FF-4827-A7F2-14FC6BD77872}"/>
    <cellStyle name="Normal 2 2 2 2 3 3" xfId="369" xr:uid="{80677799-11C9-4DAA-B6F4-D787215FD2C5}"/>
    <cellStyle name="Normal 2 2 2 2 4" xfId="237" xr:uid="{6BC9D2FA-4105-4A23-8C9F-6273AFCE5D55}"/>
    <cellStyle name="Normal 2 2 2 2 4 2" xfId="413" xr:uid="{5D385C9E-CB52-4410-BFFA-485646B6595C}"/>
    <cellStyle name="Normal 2 2 2 2 5" xfId="325" xr:uid="{B0247161-89EC-4B24-AFDA-3B9D37E6489B}"/>
    <cellStyle name="Normal 2 2 2 3" xfId="160" xr:uid="{B3E6FA3C-57BC-4EFE-85A1-345D4C8F83CB}"/>
    <cellStyle name="Normal 2 2 2 3 2" xfId="204" xr:uid="{2E9ECDD0-3A92-4324-BBE5-48323CB9E80F}"/>
    <cellStyle name="Normal 2 2 2 3 2 2" xfId="292" xr:uid="{36348A28-5E9C-4875-8CDB-F4CE1F5B38BD}"/>
    <cellStyle name="Normal 2 2 2 3 2 2 2" xfId="468" xr:uid="{7F012E53-F055-4624-B3D1-368ED1B8E576}"/>
    <cellStyle name="Normal 2 2 2 3 2 3" xfId="380" xr:uid="{4892E736-6618-4831-AC70-F414E30AE34D}"/>
    <cellStyle name="Normal 2 2 2 3 3" xfId="248" xr:uid="{F6470B92-3A3A-4C2D-B262-809E5B8B6EFD}"/>
    <cellStyle name="Normal 2 2 2 3 3 2" xfId="424" xr:uid="{CFB8E2B7-25DA-4571-A355-D057382E491D}"/>
    <cellStyle name="Normal 2 2 2 3 4" xfId="336" xr:uid="{C138A38D-7032-4F2D-B47F-42424894EF56}"/>
    <cellStyle name="Normal 2 2 2 4" xfId="182" xr:uid="{3FF9F442-BAAD-482F-93E3-354C7DF87081}"/>
    <cellStyle name="Normal 2 2 2 4 2" xfId="270" xr:uid="{D036AEAA-2E55-47DE-B1F7-B5C969C75EC8}"/>
    <cellStyle name="Normal 2 2 2 4 2 2" xfId="446" xr:uid="{0E274979-B9BC-4223-A267-C2CE86996EA7}"/>
    <cellStyle name="Normal 2 2 2 4 3" xfId="358" xr:uid="{A4AFB4F4-8847-4EF5-96A2-ED6B6F4A71AB}"/>
    <cellStyle name="Normal 2 2 2 5" xfId="226" xr:uid="{3097383D-A3DC-4BB1-B125-D26309D97AE5}"/>
    <cellStyle name="Normal 2 2 2 5 2" xfId="402" xr:uid="{FC93EF54-E7E7-45FB-85A4-3CA4E7D2758A}"/>
    <cellStyle name="Normal 2 2 2 6" xfId="314" xr:uid="{0D4B1495-6095-44E7-A318-6935794E48ED}"/>
    <cellStyle name="Normal 2 3" xfId="6" xr:uid="{52337827-0EEF-40ED-8846-0C2CCF9D11D9}"/>
    <cellStyle name="Normal 3" xfId="2" xr:uid="{00931BEB-7260-418F-A8D1-145CD0A24CB3}"/>
    <cellStyle name="Normal 3 2" xfId="124" xr:uid="{5952BB8A-F98C-4868-8C8F-5845C5617854}"/>
    <cellStyle name="Normal 4" xfId="3" xr:uid="{E66048D6-B4BB-44EB-B2B0-A000B3A586D0}"/>
    <cellStyle name="Normal 5" xfId="125" xr:uid="{145C2CDF-36C9-42A1-956F-7FFB88506CA8}"/>
    <cellStyle name="Normal 6" xfId="126" xr:uid="{5D2FBA0A-BFBD-4A9F-A820-082514AFEBC5}"/>
    <cellStyle name="Normal 6 2" xfId="150" xr:uid="{5ACDA552-67BB-4A58-857F-1B284A12B6C8}"/>
    <cellStyle name="Normal 6 2 2" xfId="172" xr:uid="{B5489210-A681-404C-91E6-771776E754A6}"/>
    <cellStyle name="Normal 6 2 2 2" xfId="216" xr:uid="{473E7A3C-5069-4513-A570-B50F37FF1B4A}"/>
    <cellStyle name="Normal 6 2 2 2 2" xfId="304" xr:uid="{D74CAB48-F87C-4FDF-A46D-1CE04432B1DF}"/>
    <cellStyle name="Normal 6 2 2 2 2 2" xfId="480" xr:uid="{D9679034-8858-413E-A284-E62390942C67}"/>
    <cellStyle name="Normal 6 2 2 2 3" xfId="392" xr:uid="{F8B11E11-096E-4FC7-83E3-84A10ADB21F2}"/>
    <cellStyle name="Normal 6 2 2 3" xfId="260" xr:uid="{71EBFDCA-EF35-49BA-A40C-FC40A03A9B4A}"/>
    <cellStyle name="Normal 6 2 2 3 2" xfId="436" xr:uid="{77625641-53E2-4447-8C8C-D7715D7A7DA7}"/>
    <cellStyle name="Normal 6 2 2 4" xfId="348" xr:uid="{99F730E6-8070-4FD6-A92A-29108200AB4E}"/>
    <cellStyle name="Normal 6 2 3" xfId="194" xr:uid="{29CF5B1B-1638-4C58-B533-3DF2D2486EB1}"/>
    <cellStyle name="Normal 6 2 3 2" xfId="282" xr:uid="{84608E95-4488-453B-9DB4-0B5217C2D4FD}"/>
    <cellStyle name="Normal 6 2 3 2 2" xfId="458" xr:uid="{45D00498-3BC1-4DB4-A0C7-DC278D71D152}"/>
    <cellStyle name="Normal 6 2 3 3" xfId="370" xr:uid="{210C5493-5878-4ABD-B31E-935D6A2373F5}"/>
    <cellStyle name="Normal 6 2 4" xfId="238" xr:uid="{961224CB-2B7A-4449-BE21-08CC53E1883F}"/>
    <cellStyle name="Normal 6 2 4 2" xfId="414" xr:uid="{8EF4A03E-AC5B-4BB6-A3AE-D9B5035A8BA7}"/>
    <cellStyle name="Normal 6 2 5" xfId="326" xr:uid="{F11F9F8E-B9C3-4FB0-AD7D-3C7DD41D70D4}"/>
    <cellStyle name="Normal 6 3" xfId="161" xr:uid="{60BC001D-B198-4D02-811E-4F70B8F8C6B1}"/>
    <cellStyle name="Normal 6 3 2" xfId="205" xr:uid="{2E088764-5DB5-4685-BA8F-87C6349023F2}"/>
    <cellStyle name="Normal 6 3 2 2" xfId="293" xr:uid="{C504EFF2-A0DE-4063-ABA6-0EE532445D21}"/>
    <cellStyle name="Normal 6 3 2 2 2" xfId="469" xr:uid="{ADB0579B-C4EB-4C8E-A8B7-928969F6CE07}"/>
    <cellStyle name="Normal 6 3 2 3" xfId="381" xr:uid="{4F378C44-5CA7-4C2C-8FF5-0437CC9638F5}"/>
    <cellStyle name="Normal 6 3 3" xfId="249" xr:uid="{9A9EB43F-C7EB-4C96-AC86-5710330D7F8A}"/>
    <cellStyle name="Normal 6 3 3 2" xfId="425" xr:uid="{0DED2203-B73E-4518-81B6-0A4580F6498D}"/>
    <cellStyle name="Normal 6 3 4" xfId="337" xr:uid="{2D645CB2-3C22-44D1-8DD0-01F32FE2C595}"/>
    <cellStyle name="Normal 6 4" xfId="183" xr:uid="{50F23FC5-A853-4F85-8F0A-806CDD41A995}"/>
    <cellStyle name="Normal 6 4 2" xfId="271" xr:uid="{363B3B85-68E5-45E8-A389-204361F8DF9B}"/>
    <cellStyle name="Normal 6 4 2 2" xfId="447" xr:uid="{0EFEA389-75E7-4EB0-BF6C-A0D5CC5D1637}"/>
    <cellStyle name="Normal 6 4 3" xfId="359" xr:uid="{E7C6671E-D86B-4325-9946-8842B067F355}"/>
    <cellStyle name="Normal 6 5" xfId="227" xr:uid="{4356D17F-6CE4-44EF-9526-E3596540802B}"/>
    <cellStyle name="Normal 6 5 2" xfId="403" xr:uid="{17F04388-C0EA-4497-B370-7CF5DEBCD16C}"/>
    <cellStyle name="Normal 6 6" xfId="315" xr:uid="{62CF053B-4B28-4229-82C5-BB41FEC37339}"/>
    <cellStyle name="Normal 7" xfId="127" xr:uid="{D3C7B787-A3FF-4DF0-A0D4-BE9C5E1A32F6}"/>
    <cellStyle name="Normal 8" xfId="128" xr:uid="{CD5B034D-F73D-47FB-9777-C05897FD4C6F}"/>
    <cellStyle name="Normal Small" xfId="129" xr:uid="{EF19F14F-10B8-4CC3-9D5C-C7F16EFDAB9B}"/>
    <cellStyle name="Percent" xfId="4" builtinId="5"/>
    <cellStyle name="Percent 2" xfId="130" xr:uid="{601CC37C-9568-4276-84BF-22691D58588E}"/>
    <cellStyle name="Percent 2 2" xfId="131" xr:uid="{37299050-F004-4F32-9B2D-C864EA4A11DB}"/>
    <cellStyle name="Percent 2 3" xfId="132" xr:uid="{B9D394A1-111B-4DAD-8479-8C918120DADE}"/>
    <cellStyle name="Percent 2 4" xfId="151" xr:uid="{BB835C60-294A-4DC2-A583-125F7406416B}"/>
    <cellStyle name="Percent 2 4 2" xfId="173" xr:uid="{799990FF-9857-4C88-A759-4A473E02E204}"/>
    <cellStyle name="Percent 2 4 2 2" xfId="217" xr:uid="{5675AD74-B144-41E5-87B2-83838C86F7E7}"/>
    <cellStyle name="Percent 2 4 2 2 2" xfId="305" xr:uid="{C84986CC-0AA4-4A68-B6DC-06C121A24D1C}"/>
    <cellStyle name="Percent 2 4 2 2 2 2" xfId="481" xr:uid="{D08CFBAE-3D9D-46DE-AAAE-403AD7E12A8B}"/>
    <cellStyle name="Percent 2 4 2 2 3" xfId="393" xr:uid="{858037C7-B076-4691-B695-725F8CBEC157}"/>
    <cellStyle name="Percent 2 4 2 3" xfId="261" xr:uid="{CE162D3E-7682-48A6-AB6D-99FBCAF4BB5C}"/>
    <cellStyle name="Percent 2 4 2 3 2" xfId="437" xr:uid="{BE52B67E-7A29-48D9-800B-2FEFDD8A9A2A}"/>
    <cellStyle name="Percent 2 4 2 4" xfId="349" xr:uid="{E9226086-A9FE-480A-9224-90FA7EB29C88}"/>
    <cellStyle name="Percent 2 4 3" xfId="195" xr:uid="{2B2EADC9-41D1-42A7-9A9A-388F87961051}"/>
    <cellStyle name="Percent 2 4 3 2" xfId="283" xr:uid="{169DA09A-9D73-4F14-B97A-E83518DBD062}"/>
    <cellStyle name="Percent 2 4 3 2 2" xfId="459" xr:uid="{BD5D567D-CBD5-4F42-8E35-0E1A7A9FB7EB}"/>
    <cellStyle name="Percent 2 4 3 3" xfId="371" xr:uid="{5F45232B-928E-40BC-9AE5-505508620CF1}"/>
    <cellStyle name="Percent 2 4 4" xfId="239" xr:uid="{FE346775-2BE9-4172-A9E6-446946CD3969}"/>
    <cellStyle name="Percent 2 4 4 2" xfId="415" xr:uid="{4F5140B3-1A7B-4E7D-AA50-61F23E496216}"/>
    <cellStyle name="Percent 2 4 5" xfId="327" xr:uid="{C64F6FAD-3AA4-4DB9-9BC1-DB3B08860F5C}"/>
    <cellStyle name="Percent 2 5" xfId="162" xr:uid="{F21271B4-B928-4BAA-9265-BBB05E0BED7B}"/>
    <cellStyle name="Percent 2 5 2" xfId="206" xr:uid="{3BDC479C-A181-46B3-819C-4A472774EB9F}"/>
    <cellStyle name="Percent 2 5 2 2" xfId="294" xr:uid="{A4A28193-06EF-4FE1-B959-032251B2C1EC}"/>
    <cellStyle name="Percent 2 5 2 2 2" xfId="470" xr:uid="{A06570C3-BF7D-402E-9D93-63DFCB8BFF1A}"/>
    <cellStyle name="Percent 2 5 2 3" xfId="382" xr:uid="{20E439AE-1E96-4764-813E-5A9454CAE79D}"/>
    <cellStyle name="Percent 2 5 3" xfId="250" xr:uid="{E8B36357-3177-4805-B129-18798CA53596}"/>
    <cellStyle name="Percent 2 5 3 2" xfId="426" xr:uid="{9BE84B4E-1F1A-4BF8-A510-E43DB6486BF4}"/>
    <cellStyle name="Percent 2 5 4" xfId="338" xr:uid="{FC0A44C4-CCA9-4370-9ED4-362CDA0E8048}"/>
    <cellStyle name="Percent 2 6" xfId="184" xr:uid="{6EF607C5-CDAD-48A7-A637-8E915B1BBFAE}"/>
    <cellStyle name="Percent 2 6 2" xfId="272" xr:uid="{A2348684-506F-4856-A907-AFF291D33743}"/>
    <cellStyle name="Percent 2 6 2 2" xfId="448" xr:uid="{A3AA2466-7963-43CF-8216-C27052EC9908}"/>
    <cellStyle name="Percent 2 6 3" xfId="360" xr:uid="{49709241-0AB4-48C0-92F7-565A1149C109}"/>
    <cellStyle name="Percent 2 7" xfId="228" xr:uid="{CA5209F5-08BD-4A3F-8770-82D18CE03B7A}"/>
    <cellStyle name="Percent 2 7 2" xfId="404" xr:uid="{77F5F554-AE25-4AA9-9BAF-7A9BAD1701E9}"/>
    <cellStyle name="Percent 2 8" xfId="316" xr:uid="{52BA1B7C-9553-4F41-A791-A3D9A614CBA8}"/>
    <cellStyle name="Percent 3" xfId="133" xr:uid="{4217EEE6-BF24-4F8B-80B3-4E135089FDEC}"/>
    <cellStyle name="Percent 3 2" xfId="134" xr:uid="{273BD7DA-F88D-441B-B351-309E0BA9B433}"/>
    <cellStyle name="Results" xfId="135" xr:uid="{E7A2CB7F-CBC9-45FA-81FD-48DC03508A04}"/>
    <cellStyle name="Title 2" xfId="136" xr:uid="{1F1B821F-50EE-4902-BCA2-0D46DE974351}"/>
    <cellStyle name="Title 3" xfId="137" xr:uid="{8BD8C778-0790-497D-99E0-78696552ECA8}"/>
    <cellStyle name="Unit" xfId="138" xr:uid="{91C41FC4-2085-4A6A-B307-4D3931868302}"/>
    <cellStyle name="UserInput" xfId="139" xr:uid="{29FC5BAA-0F3C-47FA-B595-F72AF9E0B661}"/>
    <cellStyle name="Variable" xfId="140" xr:uid="{E6C9DB1D-84C7-42F5-A6BF-2FE5012AA14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C10D3DA-B731-49F0-8684-A82B70C021EB}">
      <tableStyleElement type="wholeTable" dxfId="1"/>
      <tableStyleElement type="headerRow" dxfId="0"/>
    </tableStyle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7" dT="2023-01-25T17:49:07.13" personId="{5CF5E03B-DF24-47C0-AE84-32BD1EE74C0E}" id="{7D7A8E65-2F5E-4647-82B6-F3353E5C3EB1}">
    <text>Se ajusta un 10% por que se considera la mezcla con biocombustibles</text>
  </threadedComment>
  <threadedComment ref="J31" dT="2023-01-25T12:44:11.59" personId="{5CF5E03B-DF24-47C0-AE84-32BD1EE74C0E}" id="{FB96BEB3-8FA6-45A8-998E-34CC8C41F857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igeca.go.cr/sites/default/files/documentos/pca_co2-eq_y_canasta_de_hfc.pdf" TargetMode="External"/><Relationship Id="rId1" Type="http://schemas.openxmlformats.org/officeDocument/2006/relationships/hyperlink" Target="https://www.undp.org/sites/g/files/zskgke326/files/2023-06/undp-pa-kigali-minsa-2023.pdf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sheetPr codeName="Sheet1"/>
  <dimension ref="A1:G34"/>
  <sheetViews>
    <sheetView zoomScale="110" zoomScaleNormal="110" workbookViewId="0">
      <selection activeCell="F35" sqref="F35"/>
    </sheetView>
  </sheetViews>
  <sheetFormatPr defaultColWidth="9.21875" defaultRowHeight="14.4"/>
  <cols>
    <col min="1" max="1" width="4.5546875" customWidth="1"/>
    <col min="2" max="2" width="6.21875" bestFit="1" customWidth="1"/>
    <col min="3" max="3" width="20" bestFit="1" customWidth="1"/>
    <col min="4" max="4" width="23.44140625" bestFit="1" customWidth="1"/>
    <col min="5" max="5" width="26" customWidth="1"/>
    <col min="6" max="6" width="83.77734375" bestFit="1" customWidth="1"/>
    <col min="7" max="7" width="50.77734375" hidden="1" customWidth="1"/>
  </cols>
  <sheetData>
    <row r="1" spans="1:7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09" t="s">
        <v>6</v>
      </c>
    </row>
    <row r="2" spans="1:7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>
      <c r="A3" s="2">
        <v>2</v>
      </c>
      <c r="B3" s="2">
        <v>1</v>
      </c>
      <c r="C3" s="2" t="s">
        <v>9</v>
      </c>
      <c r="D3" s="2" t="str">
        <f t="shared" ref="D3:D15" si="0">_xlfn.CONCAT(A3, "_", E3)</f>
        <v>2_general</v>
      </c>
      <c r="E3" s="2" t="s">
        <v>10</v>
      </c>
      <c r="F3" s="2" t="s">
        <v>11</v>
      </c>
      <c r="G3" s="2"/>
    </row>
    <row r="4" spans="1:7">
      <c r="A4" s="2">
        <v>3</v>
      </c>
      <c r="B4" s="2">
        <v>2</v>
      </c>
      <c r="C4" s="2" t="s">
        <v>12</v>
      </c>
      <c r="D4" s="2" t="str">
        <f t="shared" si="0"/>
        <v>3_FUEQ</v>
      </c>
      <c r="E4" s="110" t="s">
        <v>13</v>
      </c>
      <c r="F4" s="2" t="s">
        <v>14</v>
      </c>
      <c r="G4" s="2"/>
    </row>
    <row r="5" spans="1:7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>
      <c r="A11" s="2">
        <v>10</v>
      </c>
      <c r="B11" s="2">
        <v>3</v>
      </c>
      <c r="C11" s="2" t="s">
        <v>12</v>
      </c>
      <c r="D11" s="2" t="str">
        <f t="shared" ref="D11:D12" si="1">_xlfn.CONCAT(A11, "_", E11)</f>
        <v>10_agro_sets</v>
      </c>
      <c r="E11" s="17" t="s">
        <v>27</v>
      </c>
      <c r="F11" s="2" t="s">
        <v>28</v>
      </c>
      <c r="G11" s="2"/>
    </row>
    <row r="12" spans="1:7">
      <c r="A12" s="2">
        <v>11</v>
      </c>
      <c r="B12" s="2">
        <v>4</v>
      </c>
      <c r="C12" s="2" t="s">
        <v>12</v>
      </c>
      <c r="D12" s="2" t="str">
        <f t="shared" si="1"/>
        <v>11_res_sets</v>
      </c>
      <c r="E12" s="17" t="s">
        <v>29</v>
      </c>
      <c r="F12" s="2" t="s">
        <v>30</v>
      </c>
      <c r="G12" s="2"/>
    </row>
    <row r="13" spans="1:7">
      <c r="A13" s="2">
        <v>12</v>
      </c>
      <c r="B13" s="2">
        <v>3</v>
      </c>
      <c r="C13" s="2" t="s">
        <v>31</v>
      </c>
      <c r="D13" s="2" t="str">
        <f t="shared" si="0"/>
        <v>12_scen</v>
      </c>
      <c r="E13" s="111" t="s">
        <v>32</v>
      </c>
      <c r="F13" s="109" t="s">
        <v>33</v>
      </c>
      <c r="G13" s="2"/>
    </row>
    <row r="14" spans="1:7">
      <c r="A14" s="2">
        <v>13</v>
      </c>
      <c r="B14" s="2">
        <v>3</v>
      </c>
      <c r="C14" s="2" t="s">
        <v>31</v>
      </c>
      <c r="D14" s="2" t="str">
        <f t="shared" si="0"/>
        <v>13_scenario_dems</v>
      </c>
      <c r="E14" s="111" t="s">
        <v>34</v>
      </c>
      <c r="F14" s="109" t="s">
        <v>35</v>
      </c>
      <c r="G14" s="2"/>
    </row>
    <row r="15" spans="1:7">
      <c r="A15" s="2">
        <v>14</v>
      </c>
      <c r="B15" s="2">
        <v>3</v>
      </c>
      <c r="C15" s="2" t="s">
        <v>31</v>
      </c>
      <c r="D15" s="2" t="str">
        <f t="shared" si="0"/>
        <v>14_transport_data</v>
      </c>
      <c r="E15" s="111" t="s">
        <v>36</v>
      </c>
      <c r="F15" s="109" t="s">
        <v>37</v>
      </c>
      <c r="G15" s="2"/>
    </row>
    <row r="16" spans="1:7">
      <c r="A16" s="2">
        <v>15</v>
      </c>
      <c r="B16" s="2">
        <v>3</v>
      </c>
      <c r="C16" s="2" t="s">
        <v>31</v>
      </c>
      <c r="D16" s="2" t="str">
        <f t="shared" ref="D16:D34" si="2">_xlfn.CONCAT(A16, "_", E16)</f>
        <v>15_agro_data</v>
      </c>
      <c r="E16" s="111" t="s">
        <v>38</v>
      </c>
      <c r="F16" s="109" t="s">
        <v>39</v>
      </c>
      <c r="G16" s="2"/>
    </row>
    <row r="17" spans="1:7">
      <c r="A17" s="2">
        <v>16</v>
      </c>
      <c r="B17" s="2">
        <v>3</v>
      </c>
      <c r="C17" s="2" t="s">
        <v>31</v>
      </c>
      <c r="D17" s="2" t="str">
        <f t="shared" si="2"/>
        <v>16_res_data</v>
      </c>
      <c r="E17" s="111" t="s">
        <v>40</v>
      </c>
      <c r="F17" s="109" t="s">
        <v>41</v>
      </c>
      <c r="G17" s="2"/>
    </row>
    <row r="18" spans="1:7">
      <c r="A18" s="2">
        <v>17</v>
      </c>
      <c r="B18" s="2">
        <v>3</v>
      </c>
      <c r="C18" s="2" t="s">
        <v>31</v>
      </c>
      <c r="D18" s="2" t="str">
        <f t="shared" si="2"/>
        <v>17_rac_data</v>
      </c>
      <c r="E18" s="111" t="s">
        <v>42</v>
      </c>
      <c r="F18" s="109" t="s">
        <v>43</v>
      </c>
      <c r="G18" s="2"/>
    </row>
    <row r="19" spans="1:7">
      <c r="A19" s="2">
        <v>18</v>
      </c>
      <c r="B19" s="2">
        <v>4</v>
      </c>
      <c r="C19" s="2" t="s">
        <v>44</v>
      </c>
      <c r="D19" s="2" t="str">
        <f t="shared" si="2"/>
        <v>18_agro_res_emissions</v>
      </c>
      <c r="E19" s="2" t="s">
        <v>45</v>
      </c>
      <c r="F19" s="2" t="s">
        <v>46</v>
      </c>
      <c r="G19" s="2"/>
    </row>
    <row r="20" spans="1:7">
      <c r="A20" s="2">
        <v>19</v>
      </c>
      <c r="B20" s="2">
        <v>4</v>
      </c>
      <c r="C20" s="2" t="s">
        <v>44</v>
      </c>
      <c r="D20" s="2" t="str">
        <f t="shared" si="2"/>
        <v>19_ar_emissions</v>
      </c>
      <c r="E20" s="2" t="s">
        <v>47</v>
      </c>
      <c r="F20" s="2" t="s">
        <v>48</v>
      </c>
      <c r="G20" s="2"/>
    </row>
    <row r="21" spans="1:7">
      <c r="A21" s="2">
        <v>20</v>
      </c>
      <c r="B21" s="2">
        <v>4</v>
      </c>
      <c r="C21" s="2" t="s">
        <v>44</v>
      </c>
      <c r="D21" s="2" t="str">
        <f t="shared" si="2"/>
        <v>20_cfs</v>
      </c>
      <c r="E21" s="2" t="s">
        <v>49</v>
      </c>
      <c r="F21" s="2" t="s">
        <v>50</v>
      </c>
      <c r="G21" s="2"/>
    </row>
    <row r="22" spans="1:7" ht="13.95" customHeight="1">
      <c r="A22" s="2">
        <v>21</v>
      </c>
      <c r="B22" s="2">
        <v>4</v>
      </c>
      <c r="C22" s="2" t="s">
        <v>44</v>
      </c>
      <c r="D22" s="2" t="str">
        <f t="shared" si="2"/>
        <v>21_emission</v>
      </c>
      <c r="E22" s="2" t="s">
        <v>51</v>
      </c>
      <c r="F22" s="2" t="s">
        <v>52</v>
      </c>
      <c r="G22" s="2"/>
    </row>
    <row r="23" spans="1:7" ht="13.95" customHeight="1">
      <c r="A23" s="2">
        <v>22</v>
      </c>
      <c r="B23" s="2">
        <v>4</v>
      </c>
      <c r="C23" s="2" t="s">
        <v>44</v>
      </c>
      <c r="D23" s="2" t="str">
        <f t="shared" si="2"/>
        <v>22_rac_emissions</v>
      </c>
      <c r="E23" s="2" t="s">
        <v>53</v>
      </c>
      <c r="F23" s="2" t="s">
        <v>54</v>
      </c>
      <c r="G23" s="2"/>
    </row>
    <row r="24" spans="1:7">
      <c r="A24" s="2">
        <v>23</v>
      </c>
      <c r="B24" s="2">
        <v>4</v>
      </c>
      <c r="C24" s="2" t="s">
        <v>44</v>
      </c>
      <c r="D24" s="2" t="str">
        <f t="shared" si="2"/>
        <v>23_job_factors</v>
      </c>
      <c r="E24" s="2" t="s">
        <v>55</v>
      </c>
      <c r="F24" s="2" t="s">
        <v>56</v>
      </c>
      <c r="G24" s="2"/>
    </row>
    <row r="25" spans="1:7">
      <c r="A25" s="2">
        <v>24</v>
      </c>
      <c r="B25" s="2">
        <v>4</v>
      </c>
      <c r="C25" s="2" t="s">
        <v>44</v>
      </c>
      <c r="D25" s="2" t="str">
        <f t="shared" si="2"/>
        <v>24_t&amp;d</v>
      </c>
      <c r="E25" s="2" t="s">
        <v>57</v>
      </c>
      <c r="F25" s="2" t="s">
        <v>58</v>
      </c>
      <c r="G25" s="2"/>
    </row>
    <row r="26" spans="1:7">
      <c r="A26" s="2">
        <v>25</v>
      </c>
      <c r="B26" s="2">
        <v>4</v>
      </c>
      <c r="C26" s="2" t="s">
        <v>44</v>
      </c>
      <c r="D26" s="2" t="str">
        <f t="shared" si="2"/>
        <v>25_caps_restriction</v>
      </c>
      <c r="E26" s="2" t="s">
        <v>59</v>
      </c>
      <c r="F26" s="2" t="s">
        <v>60</v>
      </c>
      <c r="G26" s="2"/>
    </row>
    <row r="27" spans="1:7">
      <c r="A27" s="2">
        <v>26</v>
      </c>
      <c r="B27" s="2">
        <v>5</v>
      </c>
      <c r="C27" s="2" t="s">
        <v>61</v>
      </c>
      <c r="D27" s="2" t="str">
        <f t="shared" si="2"/>
        <v>26_ext</v>
      </c>
      <c r="E27" s="2" t="s">
        <v>62</v>
      </c>
      <c r="F27" s="2" t="s">
        <v>63</v>
      </c>
      <c r="G27" s="2" t="s">
        <v>64</v>
      </c>
    </row>
    <row r="28" spans="1:7">
      <c r="A28" s="2">
        <v>27</v>
      </c>
      <c r="B28" s="2">
        <v>5</v>
      </c>
      <c r="C28" s="2" t="s">
        <v>61</v>
      </c>
      <c r="D28" s="2" t="str">
        <f t="shared" si="2"/>
        <v>27_res_cost</v>
      </c>
      <c r="E28" s="2" t="s">
        <v>65</v>
      </c>
      <c r="F28" s="2" t="s">
        <v>66</v>
      </c>
      <c r="G28" s="2"/>
    </row>
    <row r="29" spans="1:7">
      <c r="A29" s="2">
        <v>28</v>
      </c>
      <c r="B29" s="2">
        <v>5</v>
      </c>
      <c r="C29" s="2" t="s">
        <v>61</v>
      </c>
      <c r="D29" s="2" t="str">
        <f t="shared" si="2"/>
        <v>28_power_cost</v>
      </c>
      <c r="E29" s="2" t="s">
        <v>67</v>
      </c>
      <c r="F29" s="2" t="s">
        <v>68</v>
      </c>
      <c r="G29" s="2"/>
    </row>
    <row r="30" spans="1:7">
      <c r="A30" s="2">
        <v>29</v>
      </c>
      <c r="B30" s="2">
        <v>5</v>
      </c>
      <c r="C30" s="2" t="s">
        <v>61</v>
      </c>
      <c r="D30" s="2" t="str">
        <f t="shared" si="2"/>
        <v>29_trans_cost</v>
      </c>
      <c r="E30" s="2" t="s">
        <v>69</v>
      </c>
      <c r="F30" s="2" t="s">
        <v>70</v>
      </c>
      <c r="G30" s="2"/>
    </row>
    <row r="31" spans="1:7">
      <c r="A31" s="2">
        <v>30</v>
      </c>
      <c r="B31" s="2">
        <v>5</v>
      </c>
      <c r="C31" s="2" t="s">
        <v>61</v>
      </c>
      <c r="D31" s="2" t="str">
        <f t="shared" si="2"/>
        <v>30_agro_cost</v>
      </c>
      <c r="E31" s="2" t="s">
        <v>71</v>
      </c>
      <c r="F31" s="2" t="s">
        <v>72</v>
      </c>
      <c r="G31" s="2"/>
    </row>
    <row r="32" spans="1:7">
      <c r="A32" s="2">
        <v>31</v>
      </c>
      <c r="B32" s="2">
        <v>5</v>
      </c>
      <c r="C32" s="2" t="s">
        <v>61</v>
      </c>
      <c r="D32" s="2" t="str">
        <f t="shared" si="2"/>
        <v>31_rac_cost</v>
      </c>
      <c r="E32" s="2" t="s">
        <v>73</v>
      </c>
      <c r="F32" s="2" t="s">
        <v>74</v>
      </c>
      <c r="G32" s="2"/>
    </row>
    <row r="33" spans="1:7">
      <c r="A33" s="2">
        <v>32</v>
      </c>
      <c r="B33" s="2">
        <v>5</v>
      </c>
      <c r="C33" s="2" t="s">
        <v>61</v>
      </c>
      <c r="D33" s="2" t="str">
        <f t="shared" si="2"/>
        <v>32_tax</v>
      </c>
      <c r="E33" s="2" t="s">
        <v>75</v>
      </c>
      <c r="F33" s="2" t="s">
        <v>76</v>
      </c>
      <c r="G33" s="2"/>
    </row>
    <row r="34" spans="1:7">
      <c r="A34" s="2">
        <v>33</v>
      </c>
      <c r="B34" s="2">
        <v>5</v>
      </c>
      <c r="C34" s="2" t="s">
        <v>61</v>
      </c>
      <c r="D34" s="2" t="str">
        <f t="shared" si="2"/>
        <v>33_exp</v>
      </c>
      <c r="E34" s="2" t="s">
        <v>77</v>
      </c>
      <c r="F34" s="2" t="s">
        <v>78</v>
      </c>
      <c r="G34" s="2"/>
    </row>
  </sheetData>
  <sortState xmlns:xlrd2="http://schemas.microsoft.com/office/spreadsheetml/2017/richdata2" ref="A2:G34">
    <sortCondition ref="B2:B34"/>
    <sortCondition ref="A2:A3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683E-4146-4D50-9810-7FC6AD859B3F}">
  <sheetPr codeName="Sheet10">
    <tabColor rgb="FFFFC000"/>
  </sheetPr>
  <dimension ref="A1:C18"/>
  <sheetViews>
    <sheetView workbookViewId="0">
      <selection activeCell="C17" sqref="C17"/>
    </sheetView>
  </sheetViews>
  <sheetFormatPr defaultColWidth="11.21875" defaultRowHeight="14.4"/>
  <cols>
    <col min="1" max="1" width="20.21875" customWidth="1"/>
    <col min="2" max="2" width="16.77734375" bestFit="1" customWidth="1"/>
    <col min="3" max="3" width="71.21875" bestFit="1" customWidth="1"/>
  </cols>
  <sheetData>
    <row r="1" spans="1:3" ht="15" thickBot="1">
      <c r="A1" s="309" t="s">
        <v>111</v>
      </c>
      <c r="B1" s="310" t="s">
        <v>184</v>
      </c>
      <c r="C1" s="311" t="s">
        <v>85</v>
      </c>
    </row>
    <row r="2" spans="1:3">
      <c r="A2" s="312" t="s">
        <v>242</v>
      </c>
      <c r="B2" s="284" t="s">
        <v>243</v>
      </c>
      <c r="C2" s="90" t="s">
        <v>244</v>
      </c>
    </row>
    <row r="3" spans="1:3">
      <c r="A3" s="290" t="s">
        <v>245</v>
      </c>
      <c r="B3" s="3" t="s">
        <v>246</v>
      </c>
      <c r="C3" s="58" t="s">
        <v>247</v>
      </c>
    </row>
    <row r="4" spans="1:3">
      <c r="A4" s="290" t="s">
        <v>248</v>
      </c>
      <c r="B4" s="3" t="s">
        <v>249</v>
      </c>
      <c r="C4" s="58" t="s">
        <v>250</v>
      </c>
    </row>
    <row r="5" spans="1:3">
      <c r="A5" s="290" t="s">
        <v>251</v>
      </c>
      <c r="B5" s="3" t="s">
        <v>252</v>
      </c>
      <c r="C5" s="58" t="s">
        <v>253</v>
      </c>
    </row>
    <row r="6" spans="1:3">
      <c r="A6" s="290" t="s">
        <v>254</v>
      </c>
      <c r="B6" s="3" t="s">
        <v>255</v>
      </c>
      <c r="C6" s="58" t="s">
        <v>256</v>
      </c>
    </row>
    <row r="7" spans="1:3">
      <c r="A7" s="290" t="s">
        <v>257</v>
      </c>
      <c r="B7" s="3" t="s">
        <v>258</v>
      </c>
      <c r="C7" s="58" t="s">
        <v>259</v>
      </c>
    </row>
    <row r="8" spans="1:3">
      <c r="A8" s="290" t="s">
        <v>245</v>
      </c>
      <c r="B8" s="3" t="s">
        <v>260</v>
      </c>
      <c r="C8" s="58" t="s">
        <v>261</v>
      </c>
    </row>
    <row r="9" spans="1:3">
      <c r="A9" s="290" t="s">
        <v>248</v>
      </c>
      <c r="B9" s="3" t="s">
        <v>262</v>
      </c>
      <c r="C9" s="58" t="s">
        <v>263</v>
      </c>
    </row>
    <row r="10" spans="1:3">
      <c r="A10" s="290" t="s">
        <v>251</v>
      </c>
      <c r="B10" s="3" t="s">
        <v>264</v>
      </c>
      <c r="C10" s="58" t="s">
        <v>265</v>
      </c>
    </row>
    <row r="11" spans="1:3">
      <c r="A11" s="290" t="s">
        <v>254</v>
      </c>
      <c r="B11" s="3" t="s">
        <v>266</v>
      </c>
      <c r="C11" s="58" t="s">
        <v>267</v>
      </c>
    </row>
    <row r="12" spans="1:3">
      <c r="A12" s="290" t="s">
        <v>257</v>
      </c>
      <c r="B12" s="3" t="s">
        <v>268</v>
      </c>
      <c r="C12" s="58" t="s">
        <v>269</v>
      </c>
    </row>
    <row r="13" spans="1:3">
      <c r="A13" s="313" t="s">
        <v>270</v>
      </c>
      <c r="B13" s="308" t="s">
        <v>271</v>
      </c>
      <c r="C13" s="206" t="s">
        <v>272</v>
      </c>
    </row>
    <row r="14" spans="1:3" ht="15" thickBot="1">
      <c r="A14" s="295" t="s">
        <v>242</v>
      </c>
      <c r="B14" s="285" t="s">
        <v>273</v>
      </c>
      <c r="C14" s="89" t="s">
        <v>274</v>
      </c>
    </row>
    <row r="15" spans="1:3">
      <c r="A15" s="288" t="s">
        <v>270</v>
      </c>
      <c r="B15" s="289" t="s">
        <v>275</v>
      </c>
      <c r="C15" s="299" t="s">
        <v>276</v>
      </c>
    </row>
    <row r="16" spans="1:3" ht="15" thickBot="1">
      <c r="A16" s="295" t="s">
        <v>270</v>
      </c>
      <c r="B16" s="285" t="s">
        <v>277</v>
      </c>
      <c r="C16" s="89" t="s">
        <v>278</v>
      </c>
    </row>
    <row r="17" spans="1:3">
      <c r="A17" s="288" t="s">
        <v>279</v>
      </c>
      <c r="B17" s="289" t="s">
        <v>280</v>
      </c>
      <c r="C17" s="299" t="s">
        <v>281</v>
      </c>
    </row>
    <row r="18" spans="1:3" ht="15" thickBot="1">
      <c r="A18" s="295" t="s">
        <v>279</v>
      </c>
      <c r="B18" s="285" t="s">
        <v>282</v>
      </c>
      <c r="C18" s="89" t="s">
        <v>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F345-F4C3-46A7-B517-67AE8202D548}">
  <sheetPr codeName="Sheet11">
    <tabColor rgb="FFFFC000"/>
  </sheetPr>
  <dimension ref="A1:C12"/>
  <sheetViews>
    <sheetView workbookViewId="0">
      <selection activeCell="C14" sqref="C14"/>
    </sheetView>
  </sheetViews>
  <sheetFormatPr defaultColWidth="11.21875" defaultRowHeight="14.4"/>
  <cols>
    <col min="1" max="1" width="30" bestFit="1" customWidth="1"/>
    <col min="2" max="2" width="40.21875" bestFit="1" customWidth="1"/>
    <col min="3" max="3" width="54.44140625" bestFit="1" customWidth="1"/>
  </cols>
  <sheetData>
    <row r="1" spans="1:3" ht="15" thickBot="1">
      <c r="A1" s="309" t="s">
        <v>111</v>
      </c>
      <c r="B1" s="310" t="s">
        <v>184</v>
      </c>
      <c r="C1" s="311" t="s">
        <v>85</v>
      </c>
    </row>
    <row r="2" spans="1:3" ht="15" thickBot="1">
      <c r="A2" s="336" t="s">
        <v>284</v>
      </c>
      <c r="B2" s="336" t="s">
        <v>285</v>
      </c>
      <c r="C2" s="337" t="s">
        <v>286</v>
      </c>
    </row>
    <row r="3" spans="1:3" ht="15" thickBot="1">
      <c r="A3" s="336" t="s">
        <v>284</v>
      </c>
      <c r="B3" s="338" t="s">
        <v>287</v>
      </c>
      <c r="C3" s="339" t="s">
        <v>288</v>
      </c>
    </row>
    <row r="4" spans="1:3" ht="15" thickBot="1">
      <c r="A4" s="336" t="s">
        <v>284</v>
      </c>
      <c r="B4" s="340" t="s">
        <v>289</v>
      </c>
      <c r="C4" s="341" t="s">
        <v>290</v>
      </c>
    </row>
    <row r="5" spans="1:3">
      <c r="A5" s="336" t="s">
        <v>291</v>
      </c>
      <c r="B5" s="336" t="s">
        <v>292</v>
      </c>
      <c r="C5" s="337" t="s">
        <v>293</v>
      </c>
    </row>
    <row r="6" spans="1:3" ht="15" thickBot="1">
      <c r="A6" s="340" t="s">
        <v>291</v>
      </c>
      <c r="B6" s="340" t="s">
        <v>294</v>
      </c>
      <c r="C6" s="341" t="s">
        <v>295</v>
      </c>
    </row>
    <row r="7" spans="1:3" ht="15" thickBot="1">
      <c r="A7" s="336" t="s">
        <v>296</v>
      </c>
      <c r="B7" s="336" t="s">
        <v>297</v>
      </c>
      <c r="C7" s="337" t="s">
        <v>297</v>
      </c>
    </row>
    <row r="8" spans="1:3" ht="15" thickBot="1">
      <c r="A8" s="336" t="s">
        <v>296</v>
      </c>
      <c r="B8" s="336" t="s">
        <v>298</v>
      </c>
      <c r="C8" s="341" t="s">
        <v>298</v>
      </c>
    </row>
    <row r="9" spans="1:3" ht="15" thickBot="1">
      <c r="A9" s="336" t="s">
        <v>299</v>
      </c>
      <c r="B9" s="336" t="s">
        <v>299</v>
      </c>
      <c r="C9" s="341"/>
    </row>
    <row r="10" spans="1:3" ht="15" thickBot="1">
      <c r="A10" s="336" t="s">
        <v>299</v>
      </c>
      <c r="B10" s="336" t="s">
        <v>300</v>
      </c>
      <c r="C10" s="341"/>
    </row>
    <row r="11" spans="1:3" ht="15" thickBot="1">
      <c r="A11" s="336" t="s">
        <v>301</v>
      </c>
      <c r="B11" s="336" t="s">
        <v>302</v>
      </c>
      <c r="C11" s="341" t="s">
        <v>302</v>
      </c>
    </row>
    <row r="12" spans="1:3" ht="15" thickBot="1">
      <c r="A12" s="336" t="s">
        <v>301</v>
      </c>
      <c r="B12" s="336" t="s">
        <v>303</v>
      </c>
      <c r="C12" s="341" t="s">
        <v>303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9B0E-9250-4A79-97C3-92244AD86E02}">
  <sheetPr codeName="Sheet12">
    <tabColor rgb="FF00B050"/>
  </sheetPr>
  <dimension ref="A1:AW263"/>
  <sheetViews>
    <sheetView zoomScale="70" zoomScaleNormal="100" workbookViewId="0">
      <pane ySplit="1" topLeftCell="A235" activePane="bottomLeft" state="frozen"/>
      <selection activeCell="Q1" sqref="Q1"/>
      <selection pane="bottomLeft" activeCell="H161" sqref="H161"/>
    </sheetView>
  </sheetViews>
  <sheetFormatPr defaultColWidth="9.21875" defaultRowHeight="14.4"/>
  <cols>
    <col min="1" max="1" width="19.77734375" customWidth="1"/>
    <col min="2" max="2" width="13.77734375" customWidth="1"/>
    <col min="3" max="3" width="11" customWidth="1"/>
    <col min="4" max="4" width="10" customWidth="1"/>
    <col min="5" max="5" width="9" bestFit="1" customWidth="1"/>
    <col min="6" max="6" width="43.21875" customWidth="1"/>
    <col min="7" max="7" width="25" customWidth="1"/>
    <col min="8" max="8" width="40.77734375" customWidth="1"/>
    <col min="9" max="9" width="12.21875" customWidth="1"/>
    <col min="10" max="10" width="25.77734375" customWidth="1"/>
    <col min="11" max="11" width="19" customWidth="1"/>
    <col min="12" max="12" width="19.44140625" customWidth="1"/>
    <col min="13" max="13" width="30.77734375" customWidth="1"/>
    <col min="14" max="14" width="25.44140625" customWidth="1"/>
    <col min="15" max="15" width="14.77734375" customWidth="1"/>
    <col min="16" max="16" width="9.77734375" customWidth="1"/>
    <col min="17" max="17" width="10.77734375" customWidth="1"/>
    <col min="18" max="18" width="31.21875" customWidth="1"/>
    <col min="19" max="19" width="17" customWidth="1"/>
    <col min="20" max="20" width="11.77734375" customWidth="1"/>
    <col min="21" max="21" width="10" customWidth="1"/>
    <col min="22" max="22" width="15.77734375" customWidth="1"/>
    <col min="23" max="28" width="10" customWidth="1"/>
    <col min="29" max="29" width="10" style="27" customWidth="1"/>
    <col min="30" max="49" width="10" customWidth="1"/>
    <col min="51" max="51" width="9.21875" customWidth="1"/>
  </cols>
  <sheetData>
    <row r="1" spans="1:49" s="12" customFormat="1" ht="43.2">
      <c r="A1" s="1" t="s">
        <v>304</v>
      </c>
      <c r="B1" s="1" t="s">
        <v>305</v>
      </c>
      <c r="C1" s="1" t="s">
        <v>306</v>
      </c>
      <c r="D1" s="1" t="s">
        <v>307</v>
      </c>
      <c r="E1" s="1" t="s">
        <v>308</v>
      </c>
      <c r="F1" s="1" t="s">
        <v>79</v>
      </c>
      <c r="G1" s="1" t="s">
        <v>309</v>
      </c>
      <c r="H1" s="1" t="s">
        <v>310</v>
      </c>
      <c r="I1" s="1" t="s">
        <v>311</v>
      </c>
      <c r="J1" s="1" t="s">
        <v>155</v>
      </c>
      <c r="K1" s="1" t="s">
        <v>312</v>
      </c>
      <c r="L1" s="1" t="s">
        <v>313</v>
      </c>
      <c r="M1" s="1" t="s">
        <v>314</v>
      </c>
      <c r="N1" s="1" t="s">
        <v>315</v>
      </c>
      <c r="O1" s="1" t="s">
        <v>316</v>
      </c>
      <c r="P1" s="1" t="s">
        <v>83</v>
      </c>
      <c r="Q1" s="1" t="s">
        <v>317</v>
      </c>
      <c r="R1" s="1" t="s">
        <v>318</v>
      </c>
      <c r="S1" s="19" t="s">
        <v>319</v>
      </c>
      <c r="T1" s="19">
        <v>2021</v>
      </c>
      <c r="U1" s="19">
        <v>2022</v>
      </c>
      <c r="V1" s="19">
        <v>2023</v>
      </c>
      <c r="W1" s="63">
        <v>2024</v>
      </c>
      <c r="X1" s="63">
        <v>2025</v>
      </c>
      <c r="Y1" s="63">
        <v>2026</v>
      </c>
      <c r="Z1" s="63">
        <v>2027</v>
      </c>
      <c r="AA1" s="63">
        <v>2028</v>
      </c>
      <c r="AB1" s="63">
        <v>2029</v>
      </c>
      <c r="AC1" s="64">
        <v>2030</v>
      </c>
      <c r="AD1" s="63">
        <v>2031</v>
      </c>
      <c r="AE1" s="63">
        <v>2032</v>
      </c>
      <c r="AF1" s="63">
        <v>2033</v>
      </c>
      <c r="AG1" s="63">
        <v>2034</v>
      </c>
      <c r="AH1" s="63">
        <v>2035</v>
      </c>
      <c r="AI1" s="63">
        <v>2036</v>
      </c>
      <c r="AJ1" s="63">
        <v>2037</v>
      </c>
      <c r="AK1" s="63">
        <v>2038</v>
      </c>
      <c r="AL1" s="63">
        <v>2039</v>
      </c>
      <c r="AM1" s="63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>
      <c r="A2" s="3">
        <v>1</v>
      </c>
      <c r="B2" s="3" t="s">
        <v>320</v>
      </c>
      <c r="C2" s="3">
        <v>1</v>
      </c>
      <c r="D2" s="3" t="s">
        <v>321</v>
      </c>
      <c r="E2" s="3">
        <v>1</v>
      </c>
      <c r="F2" s="3" t="s">
        <v>322</v>
      </c>
      <c r="G2" s="3" t="s">
        <v>181</v>
      </c>
      <c r="H2" s="3"/>
      <c r="I2" s="3"/>
      <c r="J2" s="3"/>
      <c r="K2" s="3"/>
      <c r="L2" s="3" t="s">
        <v>176</v>
      </c>
      <c r="M2" s="3" t="s">
        <v>323</v>
      </c>
      <c r="N2" s="3" t="s">
        <v>324</v>
      </c>
      <c r="O2" s="3" t="s">
        <v>325</v>
      </c>
      <c r="P2" s="3"/>
      <c r="Q2" s="3"/>
      <c r="R2" s="3" t="s">
        <v>326</v>
      </c>
      <c r="S2" s="3" t="s">
        <v>327</v>
      </c>
      <c r="T2" s="2" t="s">
        <v>328</v>
      </c>
      <c r="U2" s="2"/>
      <c r="V2" s="2"/>
      <c r="W2" s="2"/>
      <c r="X2" s="2"/>
      <c r="Y2" s="2"/>
      <c r="Z2" s="2"/>
      <c r="AA2" s="2"/>
      <c r="AB2" s="2"/>
      <c r="AC2" s="1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1"/>
      <c r="AW2" s="256">
        <v>0.99999899999999997</v>
      </c>
    </row>
    <row r="3" spans="1:49">
      <c r="A3" s="3">
        <v>1</v>
      </c>
      <c r="B3" s="3" t="s">
        <v>320</v>
      </c>
      <c r="C3" s="3">
        <v>1</v>
      </c>
      <c r="D3" s="3" t="s">
        <v>321</v>
      </c>
      <c r="E3" s="3">
        <v>1</v>
      </c>
      <c r="F3" s="3" t="s">
        <v>322</v>
      </c>
      <c r="G3" s="3" t="s">
        <v>180</v>
      </c>
      <c r="H3" s="3"/>
      <c r="I3" s="3"/>
      <c r="J3" s="3"/>
      <c r="K3" s="3"/>
      <c r="L3" s="3" t="s">
        <v>176</v>
      </c>
      <c r="M3" s="3" t="s">
        <v>323</v>
      </c>
      <c r="N3" s="3" t="s">
        <v>324</v>
      </c>
      <c r="O3" s="3" t="s">
        <v>325</v>
      </c>
      <c r="P3" s="3"/>
      <c r="Q3" s="3"/>
      <c r="R3" s="3" t="s">
        <v>326</v>
      </c>
      <c r="S3" s="3" t="s">
        <v>327</v>
      </c>
      <c r="T3" s="2" t="s">
        <v>328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256">
        <v>0.99999899999999997</v>
      </c>
    </row>
    <row r="4" spans="1:49">
      <c r="A4" s="3">
        <v>1</v>
      </c>
      <c r="B4" s="3" t="s">
        <v>320</v>
      </c>
      <c r="C4" s="3">
        <v>1</v>
      </c>
      <c r="D4" s="3" t="s">
        <v>321</v>
      </c>
      <c r="E4" s="3">
        <v>1</v>
      </c>
      <c r="F4" s="3" t="s">
        <v>322</v>
      </c>
      <c r="G4" s="3" t="s">
        <v>329</v>
      </c>
      <c r="H4" s="3"/>
      <c r="I4" s="3"/>
      <c r="J4" s="3"/>
      <c r="K4" s="3"/>
      <c r="L4" s="3" t="s">
        <v>176</v>
      </c>
      <c r="M4" s="3" t="s">
        <v>323</v>
      </c>
      <c r="N4" s="3" t="s">
        <v>324</v>
      </c>
      <c r="O4" s="3" t="s">
        <v>325</v>
      </c>
      <c r="P4" s="3"/>
      <c r="Q4" s="3"/>
      <c r="R4" s="3" t="s">
        <v>326</v>
      </c>
      <c r="S4" s="3" t="s">
        <v>327</v>
      </c>
      <c r="T4" s="2" t="s">
        <v>328</v>
      </c>
      <c r="U4" s="2"/>
      <c r="V4" s="2"/>
      <c r="W4" s="2"/>
      <c r="X4" s="2"/>
      <c r="Y4" s="2"/>
      <c r="Z4" s="2"/>
      <c r="AA4" s="2"/>
      <c r="AB4" s="2"/>
      <c r="AC4" s="1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1"/>
      <c r="AW4" s="256">
        <v>0.99999899999999997</v>
      </c>
    </row>
    <row r="5" spans="1:49">
      <c r="A5" s="3">
        <v>1</v>
      </c>
      <c r="B5" s="3" t="s">
        <v>320</v>
      </c>
      <c r="C5" s="3">
        <v>1</v>
      </c>
      <c r="D5" s="3" t="s">
        <v>321</v>
      </c>
      <c r="E5" s="3">
        <v>1</v>
      </c>
      <c r="F5" s="3" t="s">
        <v>322</v>
      </c>
      <c r="G5" s="3" t="s">
        <v>178</v>
      </c>
      <c r="H5" s="3"/>
      <c r="I5" s="3"/>
      <c r="J5" s="3"/>
      <c r="K5" s="3"/>
      <c r="L5" s="3" t="s">
        <v>176</v>
      </c>
      <c r="M5" s="3" t="s">
        <v>323</v>
      </c>
      <c r="N5" s="3" t="s">
        <v>324</v>
      </c>
      <c r="O5" s="3" t="s">
        <v>325</v>
      </c>
      <c r="P5" s="3"/>
      <c r="Q5" s="3"/>
      <c r="R5" s="3" t="s">
        <v>326</v>
      </c>
      <c r="S5" s="3" t="s">
        <v>327</v>
      </c>
      <c r="T5" s="2" t="s">
        <v>328</v>
      </c>
      <c r="U5" s="2"/>
      <c r="V5" s="2"/>
      <c r="W5" s="2"/>
      <c r="X5" s="2"/>
      <c r="Y5" s="2"/>
      <c r="Z5" s="2"/>
      <c r="AA5" s="2"/>
      <c r="AB5" s="2"/>
      <c r="AC5" s="13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1"/>
      <c r="AW5" s="256">
        <v>0.99999899999999997</v>
      </c>
    </row>
    <row r="6" spans="1:49">
      <c r="A6" s="3">
        <v>1</v>
      </c>
      <c r="B6" s="3" t="s">
        <v>320</v>
      </c>
      <c r="C6" s="3">
        <v>1</v>
      </c>
      <c r="D6" s="3" t="s">
        <v>321</v>
      </c>
      <c r="E6" s="3">
        <v>1</v>
      </c>
      <c r="F6" s="3" t="s">
        <v>322</v>
      </c>
      <c r="G6" s="3" t="s">
        <v>164</v>
      </c>
      <c r="H6" s="3"/>
      <c r="I6" s="3"/>
      <c r="J6" s="3"/>
      <c r="K6" s="3"/>
      <c r="L6" s="3" t="s">
        <v>176</v>
      </c>
      <c r="M6" s="3" t="s">
        <v>323</v>
      </c>
      <c r="N6" s="3" t="s">
        <v>324</v>
      </c>
      <c r="O6" s="3" t="s">
        <v>325</v>
      </c>
      <c r="P6" s="3"/>
      <c r="Q6" s="3"/>
      <c r="R6" s="3" t="s">
        <v>326</v>
      </c>
      <c r="S6" s="3" t="s">
        <v>327</v>
      </c>
      <c r="T6" s="2" t="s">
        <v>328</v>
      </c>
      <c r="U6" s="2"/>
      <c r="V6" s="2"/>
      <c r="W6" s="2"/>
      <c r="X6" s="2"/>
      <c r="Y6" s="2"/>
      <c r="Z6" s="2"/>
      <c r="AA6" s="2"/>
      <c r="AB6" s="2"/>
      <c r="AC6" s="1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1"/>
      <c r="AW6" s="256">
        <v>0.99999899999999997</v>
      </c>
    </row>
    <row r="7" spans="1:49">
      <c r="A7" s="3">
        <v>1</v>
      </c>
      <c r="B7" s="3" t="s">
        <v>320</v>
      </c>
      <c r="C7" s="3">
        <v>1</v>
      </c>
      <c r="D7" s="3" t="s">
        <v>321</v>
      </c>
      <c r="E7" s="3">
        <v>1</v>
      </c>
      <c r="F7" s="3" t="s">
        <v>322</v>
      </c>
      <c r="G7" s="3" t="s">
        <v>179</v>
      </c>
      <c r="H7" s="3"/>
      <c r="I7" s="3"/>
      <c r="J7" s="3"/>
      <c r="K7" s="3"/>
      <c r="L7" s="3" t="s">
        <v>176</v>
      </c>
      <c r="M7" s="3" t="s">
        <v>323</v>
      </c>
      <c r="N7" s="3" t="s">
        <v>324</v>
      </c>
      <c r="O7" s="3" t="s">
        <v>325</v>
      </c>
      <c r="P7" s="3"/>
      <c r="Q7" s="3"/>
      <c r="R7" s="3" t="s">
        <v>326</v>
      </c>
      <c r="S7" s="3" t="s">
        <v>327</v>
      </c>
      <c r="T7" s="2" t="s">
        <v>328</v>
      </c>
      <c r="U7" s="2"/>
      <c r="V7" s="2"/>
      <c r="W7" s="2"/>
      <c r="X7" s="2"/>
      <c r="Y7" s="2"/>
      <c r="Z7" s="2"/>
      <c r="AA7" s="2"/>
      <c r="AB7" s="2"/>
      <c r="AC7" s="1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1"/>
      <c r="AW7" s="256">
        <v>0.99999899999999997</v>
      </c>
    </row>
    <row r="8" spans="1:49">
      <c r="A8" s="3">
        <v>1</v>
      </c>
      <c r="B8" s="3" t="s">
        <v>320</v>
      </c>
      <c r="C8" s="3">
        <v>1</v>
      </c>
      <c r="D8" s="3" t="s">
        <v>321</v>
      </c>
      <c r="E8" s="3">
        <v>1</v>
      </c>
      <c r="F8" s="3" t="s">
        <v>322</v>
      </c>
      <c r="G8" s="3" t="s">
        <v>177</v>
      </c>
      <c r="H8" s="3"/>
      <c r="I8" s="3"/>
      <c r="J8" s="3"/>
      <c r="K8" s="3"/>
      <c r="L8" s="3" t="s">
        <v>176</v>
      </c>
      <c r="M8" s="3" t="s">
        <v>323</v>
      </c>
      <c r="N8" s="3" t="s">
        <v>324</v>
      </c>
      <c r="O8" s="3" t="s">
        <v>325</v>
      </c>
      <c r="P8" s="3"/>
      <c r="Q8" s="3"/>
      <c r="R8" s="3" t="s">
        <v>326</v>
      </c>
      <c r="S8" s="3" t="s">
        <v>327</v>
      </c>
      <c r="T8" s="2" t="s">
        <v>328</v>
      </c>
      <c r="U8" s="2"/>
      <c r="V8" s="2"/>
      <c r="W8" s="2"/>
      <c r="X8" s="2"/>
      <c r="Y8" s="2"/>
      <c r="Z8" s="2"/>
      <c r="AA8" s="2"/>
      <c r="AB8" s="2"/>
      <c r="AC8" s="1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1"/>
      <c r="AW8" s="256">
        <v>0.99999899999999997</v>
      </c>
    </row>
    <row r="9" spans="1:49">
      <c r="A9" s="3">
        <v>2</v>
      </c>
      <c r="B9" s="3" t="s">
        <v>330</v>
      </c>
      <c r="C9" s="3">
        <v>1</v>
      </c>
      <c r="D9" s="3" t="s">
        <v>321</v>
      </c>
      <c r="E9" s="3">
        <v>1</v>
      </c>
      <c r="F9" s="3" t="s">
        <v>322</v>
      </c>
      <c r="G9" s="3" t="s">
        <v>181</v>
      </c>
      <c r="H9" s="3"/>
      <c r="I9" s="3"/>
      <c r="J9" s="3"/>
      <c r="K9" s="3"/>
      <c r="L9" s="3" t="s">
        <v>176</v>
      </c>
      <c r="M9" s="3" t="s">
        <v>323</v>
      </c>
      <c r="N9" s="3" t="s">
        <v>324</v>
      </c>
      <c r="O9" s="3" t="s">
        <v>325</v>
      </c>
      <c r="P9" s="3"/>
      <c r="Q9" s="3"/>
      <c r="R9" s="3" t="s">
        <v>326</v>
      </c>
      <c r="S9" s="3" t="s">
        <v>327</v>
      </c>
      <c r="T9" s="2" t="s">
        <v>328</v>
      </c>
      <c r="U9" s="2"/>
      <c r="V9" s="2"/>
      <c r="W9" s="2"/>
      <c r="X9" s="2"/>
      <c r="Y9" s="2"/>
      <c r="Z9" s="2"/>
      <c r="AA9" s="2"/>
      <c r="AB9" s="2"/>
      <c r="AC9" s="13">
        <v>0.91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1"/>
      <c r="AW9" s="451">
        <v>0.90900000000000003</v>
      </c>
    </row>
    <row r="10" spans="1:49">
      <c r="A10" s="3">
        <v>2</v>
      </c>
      <c r="B10" s="3" t="s">
        <v>330</v>
      </c>
      <c r="C10" s="3">
        <v>1</v>
      </c>
      <c r="D10" s="3" t="s">
        <v>321</v>
      </c>
      <c r="E10" s="3">
        <v>1</v>
      </c>
      <c r="F10" s="3" t="s">
        <v>322</v>
      </c>
      <c r="G10" s="3" t="s">
        <v>180</v>
      </c>
      <c r="H10" s="3"/>
      <c r="I10" s="3"/>
      <c r="J10" s="3"/>
      <c r="K10" s="3"/>
      <c r="L10" s="3" t="s">
        <v>176</v>
      </c>
      <c r="M10" s="3" t="s">
        <v>323</v>
      </c>
      <c r="N10" s="3" t="s">
        <v>324</v>
      </c>
      <c r="O10" s="3" t="s">
        <v>325</v>
      </c>
      <c r="P10" s="3"/>
      <c r="Q10" s="3"/>
      <c r="R10" s="3" t="s">
        <v>326</v>
      </c>
      <c r="S10" s="3" t="s">
        <v>327</v>
      </c>
      <c r="T10" s="2" t="s">
        <v>328</v>
      </c>
      <c r="U10" s="2"/>
      <c r="V10" s="2"/>
      <c r="W10" s="2"/>
      <c r="X10" s="2"/>
      <c r="Y10" s="2"/>
      <c r="Z10" s="2"/>
      <c r="AA10" s="2"/>
      <c r="AB10" s="2"/>
      <c r="AC10" s="13">
        <v>0.91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1"/>
      <c r="AW10" s="451">
        <v>0.90900000000000003</v>
      </c>
    </row>
    <row r="11" spans="1:49">
      <c r="A11" s="3">
        <v>2</v>
      </c>
      <c r="B11" s="3" t="s">
        <v>330</v>
      </c>
      <c r="C11" s="3">
        <v>1</v>
      </c>
      <c r="D11" s="3" t="s">
        <v>321</v>
      </c>
      <c r="E11" s="3">
        <v>1</v>
      </c>
      <c r="F11" s="3" t="s">
        <v>322</v>
      </c>
      <c r="G11" s="3" t="s">
        <v>329</v>
      </c>
      <c r="H11" s="3"/>
      <c r="I11" s="3"/>
      <c r="J11" s="3"/>
      <c r="K11" s="3"/>
      <c r="L11" s="3" t="s">
        <v>176</v>
      </c>
      <c r="M11" s="3" t="s">
        <v>323</v>
      </c>
      <c r="N11" s="3" t="s">
        <v>324</v>
      </c>
      <c r="O11" s="3" t="s">
        <v>325</v>
      </c>
      <c r="P11" s="3"/>
      <c r="Q11" s="3"/>
      <c r="R11" s="3" t="s">
        <v>326</v>
      </c>
      <c r="S11" s="3" t="s">
        <v>327</v>
      </c>
      <c r="T11" s="2" t="s">
        <v>328</v>
      </c>
      <c r="U11" s="2"/>
      <c r="V11" s="2"/>
      <c r="W11" s="2"/>
      <c r="X11" s="2"/>
      <c r="Y11" s="2"/>
      <c r="Z11" s="2"/>
      <c r="AA11" s="2"/>
      <c r="AB11" s="2"/>
      <c r="AC11" s="13">
        <v>0.91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1"/>
      <c r="AW11" s="451">
        <v>0.90900000000000003</v>
      </c>
    </row>
    <row r="12" spans="1:49">
      <c r="A12" s="3">
        <v>2</v>
      </c>
      <c r="B12" s="3" t="s">
        <v>330</v>
      </c>
      <c r="C12" s="3">
        <v>1</v>
      </c>
      <c r="D12" s="3" t="s">
        <v>321</v>
      </c>
      <c r="E12" s="3">
        <v>1</v>
      </c>
      <c r="F12" s="3" t="s">
        <v>322</v>
      </c>
      <c r="G12" s="3" t="s">
        <v>178</v>
      </c>
      <c r="H12" s="3"/>
      <c r="I12" s="3"/>
      <c r="J12" s="3"/>
      <c r="K12" s="3"/>
      <c r="L12" s="3" t="s">
        <v>176</v>
      </c>
      <c r="M12" s="3" t="s">
        <v>323</v>
      </c>
      <c r="N12" s="3" t="s">
        <v>324</v>
      </c>
      <c r="O12" s="3" t="s">
        <v>325</v>
      </c>
      <c r="P12" s="3"/>
      <c r="Q12" s="3"/>
      <c r="R12" s="3" t="s">
        <v>326</v>
      </c>
      <c r="S12" s="3" t="s">
        <v>327</v>
      </c>
      <c r="T12" s="2" t="s">
        <v>328</v>
      </c>
      <c r="U12" s="2"/>
      <c r="V12" s="2"/>
      <c r="W12" s="2"/>
      <c r="X12" s="2"/>
      <c r="Y12" s="2"/>
      <c r="Z12" s="2"/>
      <c r="AA12" s="2"/>
      <c r="AB12" s="2"/>
      <c r="AC12" s="13">
        <v>0.91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1"/>
      <c r="AW12" s="451">
        <v>0.90900000000000003</v>
      </c>
    </row>
    <row r="13" spans="1:49">
      <c r="A13" s="3">
        <v>2</v>
      </c>
      <c r="B13" s="3" t="s">
        <v>330</v>
      </c>
      <c r="C13" s="3">
        <v>1</v>
      </c>
      <c r="D13" s="3" t="s">
        <v>321</v>
      </c>
      <c r="E13" s="3">
        <v>1</v>
      </c>
      <c r="F13" s="3" t="s">
        <v>322</v>
      </c>
      <c r="G13" s="3" t="s">
        <v>164</v>
      </c>
      <c r="H13" s="3"/>
      <c r="I13" s="3"/>
      <c r="J13" s="3"/>
      <c r="K13" s="3"/>
      <c r="L13" s="3" t="s">
        <v>176</v>
      </c>
      <c r="M13" s="3" t="s">
        <v>323</v>
      </c>
      <c r="N13" s="3" t="s">
        <v>324</v>
      </c>
      <c r="O13" s="3" t="s">
        <v>325</v>
      </c>
      <c r="P13" s="3"/>
      <c r="Q13" s="3"/>
      <c r="R13" s="3" t="s">
        <v>326</v>
      </c>
      <c r="S13" s="3" t="s">
        <v>327</v>
      </c>
      <c r="T13" s="2" t="s">
        <v>328</v>
      </c>
      <c r="U13" s="2"/>
      <c r="V13" s="2"/>
      <c r="W13" s="2"/>
      <c r="X13" s="2"/>
      <c r="Y13" s="2"/>
      <c r="Z13" s="2"/>
      <c r="AA13" s="2"/>
      <c r="AB13" s="2"/>
      <c r="AC13" s="13">
        <v>0.91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1"/>
      <c r="AW13" s="451">
        <v>0.90900000000000003</v>
      </c>
    </row>
    <row r="14" spans="1:49">
      <c r="A14" s="3">
        <v>2</v>
      </c>
      <c r="B14" s="3" t="s">
        <v>330</v>
      </c>
      <c r="C14" s="3">
        <v>1</v>
      </c>
      <c r="D14" s="3" t="s">
        <v>321</v>
      </c>
      <c r="E14" s="3">
        <v>1</v>
      </c>
      <c r="F14" s="3" t="s">
        <v>322</v>
      </c>
      <c r="G14" s="3" t="s">
        <v>179</v>
      </c>
      <c r="H14" s="3"/>
      <c r="I14" s="3"/>
      <c r="J14" s="3"/>
      <c r="K14" s="3"/>
      <c r="L14" s="3" t="s">
        <v>176</v>
      </c>
      <c r="M14" s="3" t="s">
        <v>323</v>
      </c>
      <c r="N14" s="3" t="s">
        <v>324</v>
      </c>
      <c r="O14" s="3" t="s">
        <v>325</v>
      </c>
      <c r="P14" s="3"/>
      <c r="Q14" s="3"/>
      <c r="R14" s="3" t="s">
        <v>326</v>
      </c>
      <c r="S14" s="3" t="s">
        <v>327</v>
      </c>
      <c r="T14" s="2" t="s">
        <v>328</v>
      </c>
      <c r="U14" s="2"/>
      <c r="V14" s="2"/>
      <c r="W14" s="2"/>
      <c r="X14" s="2"/>
      <c r="Y14" s="2"/>
      <c r="Z14" s="2"/>
      <c r="AA14" s="2"/>
      <c r="AB14" s="2"/>
      <c r="AC14" s="13">
        <v>0.91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1"/>
      <c r="AW14" s="451">
        <v>0.90900000000000003</v>
      </c>
    </row>
    <row r="15" spans="1:49">
      <c r="A15" s="3">
        <v>2</v>
      </c>
      <c r="B15" s="3" t="s">
        <v>330</v>
      </c>
      <c r="C15" s="3">
        <v>1</v>
      </c>
      <c r="D15" s="3" t="s">
        <v>321</v>
      </c>
      <c r="E15" s="3">
        <v>1</v>
      </c>
      <c r="F15" s="3" t="s">
        <v>322</v>
      </c>
      <c r="G15" s="3" t="s">
        <v>177</v>
      </c>
      <c r="H15" s="3"/>
      <c r="I15" s="3"/>
      <c r="J15" s="3"/>
      <c r="K15" s="3"/>
      <c r="L15" s="3" t="s">
        <v>176</v>
      </c>
      <c r="M15" s="3" t="s">
        <v>323</v>
      </c>
      <c r="N15" s="3" t="s">
        <v>324</v>
      </c>
      <c r="O15" s="3" t="s">
        <v>325</v>
      </c>
      <c r="P15" s="3"/>
      <c r="Q15" s="3"/>
      <c r="R15" s="3" t="s">
        <v>326</v>
      </c>
      <c r="S15" s="3" t="s">
        <v>327</v>
      </c>
      <c r="T15" s="2" t="s">
        <v>328</v>
      </c>
      <c r="U15" s="2"/>
      <c r="V15" s="2"/>
      <c r="W15" s="2"/>
      <c r="X15" s="2"/>
      <c r="Y15" s="2"/>
      <c r="Z15" s="2"/>
      <c r="AA15" s="2"/>
      <c r="AB15" s="2"/>
      <c r="AC15" s="13">
        <v>0.99990000000000001</v>
      </c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1"/>
      <c r="AW15" s="13">
        <v>0.999</v>
      </c>
    </row>
    <row r="16" spans="1:49">
      <c r="A16" s="3">
        <v>3</v>
      </c>
      <c r="B16" s="3" t="s">
        <v>331</v>
      </c>
      <c r="C16" s="3">
        <v>1</v>
      </c>
      <c r="D16" s="3" t="s">
        <v>321</v>
      </c>
      <c r="E16" s="3">
        <v>1</v>
      </c>
      <c r="F16" s="3" t="s">
        <v>322</v>
      </c>
      <c r="G16" s="3" t="s">
        <v>181</v>
      </c>
      <c r="H16" s="3"/>
      <c r="I16" s="3"/>
      <c r="J16" s="3"/>
      <c r="K16" s="3"/>
      <c r="L16" s="3" t="s">
        <v>176</v>
      </c>
      <c r="M16" s="3" t="s">
        <v>323</v>
      </c>
      <c r="N16" s="3" t="s">
        <v>324</v>
      </c>
      <c r="O16" s="3" t="s">
        <v>325</v>
      </c>
      <c r="P16" s="3"/>
      <c r="Q16" s="3"/>
      <c r="R16" s="3" t="s">
        <v>326</v>
      </c>
      <c r="S16" s="3" t="s">
        <v>327</v>
      </c>
      <c r="T16" s="2" t="s">
        <v>328</v>
      </c>
      <c r="U16" s="2"/>
      <c r="V16" s="2"/>
      <c r="W16" s="2"/>
      <c r="X16" s="2"/>
      <c r="Y16" s="2"/>
      <c r="Z16" s="2"/>
      <c r="AA16" s="2"/>
      <c r="AB16" s="2"/>
      <c r="AC16" s="13">
        <v>0.89</v>
      </c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1"/>
      <c r="AW16" s="451">
        <v>0.88900000000000001</v>
      </c>
    </row>
    <row r="17" spans="1:49">
      <c r="A17" s="3">
        <v>3</v>
      </c>
      <c r="B17" s="3" t="s">
        <v>331</v>
      </c>
      <c r="C17" s="3">
        <v>1</v>
      </c>
      <c r="D17" s="3" t="s">
        <v>321</v>
      </c>
      <c r="E17" s="3">
        <v>1</v>
      </c>
      <c r="F17" s="3" t="s">
        <v>322</v>
      </c>
      <c r="G17" s="3" t="s">
        <v>180</v>
      </c>
      <c r="H17" s="3"/>
      <c r="I17" s="3"/>
      <c r="J17" s="3"/>
      <c r="K17" s="3"/>
      <c r="L17" s="3" t="s">
        <v>176</v>
      </c>
      <c r="M17" s="3" t="s">
        <v>323</v>
      </c>
      <c r="N17" s="3" t="s">
        <v>324</v>
      </c>
      <c r="O17" s="3" t="s">
        <v>325</v>
      </c>
      <c r="P17" s="3"/>
      <c r="Q17" s="3"/>
      <c r="R17" s="3" t="s">
        <v>326</v>
      </c>
      <c r="S17" s="3" t="s">
        <v>327</v>
      </c>
      <c r="T17" s="2" t="s">
        <v>328</v>
      </c>
      <c r="U17" s="2"/>
      <c r="V17" s="2"/>
      <c r="W17" s="2"/>
      <c r="X17" s="2"/>
      <c r="Y17" s="2"/>
      <c r="Z17" s="2"/>
      <c r="AA17" s="2"/>
      <c r="AB17" s="2"/>
      <c r="AC17" s="13">
        <v>0.89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1"/>
      <c r="AW17" s="451">
        <v>0.88900000000000001</v>
      </c>
    </row>
    <row r="18" spans="1:49">
      <c r="A18" s="3">
        <v>3</v>
      </c>
      <c r="B18" s="3" t="s">
        <v>331</v>
      </c>
      <c r="C18" s="3">
        <v>1</v>
      </c>
      <c r="D18" s="3" t="s">
        <v>321</v>
      </c>
      <c r="E18" s="3">
        <v>1</v>
      </c>
      <c r="F18" s="3" t="s">
        <v>322</v>
      </c>
      <c r="G18" s="3" t="s">
        <v>329</v>
      </c>
      <c r="H18" s="3"/>
      <c r="I18" s="3"/>
      <c r="J18" s="3"/>
      <c r="K18" s="3"/>
      <c r="L18" s="3" t="s">
        <v>176</v>
      </c>
      <c r="M18" s="3" t="s">
        <v>323</v>
      </c>
      <c r="N18" s="3" t="s">
        <v>324</v>
      </c>
      <c r="O18" s="3" t="s">
        <v>325</v>
      </c>
      <c r="P18" s="3"/>
      <c r="Q18" s="3"/>
      <c r="R18" s="3" t="s">
        <v>326</v>
      </c>
      <c r="S18" s="3" t="s">
        <v>327</v>
      </c>
      <c r="T18" s="2" t="s">
        <v>328</v>
      </c>
      <c r="U18" s="2"/>
      <c r="V18" s="2"/>
      <c r="W18" s="2"/>
      <c r="X18" s="2"/>
      <c r="Y18" s="2"/>
      <c r="Z18" s="2"/>
      <c r="AA18" s="2"/>
      <c r="AB18" s="2"/>
      <c r="AC18" s="13">
        <v>0.89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1"/>
      <c r="AW18" s="451">
        <v>0.88900000000000001</v>
      </c>
    </row>
    <row r="19" spans="1:49">
      <c r="A19" s="3">
        <v>3</v>
      </c>
      <c r="B19" s="3" t="s">
        <v>331</v>
      </c>
      <c r="C19" s="3">
        <v>1</v>
      </c>
      <c r="D19" s="3" t="s">
        <v>321</v>
      </c>
      <c r="E19" s="3">
        <v>1</v>
      </c>
      <c r="F19" s="3" t="s">
        <v>322</v>
      </c>
      <c r="G19" s="3" t="s">
        <v>178</v>
      </c>
      <c r="H19" s="3"/>
      <c r="I19" s="3"/>
      <c r="J19" s="3"/>
      <c r="K19" s="3"/>
      <c r="L19" s="3" t="s">
        <v>176</v>
      </c>
      <c r="M19" s="3" t="s">
        <v>323</v>
      </c>
      <c r="N19" s="3" t="s">
        <v>324</v>
      </c>
      <c r="O19" s="3" t="s">
        <v>325</v>
      </c>
      <c r="P19" s="3"/>
      <c r="Q19" s="3"/>
      <c r="R19" s="3" t="s">
        <v>326</v>
      </c>
      <c r="S19" s="3" t="s">
        <v>327</v>
      </c>
      <c r="T19" s="2" t="s">
        <v>328</v>
      </c>
      <c r="U19" s="2"/>
      <c r="V19" s="2"/>
      <c r="W19" s="2"/>
      <c r="X19" s="2"/>
      <c r="Y19" s="2"/>
      <c r="Z19" s="2"/>
      <c r="AA19" s="2"/>
      <c r="AB19" s="2"/>
      <c r="AC19" s="13">
        <v>0.89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1"/>
      <c r="AW19" s="451">
        <v>0.88900000000000001</v>
      </c>
    </row>
    <row r="20" spans="1:49">
      <c r="A20" s="3">
        <v>3</v>
      </c>
      <c r="B20" s="3" t="s">
        <v>331</v>
      </c>
      <c r="C20" s="3">
        <v>1</v>
      </c>
      <c r="D20" s="3" t="s">
        <v>321</v>
      </c>
      <c r="E20" s="3">
        <v>1</v>
      </c>
      <c r="F20" s="3" t="s">
        <v>322</v>
      </c>
      <c r="G20" s="3" t="s">
        <v>164</v>
      </c>
      <c r="H20" s="3"/>
      <c r="I20" s="3"/>
      <c r="J20" s="3"/>
      <c r="K20" s="3"/>
      <c r="L20" s="3" t="s">
        <v>176</v>
      </c>
      <c r="M20" s="3" t="s">
        <v>323</v>
      </c>
      <c r="N20" s="3" t="s">
        <v>324</v>
      </c>
      <c r="O20" s="3" t="s">
        <v>325</v>
      </c>
      <c r="P20" s="3"/>
      <c r="Q20" s="3"/>
      <c r="R20" s="3" t="s">
        <v>326</v>
      </c>
      <c r="S20" s="3" t="s">
        <v>327</v>
      </c>
      <c r="T20" s="2" t="s">
        <v>328</v>
      </c>
      <c r="U20" s="2"/>
      <c r="V20" s="2"/>
      <c r="W20" s="2"/>
      <c r="X20" s="2"/>
      <c r="Y20" s="2"/>
      <c r="Z20" s="2"/>
      <c r="AA20" s="2"/>
      <c r="AB20" s="2"/>
      <c r="AC20" s="13">
        <v>0.89</v>
      </c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1"/>
      <c r="AW20" s="451">
        <v>0.88900000000000001</v>
      </c>
    </row>
    <row r="21" spans="1:49">
      <c r="A21" s="3">
        <v>3</v>
      </c>
      <c r="B21" s="3" t="s">
        <v>331</v>
      </c>
      <c r="C21" s="3">
        <v>1</v>
      </c>
      <c r="D21" s="3" t="s">
        <v>321</v>
      </c>
      <c r="E21" s="3">
        <v>1</v>
      </c>
      <c r="F21" s="3" t="s">
        <v>322</v>
      </c>
      <c r="G21" s="3" t="s">
        <v>179</v>
      </c>
      <c r="H21" s="3"/>
      <c r="I21" s="3"/>
      <c r="J21" s="3"/>
      <c r="K21" s="3"/>
      <c r="L21" s="3" t="s">
        <v>176</v>
      </c>
      <c r="M21" s="3" t="s">
        <v>323</v>
      </c>
      <c r="N21" s="3" t="s">
        <v>324</v>
      </c>
      <c r="O21" s="3" t="s">
        <v>325</v>
      </c>
      <c r="P21" s="3"/>
      <c r="Q21" s="3"/>
      <c r="R21" s="3" t="s">
        <v>326</v>
      </c>
      <c r="S21" s="3" t="s">
        <v>327</v>
      </c>
      <c r="T21" s="2" t="s">
        <v>328</v>
      </c>
      <c r="U21" s="2"/>
      <c r="V21" s="2"/>
      <c r="W21" s="2"/>
      <c r="X21" s="2"/>
      <c r="Y21" s="2"/>
      <c r="Z21" s="2"/>
      <c r="AA21" s="2"/>
      <c r="AB21" s="2"/>
      <c r="AC21" s="13">
        <v>0.89</v>
      </c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1"/>
      <c r="AW21" s="451">
        <v>0.88900000000000001</v>
      </c>
    </row>
    <row r="22" spans="1:49">
      <c r="A22" s="3">
        <v>3</v>
      </c>
      <c r="B22" s="3" t="s">
        <v>331</v>
      </c>
      <c r="C22" s="3">
        <v>1</v>
      </c>
      <c r="D22" s="3" t="s">
        <v>321</v>
      </c>
      <c r="E22" s="3">
        <v>1</v>
      </c>
      <c r="F22" s="3" t="s">
        <v>322</v>
      </c>
      <c r="G22" s="3" t="s">
        <v>177</v>
      </c>
      <c r="H22" s="3"/>
      <c r="I22" s="3"/>
      <c r="J22" s="3"/>
      <c r="K22" s="3"/>
      <c r="L22" s="3" t="s">
        <v>176</v>
      </c>
      <c r="M22" s="3" t="s">
        <v>323</v>
      </c>
      <c r="N22" s="3" t="s">
        <v>324</v>
      </c>
      <c r="O22" s="3" t="s">
        <v>325</v>
      </c>
      <c r="P22" s="3"/>
      <c r="Q22" s="3"/>
      <c r="R22" s="3" t="s">
        <v>326</v>
      </c>
      <c r="S22" s="3" t="s">
        <v>327</v>
      </c>
      <c r="T22" s="2" t="s">
        <v>328</v>
      </c>
      <c r="U22" s="2"/>
      <c r="V22" s="2"/>
      <c r="W22" s="2"/>
      <c r="X22" s="2"/>
      <c r="Y22" s="2"/>
      <c r="Z22" s="2"/>
      <c r="AA22" s="2"/>
      <c r="AB22" s="2"/>
      <c r="AC22" s="13">
        <v>0.99990000000000001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1"/>
      <c r="AW22" s="13">
        <v>0.999</v>
      </c>
    </row>
    <row r="23" spans="1:49">
      <c r="A23" s="10">
        <v>1</v>
      </c>
      <c r="B23" s="10" t="s">
        <v>320</v>
      </c>
      <c r="C23" s="10">
        <v>1</v>
      </c>
      <c r="D23" s="10" t="s">
        <v>321</v>
      </c>
      <c r="E23" s="10">
        <v>2</v>
      </c>
      <c r="F23" s="10" t="s">
        <v>332</v>
      </c>
      <c r="G23" s="10"/>
      <c r="H23" s="10"/>
      <c r="I23" s="10"/>
      <c r="J23" s="10" t="s">
        <v>112</v>
      </c>
      <c r="K23" s="10"/>
      <c r="L23" s="10"/>
      <c r="M23" s="10"/>
      <c r="N23" s="10"/>
      <c r="O23" s="10" t="s">
        <v>325</v>
      </c>
      <c r="P23" s="10"/>
      <c r="Q23" s="10"/>
      <c r="R23" s="10" t="s">
        <v>333</v>
      </c>
      <c r="S23" s="10"/>
      <c r="T23" s="2"/>
      <c r="U23" s="2"/>
      <c r="V23" s="2"/>
      <c r="W23" s="2"/>
      <c r="X23" s="2"/>
      <c r="Y23" s="2"/>
      <c r="Z23" s="2"/>
      <c r="AA23" s="2"/>
      <c r="AB23" s="2"/>
      <c r="AC23" s="1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1"/>
      <c r="AW23" s="13"/>
    </row>
    <row r="24" spans="1:49">
      <c r="A24" s="10">
        <v>1</v>
      </c>
      <c r="B24" s="10" t="s">
        <v>320</v>
      </c>
      <c r="C24" s="10">
        <v>1</v>
      </c>
      <c r="D24" s="10" t="s">
        <v>321</v>
      </c>
      <c r="E24" s="10">
        <v>2</v>
      </c>
      <c r="F24" s="10" t="s">
        <v>332</v>
      </c>
      <c r="G24" s="10"/>
      <c r="H24" s="10"/>
      <c r="I24" s="10"/>
      <c r="J24" s="10" t="s">
        <v>114</v>
      </c>
      <c r="K24" s="10"/>
      <c r="L24" s="10"/>
      <c r="M24" s="10"/>
      <c r="N24" s="10"/>
      <c r="O24" s="10" t="s">
        <v>325</v>
      </c>
      <c r="P24" s="10"/>
      <c r="Q24" s="10"/>
      <c r="R24" s="10" t="s">
        <v>333</v>
      </c>
      <c r="S24" s="10"/>
      <c r="T24" s="2"/>
      <c r="U24" s="2"/>
      <c r="V24" s="2"/>
      <c r="W24" s="2"/>
      <c r="X24" s="2"/>
      <c r="Y24" s="2"/>
      <c r="Z24" s="2"/>
      <c r="AA24" s="2"/>
      <c r="AB24" s="2"/>
      <c r="AC24" s="13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1"/>
      <c r="AW24" s="13"/>
    </row>
    <row r="25" spans="1:49">
      <c r="A25" s="10">
        <v>1</v>
      </c>
      <c r="B25" s="10" t="s">
        <v>320</v>
      </c>
      <c r="C25" s="10">
        <v>1</v>
      </c>
      <c r="D25" s="10" t="s">
        <v>321</v>
      </c>
      <c r="E25" s="10">
        <v>2</v>
      </c>
      <c r="F25" s="10" t="s">
        <v>332</v>
      </c>
      <c r="G25" s="10"/>
      <c r="H25" s="10"/>
      <c r="I25" s="10"/>
      <c r="J25" s="10" t="s">
        <v>115</v>
      </c>
      <c r="K25" s="10"/>
      <c r="L25" s="10"/>
      <c r="M25" s="10"/>
      <c r="N25" s="10"/>
      <c r="O25" s="10" t="s">
        <v>325</v>
      </c>
      <c r="P25" s="10"/>
      <c r="Q25" s="10"/>
      <c r="R25" s="10" t="s">
        <v>333</v>
      </c>
      <c r="S25" s="10"/>
      <c r="T25" s="2"/>
      <c r="U25" s="2"/>
      <c r="V25" s="2"/>
      <c r="W25" s="2"/>
      <c r="X25" s="2"/>
      <c r="Y25" s="2"/>
      <c r="Z25" s="2"/>
      <c r="AA25" s="2"/>
      <c r="AB25" s="2"/>
      <c r="AC25" s="1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1"/>
      <c r="AW25" s="13"/>
    </row>
    <row r="26" spans="1:49">
      <c r="A26" s="10">
        <v>1</v>
      </c>
      <c r="B26" s="10" t="s">
        <v>320</v>
      </c>
      <c r="C26" s="10">
        <v>1</v>
      </c>
      <c r="D26" s="10" t="s">
        <v>321</v>
      </c>
      <c r="E26" s="10">
        <v>2</v>
      </c>
      <c r="F26" s="10" t="s">
        <v>332</v>
      </c>
      <c r="G26" s="10"/>
      <c r="H26" s="10"/>
      <c r="I26" s="10"/>
      <c r="J26" s="10" t="s">
        <v>116</v>
      </c>
      <c r="K26" s="10"/>
      <c r="L26" s="10"/>
      <c r="M26" s="10"/>
      <c r="N26" s="10"/>
      <c r="O26" s="10" t="s">
        <v>325</v>
      </c>
      <c r="P26" s="10"/>
      <c r="Q26" s="10"/>
      <c r="R26" s="10" t="s">
        <v>333</v>
      </c>
      <c r="S26" s="10"/>
      <c r="T26" s="2"/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/>
    </row>
    <row r="27" spans="1:49">
      <c r="A27" s="10">
        <v>1</v>
      </c>
      <c r="B27" s="10" t="s">
        <v>320</v>
      </c>
      <c r="C27" s="10">
        <v>1</v>
      </c>
      <c r="D27" s="10" t="s">
        <v>321</v>
      </c>
      <c r="E27" s="10">
        <v>2</v>
      </c>
      <c r="F27" s="10" t="s">
        <v>332</v>
      </c>
      <c r="G27" s="10"/>
      <c r="H27" s="10"/>
      <c r="I27" s="10"/>
      <c r="J27" s="10" t="s">
        <v>119</v>
      </c>
      <c r="K27" s="10"/>
      <c r="L27" s="10"/>
      <c r="M27" s="10"/>
      <c r="N27" s="10"/>
      <c r="O27" s="10" t="s">
        <v>325</v>
      </c>
      <c r="P27" s="10"/>
      <c r="Q27" s="10"/>
      <c r="R27" s="10" t="s">
        <v>333</v>
      </c>
      <c r="S27" s="10"/>
      <c r="T27" s="2"/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/>
    </row>
    <row r="28" spans="1:49">
      <c r="A28" s="10">
        <v>1</v>
      </c>
      <c r="B28" s="10" t="s">
        <v>320</v>
      </c>
      <c r="C28" s="10">
        <v>1</v>
      </c>
      <c r="D28" s="10" t="s">
        <v>321</v>
      </c>
      <c r="E28" s="10">
        <v>2</v>
      </c>
      <c r="F28" s="10" t="s">
        <v>332</v>
      </c>
      <c r="G28" s="10"/>
      <c r="H28" s="10"/>
      <c r="I28" s="10"/>
      <c r="J28" s="10" t="s">
        <v>123</v>
      </c>
      <c r="K28" s="10"/>
      <c r="L28" s="10"/>
      <c r="M28" s="10"/>
      <c r="N28" s="10"/>
      <c r="O28" s="10" t="s">
        <v>325</v>
      </c>
      <c r="P28" s="10"/>
      <c r="Q28" s="10"/>
      <c r="R28" s="10" t="s">
        <v>333</v>
      </c>
      <c r="S28" s="10"/>
      <c r="T28" s="2"/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/>
    </row>
    <row r="29" spans="1:49">
      <c r="A29" s="10">
        <v>1</v>
      </c>
      <c r="B29" s="10" t="s">
        <v>320</v>
      </c>
      <c r="C29" s="10">
        <v>1</v>
      </c>
      <c r="D29" s="10" t="s">
        <v>321</v>
      </c>
      <c r="E29" s="10">
        <v>2</v>
      </c>
      <c r="F29" s="10" t="s">
        <v>332</v>
      </c>
      <c r="G29" s="10"/>
      <c r="H29" s="10"/>
      <c r="I29" s="10"/>
      <c r="J29" s="10" t="s">
        <v>121</v>
      </c>
      <c r="K29" s="10"/>
      <c r="L29" s="10"/>
      <c r="M29" s="10"/>
      <c r="N29" s="10"/>
      <c r="O29" s="10" t="s">
        <v>325</v>
      </c>
      <c r="P29" s="10"/>
      <c r="Q29" s="10"/>
      <c r="R29" s="10" t="s">
        <v>333</v>
      </c>
      <c r="S29" s="10"/>
      <c r="T29" s="2"/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/>
    </row>
    <row r="30" spans="1:49">
      <c r="A30" s="10">
        <v>1</v>
      </c>
      <c r="B30" s="10" t="s">
        <v>320</v>
      </c>
      <c r="C30" s="10">
        <v>1</v>
      </c>
      <c r="D30" s="10" t="s">
        <v>321</v>
      </c>
      <c r="E30" s="10">
        <v>2</v>
      </c>
      <c r="F30" s="10" t="s">
        <v>332</v>
      </c>
      <c r="G30" s="10"/>
      <c r="H30" s="10"/>
      <c r="I30" s="10"/>
      <c r="J30" s="10" t="s">
        <v>126</v>
      </c>
      <c r="K30" s="10"/>
      <c r="L30" s="10"/>
      <c r="M30" s="10"/>
      <c r="N30" s="10"/>
      <c r="O30" s="10" t="s">
        <v>325</v>
      </c>
      <c r="P30" s="10"/>
      <c r="Q30" s="10"/>
      <c r="R30" s="10" t="s">
        <v>333</v>
      </c>
      <c r="S30" s="10"/>
      <c r="T30" s="2"/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/>
    </row>
    <row r="31" spans="1:49">
      <c r="A31" s="10">
        <v>1</v>
      </c>
      <c r="B31" s="10" t="s">
        <v>320</v>
      </c>
      <c r="C31" s="10">
        <v>1</v>
      </c>
      <c r="D31" s="10" t="s">
        <v>321</v>
      </c>
      <c r="E31" s="10">
        <v>2</v>
      </c>
      <c r="F31" s="10" t="s">
        <v>332</v>
      </c>
      <c r="G31" s="10"/>
      <c r="H31" s="10"/>
      <c r="I31" s="10"/>
      <c r="J31" s="10" t="s">
        <v>129</v>
      </c>
      <c r="K31" s="10"/>
      <c r="L31" s="10"/>
      <c r="M31" s="10"/>
      <c r="N31" s="10"/>
      <c r="O31" s="10" t="s">
        <v>325</v>
      </c>
      <c r="P31" s="10"/>
      <c r="Q31" s="10"/>
      <c r="R31" s="10" t="s">
        <v>333</v>
      </c>
      <c r="S31" s="10"/>
      <c r="T31" s="2"/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/>
    </row>
    <row r="32" spans="1:49">
      <c r="A32" s="10">
        <v>1</v>
      </c>
      <c r="B32" s="10" t="s">
        <v>320</v>
      </c>
      <c r="C32" s="10">
        <v>1</v>
      </c>
      <c r="D32" s="10" t="s">
        <v>321</v>
      </c>
      <c r="E32" s="10">
        <v>2</v>
      </c>
      <c r="F32" s="10" t="s">
        <v>332</v>
      </c>
      <c r="G32" s="10"/>
      <c r="H32" s="10"/>
      <c r="I32" s="10"/>
      <c r="J32" s="10" t="s">
        <v>334</v>
      </c>
      <c r="K32" s="10"/>
      <c r="L32" s="10"/>
      <c r="M32" s="10"/>
      <c r="N32" s="10"/>
      <c r="O32" s="10" t="s">
        <v>325</v>
      </c>
      <c r="P32" s="10"/>
      <c r="Q32" s="10"/>
      <c r="R32" s="10" t="s">
        <v>333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>
      <c r="A33" s="10">
        <v>1</v>
      </c>
      <c r="B33" s="10" t="s">
        <v>320</v>
      </c>
      <c r="C33" s="10">
        <v>1</v>
      </c>
      <c r="D33" s="10" t="s">
        <v>321</v>
      </c>
      <c r="E33" s="10">
        <v>2</v>
      </c>
      <c r="F33" s="10" t="s">
        <v>332</v>
      </c>
      <c r="G33" s="10"/>
      <c r="H33" s="10"/>
      <c r="I33" s="10"/>
      <c r="J33" s="281" t="s">
        <v>136</v>
      </c>
      <c r="K33" s="10"/>
      <c r="L33" s="10"/>
      <c r="M33" s="10"/>
      <c r="N33" s="10"/>
      <c r="O33" s="10" t="s">
        <v>325</v>
      </c>
      <c r="P33" s="10"/>
      <c r="Q33" s="10"/>
      <c r="R33" s="10" t="s">
        <v>333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>
      <c r="A34" s="10">
        <v>1</v>
      </c>
      <c r="B34" s="10" t="s">
        <v>320</v>
      </c>
      <c r="C34" s="10">
        <v>1</v>
      </c>
      <c r="D34" s="10" t="s">
        <v>321</v>
      </c>
      <c r="E34" s="10">
        <v>2</v>
      </c>
      <c r="F34" s="10" t="s">
        <v>332</v>
      </c>
      <c r="G34" s="10"/>
      <c r="H34" s="10"/>
      <c r="I34" s="10"/>
      <c r="J34" s="281" t="s">
        <v>138</v>
      </c>
      <c r="K34" s="10"/>
      <c r="L34" s="10"/>
      <c r="M34" s="10"/>
      <c r="N34" s="10"/>
      <c r="O34" s="10" t="s">
        <v>325</v>
      </c>
      <c r="P34" s="10"/>
      <c r="Q34" s="10"/>
      <c r="R34" s="10" t="s">
        <v>333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>
      <c r="A35" s="10">
        <v>1</v>
      </c>
      <c r="B35" s="10" t="s">
        <v>320</v>
      </c>
      <c r="C35" s="10">
        <v>1</v>
      </c>
      <c r="D35" s="10" t="s">
        <v>321</v>
      </c>
      <c r="E35" s="10">
        <v>2</v>
      </c>
      <c r="F35" s="10" t="s">
        <v>332</v>
      </c>
      <c r="G35" s="10"/>
      <c r="H35" s="10"/>
      <c r="I35" s="10"/>
      <c r="J35" s="281" t="s">
        <v>139</v>
      </c>
      <c r="K35" s="10"/>
      <c r="L35" s="10"/>
      <c r="M35" s="10"/>
      <c r="N35" s="10"/>
      <c r="O35" s="10" t="s">
        <v>325</v>
      </c>
      <c r="P35" s="10"/>
      <c r="Q35" s="10"/>
      <c r="R35" s="10" t="s">
        <v>333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>
      <c r="A36" s="10">
        <v>1</v>
      </c>
      <c r="B36" s="10" t="s">
        <v>320</v>
      </c>
      <c r="C36" s="10">
        <v>1</v>
      </c>
      <c r="D36" s="10" t="s">
        <v>321</v>
      </c>
      <c r="E36" s="10">
        <v>2</v>
      </c>
      <c r="F36" s="10" t="s">
        <v>332</v>
      </c>
      <c r="G36" s="10"/>
      <c r="H36" s="10"/>
      <c r="I36" s="10"/>
      <c r="J36" s="281" t="s">
        <v>140</v>
      </c>
      <c r="K36" s="10"/>
      <c r="L36" s="10"/>
      <c r="M36" s="10"/>
      <c r="N36" s="10"/>
      <c r="O36" s="10" t="s">
        <v>325</v>
      </c>
      <c r="P36" s="10"/>
      <c r="Q36" s="10"/>
      <c r="R36" s="10" t="s">
        <v>333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>
      <c r="A37" s="10">
        <v>1</v>
      </c>
      <c r="B37" s="10" t="s">
        <v>320</v>
      </c>
      <c r="C37" s="10">
        <v>1</v>
      </c>
      <c r="D37" s="10" t="s">
        <v>321</v>
      </c>
      <c r="E37" s="10">
        <v>2</v>
      </c>
      <c r="F37" s="10" t="s">
        <v>332</v>
      </c>
      <c r="G37" s="10"/>
      <c r="H37" s="10"/>
      <c r="I37" s="10"/>
      <c r="J37" s="281" t="s">
        <v>335</v>
      </c>
      <c r="K37" s="10"/>
      <c r="L37" s="10"/>
      <c r="M37" s="10"/>
      <c r="N37" s="10"/>
      <c r="O37" s="10" t="s">
        <v>325</v>
      </c>
      <c r="P37" s="10"/>
      <c r="Q37" s="10"/>
      <c r="R37" s="10" t="s">
        <v>333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>
      <c r="A38" s="10">
        <v>1</v>
      </c>
      <c r="B38" s="10" t="s">
        <v>320</v>
      </c>
      <c r="C38" s="10">
        <v>1</v>
      </c>
      <c r="D38" s="10" t="s">
        <v>321</v>
      </c>
      <c r="E38" s="10">
        <v>2</v>
      </c>
      <c r="F38" s="10" t="s">
        <v>332</v>
      </c>
      <c r="G38" s="10"/>
      <c r="H38" s="10"/>
      <c r="I38" s="10"/>
      <c r="J38" s="281" t="s">
        <v>145</v>
      </c>
      <c r="K38" s="10"/>
      <c r="L38" s="10"/>
      <c r="M38" s="10"/>
      <c r="N38" s="10"/>
      <c r="O38" s="10" t="s">
        <v>325</v>
      </c>
      <c r="P38" s="10"/>
      <c r="Q38" s="10"/>
      <c r="R38" s="10" t="s">
        <v>333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>
      <c r="A39" s="10">
        <v>1</v>
      </c>
      <c r="B39" s="10" t="s">
        <v>320</v>
      </c>
      <c r="C39" s="10">
        <v>1</v>
      </c>
      <c r="D39" s="10" t="s">
        <v>321</v>
      </c>
      <c r="E39" s="10">
        <v>2</v>
      </c>
      <c r="F39" s="10" t="s">
        <v>332</v>
      </c>
      <c r="G39" s="10"/>
      <c r="H39" s="10"/>
      <c r="I39" s="10"/>
      <c r="J39" s="281" t="s">
        <v>203</v>
      </c>
      <c r="K39" s="10"/>
      <c r="L39" s="10"/>
      <c r="M39" s="10"/>
      <c r="N39" s="10"/>
      <c r="O39" s="10" t="s">
        <v>325</v>
      </c>
      <c r="P39" s="10"/>
      <c r="Q39" s="10"/>
      <c r="R39" s="10" t="s">
        <v>333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>
      <c r="A40" s="10">
        <v>1</v>
      </c>
      <c r="B40" s="10" t="s">
        <v>320</v>
      </c>
      <c r="C40" s="10">
        <v>1</v>
      </c>
      <c r="D40" s="10" t="s">
        <v>321</v>
      </c>
      <c r="E40" s="10">
        <v>2</v>
      </c>
      <c r="F40" s="10" t="s">
        <v>332</v>
      </c>
      <c r="G40" s="10"/>
      <c r="H40" s="10"/>
      <c r="I40" s="10"/>
      <c r="J40" s="281" t="s">
        <v>146</v>
      </c>
      <c r="K40" s="10"/>
      <c r="L40" s="10"/>
      <c r="M40" s="10"/>
      <c r="N40" s="10"/>
      <c r="O40" s="10" t="s">
        <v>325</v>
      </c>
      <c r="P40" s="10"/>
      <c r="Q40" s="10"/>
      <c r="R40" s="10" t="s">
        <v>333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>
      <c r="A41" s="10">
        <v>1</v>
      </c>
      <c r="B41" s="10" t="s">
        <v>320</v>
      </c>
      <c r="C41" s="10">
        <v>1</v>
      </c>
      <c r="D41" s="10" t="s">
        <v>321</v>
      </c>
      <c r="E41" s="10">
        <v>2</v>
      </c>
      <c r="F41" s="10" t="s">
        <v>332</v>
      </c>
      <c r="G41" s="10"/>
      <c r="H41" s="10"/>
      <c r="I41" s="10"/>
      <c r="J41" s="281" t="s">
        <v>148</v>
      </c>
      <c r="K41" s="10"/>
      <c r="L41" s="10"/>
      <c r="M41" s="10"/>
      <c r="N41" s="10"/>
      <c r="O41" s="10" t="s">
        <v>325</v>
      </c>
      <c r="P41" s="10"/>
      <c r="Q41" s="10"/>
      <c r="R41" s="10" t="s">
        <v>333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>
      <c r="A42" s="10">
        <v>2</v>
      </c>
      <c r="B42" s="10" t="s">
        <v>330</v>
      </c>
      <c r="C42" s="10">
        <v>1</v>
      </c>
      <c r="D42" s="10" t="s">
        <v>321</v>
      </c>
      <c r="E42" s="10">
        <v>2</v>
      </c>
      <c r="F42" s="10" t="s">
        <v>332</v>
      </c>
      <c r="G42" s="10"/>
      <c r="H42" s="10"/>
      <c r="I42" s="10"/>
      <c r="J42" s="10" t="s">
        <v>112</v>
      </c>
      <c r="K42" s="10"/>
      <c r="L42" s="10"/>
      <c r="M42" s="10"/>
      <c r="N42" s="10"/>
      <c r="O42" s="10" t="s">
        <v>325</v>
      </c>
      <c r="P42" s="10"/>
      <c r="Q42" s="10"/>
      <c r="R42" s="10" t="s">
        <v>333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>
      <c r="A43" s="10">
        <v>2</v>
      </c>
      <c r="B43" s="10" t="s">
        <v>330</v>
      </c>
      <c r="C43" s="10">
        <v>1</v>
      </c>
      <c r="D43" s="10" t="s">
        <v>321</v>
      </c>
      <c r="E43" s="10">
        <v>2</v>
      </c>
      <c r="F43" s="10" t="s">
        <v>332</v>
      </c>
      <c r="G43" s="10"/>
      <c r="H43" s="10"/>
      <c r="I43" s="10"/>
      <c r="J43" s="10" t="s">
        <v>114</v>
      </c>
      <c r="K43" s="10"/>
      <c r="L43" s="10"/>
      <c r="M43" s="10"/>
      <c r="N43" s="10"/>
      <c r="O43" s="10" t="s">
        <v>325</v>
      </c>
      <c r="P43" s="10"/>
      <c r="Q43" s="10"/>
      <c r="R43" s="10" t="s">
        <v>333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>
      <c r="A44" s="10">
        <v>2</v>
      </c>
      <c r="B44" s="10" t="s">
        <v>330</v>
      </c>
      <c r="C44" s="10">
        <v>1</v>
      </c>
      <c r="D44" s="10" t="s">
        <v>321</v>
      </c>
      <c r="E44" s="10">
        <v>2</v>
      </c>
      <c r="F44" s="10" t="s">
        <v>332</v>
      </c>
      <c r="G44" s="10"/>
      <c r="H44" s="10"/>
      <c r="I44" s="10"/>
      <c r="J44" s="10" t="s">
        <v>115</v>
      </c>
      <c r="K44" s="10"/>
      <c r="L44" s="10"/>
      <c r="M44" s="10"/>
      <c r="N44" s="10"/>
      <c r="O44" s="10" t="s">
        <v>325</v>
      </c>
      <c r="P44" s="10"/>
      <c r="Q44" s="10"/>
      <c r="R44" s="10" t="s">
        <v>333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>
      <c r="A45" s="10">
        <v>2</v>
      </c>
      <c r="B45" s="10" t="s">
        <v>330</v>
      </c>
      <c r="C45" s="10">
        <v>1</v>
      </c>
      <c r="D45" s="10" t="s">
        <v>321</v>
      </c>
      <c r="E45" s="10">
        <v>2</v>
      </c>
      <c r="F45" s="10" t="s">
        <v>332</v>
      </c>
      <c r="G45" s="10"/>
      <c r="H45" s="10"/>
      <c r="I45" s="10"/>
      <c r="J45" s="10" t="s">
        <v>116</v>
      </c>
      <c r="K45" s="10"/>
      <c r="L45" s="10"/>
      <c r="M45" s="10"/>
      <c r="N45" s="10"/>
      <c r="O45" s="10" t="s">
        <v>325</v>
      </c>
      <c r="P45" s="10"/>
      <c r="Q45" s="10"/>
      <c r="R45" s="10" t="s">
        <v>333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>
      <c r="A46" s="10">
        <v>2</v>
      </c>
      <c r="B46" s="10" t="s">
        <v>330</v>
      </c>
      <c r="C46" s="10">
        <v>1</v>
      </c>
      <c r="D46" s="10" t="s">
        <v>321</v>
      </c>
      <c r="E46" s="10">
        <v>2</v>
      </c>
      <c r="F46" s="10" t="s">
        <v>332</v>
      </c>
      <c r="G46" s="10"/>
      <c r="H46" s="10"/>
      <c r="I46" s="10"/>
      <c r="J46" s="10" t="s">
        <v>119</v>
      </c>
      <c r="K46" s="10"/>
      <c r="L46" s="10"/>
      <c r="M46" s="10"/>
      <c r="N46" s="10"/>
      <c r="O46" s="10" t="s">
        <v>325</v>
      </c>
      <c r="P46" s="10"/>
      <c r="Q46" s="10"/>
      <c r="R46" s="10" t="s">
        <v>333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>
      <c r="A47" s="10">
        <v>2</v>
      </c>
      <c r="B47" s="10" t="s">
        <v>330</v>
      </c>
      <c r="C47" s="10">
        <v>1</v>
      </c>
      <c r="D47" s="10" t="s">
        <v>321</v>
      </c>
      <c r="E47" s="10">
        <v>2</v>
      </c>
      <c r="F47" s="10" t="s">
        <v>332</v>
      </c>
      <c r="G47" s="10"/>
      <c r="H47" s="10"/>
      <c r="I47" s="10"/>
      <c r="J47" s="10" t="s">
        <v>123</v>
      </c>
      <c r="K47" s="10"/>
      <c r="L47" s="10"/>
      <c r="M47" s="10"/>
      <c r="N47" s="10"/>
      <c r="O47" s="10" t="s">
        <v>325</v>
      </c>
      <c r="P47" s="10"/>
      <c r="Q47" s="10"/>
      <c r="R47" s="10" t="s">
        <v>333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>
      <c r="A48" s="10">
        <v>2</v>
      </c>
      <c r="B48" s="10" t="s">
        <v>330</v>
      </c>
      <c r="C48" s="10">
        <v>1</v>
      </c>
      <c r="D48" s="10" t="s">
        <v>321</v>
      </c>
      <c r="E48" s="10">
        <v>2</v>
      </c>
      <c r="F48" s="10" t="s">
        <v>332</v>
      </c>
      <c r="G48" s="10"/>
      <c r="H48" s="10"/>
      <c r="I48" s="10"/>
      <c r="J48" s="10" t="s">
        <v>121</v>
      </c>
      <c r="K48" s="10"/>
      <c r="L48" s="10"/>
      <c r="M48" s="10"/>
      <c r="N48" s="10"/>
      <c r="O48" s="10" t="s">
        <v>325</v>
      </c>
      <c r="P48" s="10"/>
      <c r="Q48" s="10"/>
      <c r="R48" s="10" t="s">
        <v>333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>
      <c r="A49" s="10">
        <v>2</v>
      </c>
      <c r="B49" s="10" t="s">
        <v>330</v>
      </c>
      <c r="C49" s="10">
        <v>1</v>
      </c>
      <c r="D49" s="10" t="s">
        <v>321</v>
      </c>
      <c r="E49" s="10">
        <v>2</v>
      </c>
      <c r="F49" s="10" t="s">
        <v>332</v>
      </c>
      <c r="G49" s="10"/>
      <c r="H49" s="10"/>
      <c r="I49" s="10"/>
      <c r="J49" s="10" t="s">
        <v>126</v>
      </c>
      <c r="K49" s="10"/>
      <c r="L49" s="10"/>
      <c r="M49" s="10"/>
      <c r="N49" s="10"/>
      <c r="O49" s="10" t="s">
        <v>325</v>
      </c>
      <c r="P49" s="10"/>
      <c r="Q49" s="10"/>
      <c r="R49" s="10" t="s">
        <v>333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>
      <c r="A50" s="10">
        <v>2</v>
      </c>
      <c r="B50" s="10" t="s">
        <v>330</v>
      </c>
      <c r="C50" s="10">
        <v>1</v>
      </c>
      <c r="D50" s="10" t="s">
        <v>321</v>
      </c>
      <c r="E50" s="10">
        <v>2</v>
      </c>
      <c r="F50" s="10" t="s">
        <v>332</v>
      </c>
      <c r="G50" s="10"/>
      <c r="H50" s="10"/>
      <c r="I50" s="10"/>
      <c r="J50" s="10" t="s">
        <v>129</v>
      </c>
      <c r="K50" s="10"/>
      <c r="L50" s="10"/>
      <c r="M50" s="10"/>
      <c r="N50" s="10"/>
      <c r="O50" s="10" t="s">
        <v>325</v>
      </c>
      <c r="P50" s="10"/>
      <c r="Q50" s="10"/>
      <c r="R50" s="10" t="s">
        <v>333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>
      <c r="A51" s="10">
        <v>2</v>
      </c>
      <c r="B51" s="10" t="s">
        <v>330</v>
      </c>
      <c r="C51" s="10">
        <v>1</v>
      </c>
      <c r="D51" s="10" t="s">
        <v>321</v>
      </c>
      <c r="E51" s="10">
        <v>2</v>
      </c>
      <c r="F51" s="10" t="s">
        <v>332</v>
      </c>
      <c r="G51" s="10"/>
      <c r="H51" s="10"/>
      <c r="I51" s="10"/>
      <c r="J51" s="10" t="s">
        <v>334</v>
      </c>
      <c r="K51" s="10"/>
      <c r="L51" s="10"/>
      <c r="M51" s="10"/>
      <c r="N51" s="10"/>
      <c r="O51" s="10" t="s">
        <v>325</v>
      </c>
      <c r="P51" s="10"/>
      <c r="Q51" s="10"/>
      <c r="R51" s="10" t="s">
        <v>333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>
      <c r="A52" s="10">
        <v>2</v>
      </c>
      <c r="B52" s="10" t="s">
        <v>330</v>
      </c>
      <c r="C52" s="10">
        <v>1</v>
      </c>
      <c r="D52" s="10" t="s">
        <v>321</v>
      </c>
      <c r="E52" s="10">
        <v>2</v>
      </c>
      <c r="F52" s="10" t="s">
        <v>332</v>
      </c>
      <c r="G52" s="10"/>
      <c r="H52" s="10"/>
      <c r="I52" s="10"/>
      <c r="J52" s="281" t="s">
        <v>136</v>
      </c>
      <c r="K52" s="10"/>
      <c r="L52" s="10"/>
      <c r="M52" s="10"/>
      <c r="N52" s="10"/>
      <c r="O52" s="10" t="s">
        <v>325</v>
      </c>
      <c r="P52" s="10"/>
      <c r="Q52" s="10"/>
      <c r="R52" s="10" t="s">
        <v>333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>
      <c r="A53" s="10">
        <v>2</v>
      </c>
      <c r="B53" s="10" t="s">
        <v>330</v>
      </c>
      <c r="C53" s="10">
        <v>1</v>
      </c>
      <c r="D53" s="10" t="s">
        <v>321</v>
      </c>
      <c r="E53" s="10">
        <v>2</v>
      </c>
      <c r="F53" s="10" t="s">
        <v>332</v>
      </c>
      <c r="G53" s="10"/>
      <c r="H53" s="10"/>
      <c r="I53" s="10"/>
      <c r="J53" s="281" t="s">
        <v>138</v>
      </c>
      <c r="K53" s="10"/>
      <c r="L53" s="10"/>
      <c r="M53" s="10"/>
      <c r="N53" s="10"/>
      <c r="O53" s="10" t="s">
        <v>325</v>
      </c>
      <c r="P53" s="10"/>
      <c r="Q53" s="10"/>
      <c r="R53" s="10" t="s">
        <v>333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>
      <c r="A54" s="10">
        <v>2</v>
      </c>
      <c r="B54" s="10" t="s">
        <v>330</v>
      </c>
      <c r="C54" s="10">
        <v>1</v>
      </c>
      <c r="D54" s="10" t="s">
        <v>321</v>
      </c>
      <c r="E54" s="10">
        <v>2</v>
      </c>
      <c r="F54" s="10" t="s">
        <v>332</v>
      </c>
      <c r="G54" s="10"/>
      <c r="H54" s="10"/>
      <c r="I54" s="10"/>
      <c r="J54" s="281" t="s">
        <v>139</v>
      </c>
      <c r="K54" s="10"/>
      <c r="L54" s="10"/>
      <c r="M54" s="10"/>
      <c r="N54" s="10"/>
      <c r="O54" s="10" t="s">
        <v>325</v>
      </c>
      <c r="P54" s="10"/>
      <c r="Q54" s="10"/>
      <c r="R54" s="10" t="s">
        <v>333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>
      <c r="A55" s="10">
        <v>2</v>
      </c>
      <c r="B55" s="10" t="s">
        <v>330</v>
      </c>
      <c r="C55" s="10">
        <v>1</v>
      </c>
      <c r="D55" s="10" t="s">
        <v>321</v>
      </c>
      <c r="E55" s="10">
        <v>2</v>
      </c>
      <c r="F55" s="10" t="s">
        <v>332</v>
      </c>
      <c r="G55" s="10"/>
      <c r="H55" s="10"/>
      <c r="I55" s="10"/>
      <c r="J55" s="281" t="s">
        <v>140</v>
      </c>
      <c r="K55" s="10"/>
      <c r="L55" s="10"/>
      <c r="M55" s="10"/>
      <c r="N55" s="10"/>
      <c r="O55" s="10" t="s">
        <v>325</v>
      </c>
      <c r="P55" s="10"/>
      <c r="Q55" s="10"/>
      <c r="R55" s="10" t="s">
        <v>333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>
      <c r="A56" s="10">
        <v>2</v>
      </c>
      <c r="B56" s="10" t="s">
        <v>330</v>
      </c>
      <c r="C56" s="10">
        <v>1</v>
      </c>
      <c r="D56" s="10" t="s">
        <v>321</v>
      </c>
      <c r="E56" s="10">
        <v>2</v>
      </c>
      <c r="F56" s="10" t="s">
        <v>332</v>
      </c>
      <c r="G56" s="10"/>
      <c r="H56" s="10"/>
      <c r="I56" s="10"/>
      <c r="J56" s="281" t="s">
        <v>335</v>
      </c>
      <c r="K56" s="10"/>
      <c r="L56" s="10"/>
      <c r="M56" s="10"/>
      <c r="N56" s="10"/>
      <c r="O56" s="10" t="s">
        <v>325</v>
      </c>
      <c r="P56" s="10"/>
      <c r="Q56" s="10"/>
      <c r="R56" s="10" t="s">
        <v>333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>
      <c r="A57" s="10">
        <v>2</v>
      </c>
      <c r="B57" s="10" t="s">
        <v>330</v>
      </c>
      <c r="C57" s="10">
        <v>1</v>
      </c>
      <c r="D57" s="10" t="s">
        <v>321</v>
      </c>
      <c r="E57" s="10">
        <v>2</v>
      </c>
      <c r="F57" s="10" t="s">
        <v>332</v>
      </c>
      <c r="G57" s="10"/>
      <c r="H57" s="10"/>
      <c r="I57" s="10"/>
      <c r="J57" s="281" t="s">
        <v>145</v>
      </c>
      <c r="K57" s="10"/>
      <c r="L57" s="10"/>
      <c r="M57" s="10"/>
      <c r="N57" s="10"/>
      <c r="O57" s="10" t="s">
        <v>325</v>
      </c>
      <c r="P57" s="10"/>
      <c r="Q57" s="10"/>
      <c r="R57" s="10" t="s">
        <v>333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>
      <c r="A58" s="10">
        <v>2</v>
      </c>
      <c r="B58" s="10" t="s">
        <v>330</v>
      </c>
      <c r="C58" s="10">
        <v>1</v>
      </c>
      <c r="D58" s="10" t="s">
        <v>321</v>
      </c>
      <c r="E58" s="10">
        <v>2</v>
      </c>
      <c r="F58" s="10" t="s">
        <v>332</v>
      </c>
      <c r="G58" s="10"/>
      <c r="H58" s="10"/>
      <c r="I58" s="10"/>
      <c r="J58" s="281" t="s">
        <v>203</v>
      </c>
      <c r="K58" s="10"/>
      <c r="L58" s="10"/>
      <c r="M58" s="10"/>
      <c r="N58" s="10"/>
      <c r="O58" s="10" t="s">
        <v>325</v>
      </c>
      <c r="P58" s="10"/>
      <c r="Q58" s="10"/>
      <c r="R58" s="10" t="s">
        <v>333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>
      <c r="A59" s="10">
        <v>2</v>
      </c>
      <c r="B59" s="10" t="s">
        <v>330</v>
      </c>
      <c r="C59" s="10">
        <v>1</v>
      </c>
      <c r="D59" s="10" t="s">
        <v>321</v>
      </c>
      <c r="E59" s="10">
        <v>2</v>
      </c>
      <c r="F59" s="10" t="s">
        <v>332</v>
      </c>
      <c r="G59" s="10"/>
      <c r="H59" s="10"/>
      <c r="I59" s="10"/>
      <c r="J59" s="281" t="s">
        <v>146</v>
      </c>
      <c r="K59" s="10"/>
      <c r="L59" s="10"/>
      <c r="M59" s="10"/>
      <c r="N59" s="10"/>
      <c r="O59" s="10" t="s">
        <v>325</v>
      </c>
      <c r="P59" s="10"/>
      <c r="Q59" s="10"/>
      <c r="R59" s="10" t="s">
        <v>333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>
      <c r="A60" s="10">
        <v>2</v>
      </c>
      <c r="B60" s="10" t="s">
        <v>330</v>
      </c>
      <c r="C60" s="10">
        <v>1</v>
      </c>
      <c r="D60" s="10" t="s">
        <v>321</v>
      </c>
      <c r="E60" s="10">
        <v>2</v>
      </c>
      <c r="F60" s="10" t="s">
        <v>332</v>
      </c>
      <c r="G60" s="10"/>
      <c r="H60" s="10"/>
      <c r="I60" s="10"/>
      <c r="J60" s="281" t="s">
        <v>148</v>
      </c>
      <c r="K60" s="10"/>
      <c r="L60" s="10"/>
      <c r="M60" s="10"/>
      <c r="N60" s="10"/>
      <c r="O60" s="10" t="s">
        <v>325</v>
      </c>
      <c r="P60" s="10"/>
      <c r="Q60" s="10"/>
      <c r="R60" s="10" t="s">
        <v>333</v>
      </c>
      <c r="S60" s="10"/>
      <c r="T60" s="2"/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13"/>
    </row>
    <row r="61" spans="1:49">
      <c r="A61" s="10">
        <v>3</v>
      </c>
      <c r="B61" s="10" t="s">
        <v>331</v>
      </c>
      <c r="C61" s="10">
        <v>1</v>
      </c>
      <c r="D61" s="10" t="s">
        <v>321</v>
      </c>
      <c r="E61" s="10">
        <v>2</v>
      </c>
      <c r="F61" s="10" t="s">
        <v>332</v>
      </c>
      <c r="G61" s="10"/>
      <c r="H61" s="10"/>
      <c r="I61" s="10"/>
      <c r="J61" s="10" t="s">
        <v>112</v>
      </c>
      <c r="K61" s="10"/>
      <c r="L61" s="10"/>
      <c r="M61" s="10"/>
      <c r="N61" s="10"/>
      <c r="O61" s="10" t="s">
        <v>325</v>
      </c>
      <c r="P61" s="10"/>
      <c r="Q61" s="10"/>
      <c r="R61" s="10" t="s">
        <v>333</v>
      </c>
      <c r="S61" s="10"/>
      <c r="T61" s="2"/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13"/>
    </row>
    <row r="62" spans="1:49">
      <c r="A62" s="10">
        <v>3</v>
      </c>
      <c r="B62" s="10" t="s">
        <v>331</v>
      </c>
      <c r="C62" s="10">
        <v>1</v>
      </c>
      <c r="D62" s="10" t="s">
        <v>321</v>
      </c>
      <c r="E62" s="10">
        <v>2</v>
      </c>
      <c r="F62" s="10" t="s">
        <v>332</v>
      </c>
      <c r="G62" s="10"/>
      <c r="H62" s="10"/>
      <c r="I62" s="10"/>
      <c r="J62" s="10" t="s">
        <v>114</v>
      </c>
      <c r="K62" s="10"/>
      <c r="L62" s="10"/>
      <c r="M62" s="10"/>
      <c r="N62" s="10"/>
      <c r="O62" s="10" t="s">
        <v>325</v>
      </c>
      <c r="P62" s="10"/>
      <c r="Q62" s="10"/>
      <c r="R62" s="10" t="s">
        <v>333</v>
      </c>
      <c r="S62" s="10"/>
      <c r="T62" s="2"/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13"/>
    </row>
    <row r="63" spans="1:49">
      <c r="A63" s="10">
        <v>3</v>
      </c>
      <c r="B63" s="10" t="s">
        <v>331</v>
      </c>
      <c r="C63" s="10">
        <v>1</v>
      </c>
      <c r="D63" s="10" t="s">
        <v>321</v>
      </c>
      <c r="E63" s="10">
        <v>2</v>
      </c>
      <c r="F63" s="10" t="s">
        <v>332</v>
      </c>
      <c r="G63" s="10"/>
      <c r="H63" s="10"/>
      <c r="I63" s="10"/>
      <c r="J63" s="10" t="s">
        <v>115</v>
      </c>
      <c r="K63" s="10"/>
      <c r="L63" s="10"/>
      <c r="M63" s="10"/>
      <c r="N63" s="10"/>
      <c r="O63" s="10" t="s">
        <v>325</v>
      </c>
      <c r="P63" s="10"/>
      <c r="Q63" s="10"/>
      <c r="R63" s="10" t="s">
        <v>333</v>
      </c>
      <c r="S63" s="10"/>
      <c r="T63" s="2"/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13"/>
    </row>
    <row r="64" spans="1:49">
      <c r="A64" s="10">
        <v>3</v>
      </c>
      <c r="B64" s="10" t="s">
        <v>331</v>
      </c>
      <c r="C64" s="10">
        <v>1</v>
      </c>
      <c r="D64" s="10" t="s">
        <v>321</v>
      </c>
      <c r="E64" s="10">
        <v>2</v>
      </c>
      <c r="F64" s="10" t="s">
        <v>332</v>
      </c>
      <c r="G64" s="10"/>
      <c r="H64" s="10"/>
      <c r="I64" s="10"/>
      <c r="J64" s="10" t="s">
        <v>116</v>
      </c>
      <c r="K64" s="10"/>
      <c r="L64" s="10"/>
      <c r="M64" s="10"/>
      <c r="N64" s="10"/>
      <c r="O64" s="10" t="s">
        <v>325</v>
      </c>
      <c r="P64" s="10"/>
      <c r="Q64" s="10"/>
      <c r="R64" s="10" t="s">
        <v>333</v>
      </c>
      <c r="S64" s="10"/>
      <c r="T64" s="2"/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13"/>
    </row>
    <row r="65" spans="1:49">
      <c r="A65" s="10">
        <v>3</v>
      </c>
      <c r="B65" s="10" t="s">
        <v>331</v>
      </c>
      <c r="C65" s="10">
        <v>1</v>
      </c>
      <c r="D65" s="10" t="s">
        <v>321</v>
      </c>
      <c r="E65" s="10">
        <v>2</v>
      </c>
      <c r="F65" s="10" t="s">
        <v>332</v>
      </c>
      <c r="G65" s="10"/>
      <c r="H65" s="10"/>
      <c r="I65" s="10"/>
      <c r="J65" s="10" t="s">
        <v>119</v>
      </c>
      <c r="K65" s="10"/>
      <c r="L65" s="10"/>
      <c r="M65" s="10"/>
      <c r="N65" s="10"/>
      <c r="O65" s="10" t="s">
        <v>325</v>
      </c>
      <c r="P65" s="10"/>
      <c r="Q65" s="10"/>
      <c r="R65" s="10" t="s">
        <v>333</v>
      </c>
      <c r="S65" s="10"/>
      <c r="T65" s="2"/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13"/>
    </row>
    <row r="66" spans="1:49">
      <c r="A66" s="10">
        <v>3</v>
      </c>
      <c r="B66" s="10" t="s">
        <v>331</v>
      </c>
      <c r="C66" s="10">
        <v>1</v>
      </c>
      <c r="D66" s="10" t="s">
        <v>321</v>
      </c>
      <c r="E66" s="10">
        <v>2</v>
      </c>
      <c r="F66" s="10" t="s">
        <v>332</v>
      </c>
      <c r="G66" s="10"/>
      <c r="H66" s="10"/>
      <c r="I66" s="10"/>
      <c r="J66" s="10" t="s">
        <v>123</v>
      </c>
      <c r="K66" s="10"/>
      <c r="L66" s="10"/>
      <c r="M66" s="10"/>
      <c r="N66" s="10"/>
      <c r="O66" s="10" t="s">
        <v>325</v>
      </c>
      <c r="P66" s="10"/>
      <c r="Q66" s="10"/>
      <c r="R66" s="10" t="s">
        <v>333</v>
      </c>
      <c r="S66" s="10"/>
      <c r="T66" s="2"/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13"/>
    </row>
    <row r="67" spans="1:49">
      <c r="A67" s="10">
        <v>3</v>
      </c>
      <c r="B67" s="10" t="s">
        <v>331</v>
      </c>
      <c r="C67" s="10">
        <v>1</v>
      </c>
      <c r="D67" s="10" t="s">
        <v>321</v>
      </c>
      <c r="E67" s="10">
        <v>2</v>
      </c>
      <c r="F67" s="10" t="s">
        <v>332</v>
      </c>
      <c r="G67" s="10"/>
      <c r="H67" s="10"/>
      <c r="I67" s="10"/>
      <c r="J67" s="10" t="s">
        <v>121</v>
      </c>
      <c r="K67" s="10"/>
      <c r="L67" s="10"/>
      <c r="M67" s="10"/>
      <c r="N67" s="10"/>
      <c r="O67" s="10" t="s">
        <v>325</v>
      </c>
      <c r="P67" s="10"/>
      <c r="Q67" s="10"/>
      <c r="R67" s="10" t="s">
        <v>333</v>
      </c>
      <c r="S67" s="10"/>
      <c r="T67" s="2"/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13"/>
    </row>
    <row r="68" spans="1:49">
      <c r="A68" s="10">
        <v>3</v>
      </c>
      <c r="B68" s="10" t="s">
        <v>331</v>
      </c>
      <c r="C68" s="10">
        <v>1</v>
      </c>
      <c r="D68" s="10" t="s">
        <v>321</v>
      </c>
      <c r="E68" s="10">
        <v>2</v>
      </c>
      <c r="F68" s="10" t="s">
        <v>332</v>
      </c>
      <c r="G68" s="10"/>
      <c r="H68" s="10"/>
      <c r="I68" s="10"/>
      <c r="J68" s="10" t="s">
        <v>126</v>
      </c>
      <c r="K68" s="10"/>
      <c r="L68" s="10"/>
      <c r="M68" s="10"/>
      <c r="N68" s="10"/>
      <c r="O68" s="10" t="s">
        <v>325</v>
      </c>
      <c r="P68" s="10"/>
      <c r="Q68" s="10"/>
      <c r="R68" s="10" t="s">
        <v>333</v>
      </c>
      <c r="S68" s="10"/>
      <c r="T68" s="2"/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13"/>
    </row>
    <row r="69" spans="1:49">
      <c r="A69" s="10">
        <v>3</v>
      </c>
      <c r="B69" s="10" t="s">
        <v>331</v>
      </c>
      <c r="C69" s="10">
        <v>1</v>
      </c>
      <c r="D69" s="10" t="s">
        <v>321</v>
      </c>
      <c r="E69" s="10">
        <v>2</v>
      </c>
      <c r="F69" s="10" t="s">
        <v>332</v>
      </c>
      <c r="G69" s="10"/>
      <c r="H69" s="10"/>
      <c r="I69" s="10"/>
      <c r="J69" s="10" t="s">
        <v>129</v>
      </c>
      <c r="K69" s="10"/>
      <c r="L69" s="10"/>
      <c r="M69" s="10"/>
      <c r="N69" s="10"/>
      <c r="O69" s="10" t="s">
        <v>325</v>
      </c>
      <c r="P69" s="10"/>
      <c r="Q69" s="10"/>
      <c r="R69" s="10" t="s">
        <v>333</v>
      </c>
      <c r="S69" s="10"/>
      <c r="T69" s="2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3"/>
    </row>
    <row r="70" spans="1:49">
      <c r="A70" s="10">
        <v>3</v>
      </c>
      <c r="B70" s="10" t="s">
        <v>331</v>
      </c>
      <c r="C70" s="10">
        <v>1</v>
      </c>
      <c r="D70" s="10" t="s">
        <v>321</v>
      </c>
      <c r="E70" s="10">
        <v>2</v>
      </c>
      <c r="F70" s="10" t="s">
        <v>332</v>
      </c>
      <c r="G70" s="10"/>
      <c r="H70" s="10"/>
      <c r="I70" s="10"/>
      <c r="J70" s="10" t="s">
        <v>334</v>
      </c>
      <c r="K70" s="10"/>
      <c r="L70" s="10"/>
      <c r="M70" s="10"/>
      <c r="N70" s="10"/>
      <c r="O70" s="10" t="s">
        <v>325</v>
      </c>
      <c r="P70" s="10"/>
      <c r="Q70" s="10"/>
      <c r="R70" s="10" t="s">
        <v>333</v>
      </c>
      <c r="S70" s="10"/>
      <c r="T70" s="2"/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13"/>
    </row>
    <row r="71" spans="1:49">
      <c r="A71" s="10">
        <v>3</v>
      </c>
      <c r="B71" s="10" t="s">
        <v>331</v>
      </c>
      <c r="C71" s="10">
        <v>1</v>
      </c>
      <c r="D71" s="10" t="s">
        <v>321</v>
      </c>
      <c r="E71" s="10">
        <v>2</v>
      </c>
      <c r="F71" s="10" t="s">
        <v>332</v>
      </c>
      <c r="G71" s="10"/>
      <c r="H71" s="10"/>
      <c r="I71" s="10"/>
      <c r="J71" s="281" t="s">
        <v>136</v>
      </c>
      <c r="K71" s="10"/>
      <c r="L71" s="10"/>
      <c r="M71" s="10"/>
      <c r="N71" s="10"/>
      <c r="O71" s="10" t="s">
        <v>325</v>
      </c>
      <c r="P71" s="10"/>
      <c r="Q71" s="10"/>
      <c r="R71" s="10" t="s">
        <v>333</v>
      </c>
      <c r="S71" s="10"/>
      <c r="T71" s="2"/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13"/>
    </row>
    <row r="72" spans="1:49">
      <c r="A72" s="10">
        <v>3</v>
      </c>
      <c r="B72" s="10" t="s">
        <v>331</v>
      </c>
      <c r="C72" s="10">
        <v>1</v>
      </c>
      <c r="D72" s="10" t="s">
        <v>321</v>
      </c>
      <c r="E72" s="10">
        <v>2</v>
      </c>
      <c r="F72" s="10" t="s">
        <v>332</v>
      </c>
      <c r="G72" s="10"/>
      <c r="H72" s="10"/>
      <c r="I72" s="10"/>
      <c r="J72" s="281" t="s">
        <v>138</v>
      </c>
      <c r="K72" s="10"/>
      <c r="L72" s="10"/>
      <c r="M72" s="10"/>
      <c r="N72" s="10"/>
      <c r="O72" s="10" t="s">
        <v>325</v>
      </c>
      <c r="P72" s="10"/>
      <c r="Q72" s="10"/>
      <c r="R72" s="10" t="s">
        <v>333</v>
      </c>
      <c r="S72" s="10"/>
      <c r="T72" s="2"/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13"/>
    </row>
    <row r="73" spans="1:49">
      <c r="A73" s="10">
        <v>3</v>
      </c>
      <c r="B73" s="10" t="s">
        <v>331</v>
      </c>
      <c r="C73" s="10">
        <v>1</v>
      </c>
      <c r="D73" s="10" t="s">
        <v>321</v>
      </c>
      <c r="E73" s="10">
        <v>2</v>
      </c>
      <c r="F73" s="10" t="s">
        <v>332</v>
      </c>
      <c r="G73" s="10"/>
      <c r="H73" s="10"/>
      <c r="I73" s="10"/>
      <c r="J73" s="281" t="s">
        <v>139</v>
      </c>
      <c r="K73" s="10"/>
      <c r="L73" s="10"/>
      <c r="M73" s="10"/>
      <c r="N73" s="10"/>
      <c r="O73" s="10" t="s">
        <v>325</v>
      </c>
      <c r="P73" s="10"/>
      <c r="Q73" s="10"/>
      <c r="R73" s="10" t="s">
        <v>333</v>
      </c>
      <c r="S73" s="10"/>
      <c r="T73" s="2"/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13"/>
    </row>
    <row r="74" spans="1:49">
      <c r="A74" s="10">
        <v>3</v>
      </c>
      <c r="B74" s="10" t="s">
        <v>331</v>
      </c>
      <c r="C74" s="10">
        <v>1</v>
      </c>
      <c r="D74" s="10" t="s">
        <v>321</v>
      </c>
      <c r="E74" s="10">
        <v>2</v>
      </c>
      <c r="F74" s="10" t="s">
        <v>332</v>
      </c>
      <c r="G74" s="10"/>
      <c r="H74" s="10"/>
      <c r="I74" s="10"/>
      <c r="J74" s="281" t="s">
        <v>140</v>
      </c>
      <c r="K74" s="10"/>
      <c r="L74" s="10"/>
      <c r="M74" s="10"/>
      <c r="N74" s="10"/>
      <c r="O74" s="10" t="s">
        <v>325</v>
      </c>
      <c r="P74" s="10"/>
      <c r="Q74" s="10"/>
      <c r="R74" s="10" t="s">
        <v>333</v>
      </c>
      <c r="S74" s="10"/>
      <c r="T74" s="2"/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13"/>
    </row>
    <row r="75" spans="1:49">
      <c r="A75" s="10">
        <v>3</v>
      </c>
      <c r="B75" s="10" t="s">
        <v>331</v>
      </c>
      <c r="C75" s="10">
        <v>1</v>
      </c>
      <c r="D75" s="10" t="s">
        <v>321</v>
      </c>
      <c r="E75" s="10">
        <v>2</v>
      </c>
      <c r="F75" s="10" t="s">
        <v>332</v>
      </c>
      <c r="G75" s="10"/>
      <c r="H75" s="10"/>
      <c r="I75" s="10"/>
      <c r="J75" s="281" t="s">
        <v>335</v>
      </c>
      <c r="K75" s="10"/>
      <c r="L75" s="10"/>
      <c r="M75" s="10"/>
      <c r="N75" s="10"/>
      <c r="O75" s="10" t="s">
        <v>325</v>
      </c>
      <c r="P75" s="10"/>
      <c r="Q75" s="10"/>
      <c r="R75" s="10" t="s">
        <v>333</v>
      </c>
      <c r="S75" s="10"/>
      <c r="T75" s="2"/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13"/>
    </row>
    <row r="76" spans="1:49">
      <c r="A76" s="10">
        <v>3</v>
      </c>
      <c r="B76" s="10" t="s">
        <v>331</v>
      </c>
      <c r="C76" s="10">
        <v>1</v>
      </c>
      <c r="D76" s="10" t="s">
        <v>321</v>
      </c>
      <c r="E76" s="10">
        <v>2</v>
      </c>
      <c r="F76" s="10" t="s">
        <v>332</v>
      </c>
      <c r="G76" s="10"/>
      <c r="H76" s="10"/>
      <c r="I76" s="10"/>
      <c r="J76" s="281" t="s">
        <v>145</v>
      </c>
      <c r="K76" s="10"/>
      <c r="L76" s="10"/>
      <c r="M76" s="10"/>
      <c r="N76" s="10"/>
      <c r="O76" s="10" t="s">
        <v>325</v>
      </c>
      <c r="P76" s="10"/>
      <c r="Q76" s="10"/>
      <c r="R76" s="10" t="s">
        <v>333</v>
      </c>
      <c r="S76" s="10"/>
      <c r="T76" s="2"/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13"/>
    </row>
    <row r="77" spans="1:49">
      <c r="A77" s="10">
        <v>3</v>
      </c>
      <c r="B77" s="10" t="s">
        <v>331</v>
      </c>
      <c r="C77" s="10">
        <v>1</v>
      </c>
      <c r="D77" s="10" t="s">
        <v>321</v>
      </c>
      <c r="E77" s="10">
        <v>2</v>
      </c>
      <c r="F77" s="10" t="s">
        <v>332</v>
      </c>
      <c r="G77" s="10"/>
      <c r="H77" s="10"/>
      <c r="I77" s="10"/>
      <c r="J77" s="281" t="s">
        <v>203</v>
      </c>
      <c r="K77" s="10"/>
      <c r="L77" s="10"/>
      <c r="M77" s="10"/>
      <c r="N77" s="10"/>
      <c r="O77" s="10" t="s">
        <v>325</v>
      </c>
      <c r="P77" s="10"/>
      <c r="Q77" s="10"/>
      <c r="R77" s="10" t="s">
        <v>333</v>
      </c>
      <c r="S77" s="10"/>
      <c r="T77" s="2"/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13"/>
    </row>
    <row r="78" spans="1:49">
      <c r="A78" s="10">
        <v>3</v>
      </c>
      <c r="B78" s="10" t="s">
        <v>331</v>
      </c>
      <c r="C78" s="10">
        <v>1</v>
      </c>
      <c r="D78" s="10" t="s">
        <v>321</v>
      </c>
      <c r="E78" s="10">
        <v>2</v>
      </c>
      <c r="F78" s="10" t="s">
        <v>332</v>
      </c>
      <c r="G78" s="10"/>
      <c r="H78" s="10"/>
      <c r="I78" s="10"/>
      <c r="J78" s="281" t="s">
        <v>146</v>
      </c>
      <c r="K78" s="10"/>
      <c r="L78" s="10"/>
      <c r="M78" s="10"/>
      <c r="N78" s="10"/>
      <c r="O78" s="10" t="s">
        <v>325</v>
      </c>
      <c r="P78" s="10"/>
      <c r="Q78" s="10"/>
      <c r="R78" s="10" t="s">
        <v>333</v>
      </c>
      <c r="S78" s="10"/>
      <c r="T78" s="2"/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13"/>
    </row>
    <row r="79" spans="1:49" ht="15" thickBot="1">
      <c r="A79" s="10">
        <v>3</v>
      </c>
      <c r="B79" s="10" t="s">
        <v>331</v>
      </c>
      <c r="C79" s="10">
        <v>1</v>
      </c>
      <c r="D79" s="10" t="s">
        <v>321</v>
      </c>
      <c r="E79" s="10">
        <v>2</v>
      </c>
      <c r="F79" s="10" t="s">
        <v>332</v>
      </c>
      <c r="G79" s="10"/>
      <c r="H79" s="10"/>
      <c r="I79" s="10"/>
      <c r="J79" s="281" t="s">
        <v>148</v>
      </c>
      <c r="K79" s="10"/>
      <c r="L79" s="10"/>
      <c r="M79" s="10"/>
      <c r="N79" s="10"/>
      <c r="O79" s="10" t="s">
        <v>325</v>
      </c>
      <c r="P79" s="10"/>
      <c r="Q79" s="10"/>
      <c r="R79" s="10" t="s">
        <v>333</v>
      </c>
      <c r="S79" s="10"/>
      <c r="T79" s="2"/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13"/>
    </row>
    <row r="80" spans="1:49">
      <c r="A80" s="3">
        <v>1</v>
      </c>
      <c r="B80" s="3" t="s">
        <v>320</v>
      </c>
      <c r="C80" s="3">
        <v>1</v>
      </c>
      <c r="D80" s="3" t="s">
        <v>99</v>
      </c>
      <c r="E80" s="3">
        <v>3</v>
      </c>
      <c r="F80" s="3" t="s">
        <v>336</v>
      </c>
      <c r="G80" s="3"/>
      <c r="H80" s="3" t="s">
        <v>190</v>
      </c>
      <c r="I80" s="3" t="s">
        <v>116</v>
      </c>
      <c r="J80" s="3" t="s">
        <v>142</v>
      </c>
      <c r="K80" s="3"/>
      <c r="L80" s="3"/>
      <c r="M80" s="3"/>
      <c r="N80" s="3"/>
      <c r="O80" s="3" t="s">
        <v>325</v>
      </c>
      <c r="P80" s="3"/>
      <c r="Q80" s="3"/>
      <c r="R80" s="3" t="s">
        <v>326</v>
      </c>
      <c r="S80" s="3" t="s">
        <v>337</v>
      </c>
      <c r="T80" s="3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36">
        <v>0</v>
      </c>
    </row>
    <row r="81" spans="1:49">
      <c r="A81" s="3">
        <v>1</v>
      </c>
      <c r="B81" s="3" t="s">
        <v>320</v>
      </c>
      <c r="C81" s="3">
        <v>1</v>
      </c>
      <c r="D81" s="3" t="s">
        <v>99</v>
      </c>
      <c r="E81" s="3">
        <v>3</v>
      </c>
      <c r="F81" s="3" t="s">
        <v>336</v>
      </c>
      <c r="G81" s="3"/>
      <c r="H81" s="3" t="s">
        <v>189</v>
      </c>
      <c r="I81" s="3" t="s">
        <v>116</v>
      </c>
      <c r="J81" s="3" t="s">
        <v>142</v>
      </c>
      <c r="K81" s="3"/>
      <c r="L81" s="3"/>
      <c r="M81" s="3"/>
      <c r="N81" s="3"/>
      <c r="O81" s="3" t="s">
        <v>325</v>
      </c>
      <c r="P81" s="3"/>
      <c r="Q81" s="3"/>
      <c r="R81" s="3" t="s">
        <v>326</v>
      </c>
      <c r="S81" s="3" t="s">
        <v>337</v>
      </c>
      <c r="T81" s="37">
        <v>30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37">
        <v>30</v>
      </c>
    </row>
    <row r="82" spans="1:49">
      <c r="A82" s="3">
        <v>1</v>
      </c>
      <c r="B82" s="3" t="s">
        <v>320</v>
      </c>
      <c r="C82" s="3">
        <v>1</v>
      </c>
      <c r="D82" s="3" t="s">
        <v>99</v>
      </c>
      <c r="E82" s="3">
        <v>3</v>
      </c>
      <c r="F82" s="3" t="s">
        <v>336</v>
      </c>
      <c r="G82" s="3"/>
      <c r="H82" s="3" t="s">
        <v>191</v>
      </c>
      <c r="I82" s="3" t="s">
        <v>116</v>
      </c>
      <c r="J82" s="3" t="s">
        <v>141</v>
      </c>
      <c r="K82" s="3"/>
      <c r="L82" s="3"/>
      <c r="M82" s="3"/>
      <c r="N82" s="3"/>
      <c r="O82" s="3" t="s">
        <v>325</v>
      </c>
      <c r="P82" s="3"/>
      <c r="Q82" s="3"/>
      <c r="R82" s="3" t="s">
        <v>326</v>
      </c>
      <c r="S82" s="3" t="s">
        <v>337</v>
      </c>
      <c r="T82" s="37">
        <v>30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37">
        <v>30</v>
      </c>
    </row>
    <row r="83" spans="1:49">
      <c r="A83" s="3">
        <v>1</v>
      </c>
      <c r="B83" s="3" t="s">
        <v>320</v>
      </c>
      <c r="C83" s="3">
        <v>1</v>
      </c>
      <c r="D83" s="3" t="s">
        <v>99</v>
      </c>
      <c r="E83" s="3">
        <v>3</v>
      </c>
      <c r="F83" s="3" t="s">
        <v>336</v>
      </c>
      <c r="G83" s="3"/>
      <c r="H83" s="3" t="s">
        <v>193</v>
      </c>
      <c r="I83" s="3" t="s">
        <v>116</v>
      </c>
      <c r="J83" s="3" t="s">
        <v>141</v>
      </c>
      <c r="K83" s="3"/>
      <c r="L83" s="3"/>
      <c r="M83" s="3"/>
      <c r="N83" s="3"/>
      <c r="O83" s="3" t="s">
        <v>325</v>
      </c>
      <c r="P83" s="3"/>
      <c r="Q83" s="3"/>
      <c r="R83" s="3" t="s">
        <v>326</v>
      </c>
      <c r="S83" s="3" t="s">
        <v>337</v>
      </c>
      <c r="T83" s="37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37">
        <v>0</v>
      </c>
    </row>
    <row r="84" spans="1:49">
      <c r="A84" s="3">
        <v>1</v>
      </c>
      <c r="B84" s="3" t="s">
        <v>320</v>
      </c>
      <c r="C84" s="3">
        <v>1</v>
      </c>
      <c r="D84" s="3" t="s">
        <v>99</v>
      </c>
      <c r="E84" s="3">
        <v>3</v>
      </c>
      <c r="F84" s="3" t="s">
        <v>336</v>
      </c>
      <c r="G84" s="3"/>
      <c r="H84" s="3" t="s">
        <v>194</v>
      </c>
      <c r="I84" s="3" t="s">
        <v>116</v>
      </c>
      <c r="J84" s="3" t="s">
        <v>141</v>
      </c>
      <c r="K84" s="3"/>
      <c r="L84" s="3"/>
      <c r="M84" s="3"/>
      <c r="N84" s="3"/>
      <c r="O84" s="3" t="s">
        <v>325</v>
      </c>
      <c r="P84" s="3"/>
      <c r="Q84" s="3"/>
      <c r="R84" s="3" t="s">
        <v>326</v>
      </c>
      <c r="S84" s="3" t="s">
        <v>337</v>
      </c>
      <c r="T84" s="37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37">
        <v>0</v>
      </c>
    </row>
    <row r="85" spans="1:49">
      <c r="A85" s="3">
        <v>1</v>
      </c>
      <c r="B85" s="3" t="s">
        <v>320</v>
      </c>
      <c r="C85" s="3">
        <v>1</v>
      </c>
      <c r="D85" s="3" t="s">
        <v>99</v>
      </c>
      <c r="E85" s="3">
        <v>3</v>
      </c>
      <c r="F85" s="3" t="s">
        <v>336</v>
      </c>
      <c r="G85" s="3"/>
      <c r="H85" s="3" t="s">
        <v>195</v>
      </c>
      <c r="I85" s="3" t="s">
        <v>116</v>
      </c>
      <c r="J85" s="3" t="s">
        <v>141</v>
      </c>
      <c r="K85" s="3"/>
      <c r="L85" s="3"/>
      <c r="M85" s="3"/>
      <c r="N85" s="3"/>
      <c r="O85" s="3" t="s">
        <v>325</v>
      </c>
      <c r="P85" s="3"/>
      <c r="Q85" s="3"/>
      <c r="R85" s="3" t="s">
        <v>326</v>
      </c>
      <c r="S85" s="3" t="s">
        <v>337</v>
      </c>
      <c r="T85" s="37">
        <v>0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37">
        <v>0</v>
      </c>
    </row>
    <row r="86" spans="1:49">
      <c r="A86" s="3">
        <v>1</v>
      </c>
      <c r="B86" s="3" t="s">
        <v>320</v>
      </c>
      <c r="C86" s="3">
        <v>1</v>
      </c>
      <c r="D86" s="3" t="s">
        <v>99</v>
      </c>
      <c r="E86" s="3">
        <v>3</v>
      </c>
      <c r="F86" s="3" t="s">
        <v>336</v>
      </c>
      <c r="G86" s="3"/>
      <c r="H86" s="3" t="s">
        <v>338</v>
      </c>
      <c r="I86" s="3" t="s">
        <v>116</v>
      </c>
      <c r="J86" s="3" t="s">
        <v>335</v>
      </c>
      <c r="K86" s="3"/>
      <c r="L86" s="3"/>
      <c r="M86" s="3"/>
      <c r="N86" s="3"/>
      <c r="O86" s="3" t="s">
        <v>325</v>
      </c>
      <c r="P86" s="3"/>
      <c r="Q86" s="3"/>
      <c r="R86" s="3" t="s">
        <v>326</v>
      </c>
      <c r="S86" s="3" t="s">
        <v>337</v>
      </c>
      <c r="T86" s="37">
        <v>0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37">
        <v>0</v>
      </c>
    </row>
    <row r="87" spans="1:49">
      <c r="A87" s="3">
        <v>1</v>
      </c>
      <c r="B87" s="3" t="s">
        <v>320</v>
      </c>
      <c r="C87" s="3">
        <v>1</v>
      </c>
      <c r="D87" s="3" t="s">
        <v>99</v>
      </c>
      <c r="E87" s="3">
        <v>3</v>
      </c>
      <c r="F87" s="3" t="s">
        <v>336</v>
      </c>
      <c r="G87" s="3"/>
      <c r="H87" s="3" t="s">
        <v>185</v>
      </c>
      <c r="I87" s="3" t="s">
        <v>116</v>
      </c>
      <c r="J87" s="3" t="s">
        <v>145</v>
      </c>
      <c r="K87" s="3"/>
      <c r="L87" s="3"/>
      <c r="M87" s="3"/>
      <c r="N87" s="3"/>
      <c r="O87" s="3" t="s">
        <v>325</v>
      </c>
      <c r="P87" s="3"/>
      <c r="Q87" s="3"/>
      <c r="R87" s="3" t="s">
        <v>326</v>
      </c>
      <c r="S87" s="3" t="s">
        <v>337</v>
      </c>
      <c r="T87" s="37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37">
        <v>0</v>
      </c>
    </row>
    <row r="88" spans="1:49">
      <c r="A88" s="3">
        <v>1</v>
      </c>
      <c r="B88" s="3" t="s">
        <v>320</v>
      </c>
      <c r="C88" s="3">
        <v>1</v>
      </c>
      <c r="D88" s="3" t="s">
        <v>99</v>
      </c>
      <c r="E88" s="3">
        <v>3</v>
      </c>
      <c r="F88" s="3" t="s">
        <v>336</v>
      </c>
      <c r="G88" s="3"/>
      <c r="H88" s="3" t="s">
        <v>204</v>
      </c>
      <c r="I88" s="3" t="s">
        <v>116</v>
      </c>
      <c r="J88" s="3" t="s">
        <v>203</v>
      </c>
      <c r="K88" s="3"/>
      <c r="L88" s="3"/>
      <c r="M88" s="3"/>
      <c r="N88" s="3"/>
      <c r="O88" s="3" t="s">
        <v>325</v>
      </c>
      <c r="P88" s="3"/>
      <c r="Q88" s="3"/>
      <c r="R88" s="3" t="s">
        <v>326</v>
      </c>
      <c r="S88" s="3" t="s">
        <v>337</v>
      </c>
      <c r="T88" s="37">
        <v>0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37">
        <v>0</v>
      </c>
    </row>
    <row r="89" spans="1:49">
      <c r="A89" s="3">
        <v>1</v>
      </c>
      <c r="B89" s="3" t="s">
        <v>320</v>
      </c>
      <c r="C89" s="3">
        <v>1</v>
      </c>
      <c r="D89" s="314" t="s">
        <v>99</v>
      </c>
      <c r="E89" s="3">
        <v>3</v>
      </c>
      <c r="F89" s="3" t="s">
        <v>336</v>
      </c>
      <c r="G89" s="3"/>
      <c r="H89" s="3" t="s">
        <v>197</v>
      </c>
      <c r="I89" s="3" t="s">
        <v>116</v>
      </c>
      <c r="J89" s="3" t="s">
        <v>146</v>
      </c>
      <c r="K89" s="3"/>
      <c r="L89" s="3"/>
      <c r="M89" s="3"/>
      <c r="N89" s="3"/>
      <c r="O89" s="3" t="s">
        <v>325</v>
      </c>
      <c r="P89" s="3"/>
      <c r="Q89" s="3"/>
      <c r="R89" s="3" t="s">
        <v>326</v>
      </c>
      <c r="S89" s="3" t="s">
        <v>337</v>
      </c>
      <c r="T89" s="37">
        <v>0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37">
        <v>0</v>
      </c>
    </row>
    <row r="90" spans="1:49">
      <c r="A90" s="3">
        <v>1</v>
      </c>
      <c r="B90" s="3" t="s">
        <v>320</v>
      </c>
      <c r="C90" s="3">
        <v>1</v>
      </c>
      <c r="D90" s="3" t="s">
        <v>99</v>
      </c>
      <c r="E90" s="3">
        <v>3</v>
      </c>
      <c r="F90" s="3" t="s">
        <v>336</v>
      </c>
      <c r="G90" s="3"/>
      <c r="H90" s="3" t="s">
        <v>192</v>
      </c>
      <c r="I90" s="3" t="s">
        <v>116</v>
      </c>
      <c r="J90" s="3" t="s">
        <v>141</v>
      </c>
      <c r="K90" s="3"/>
      <c r="L90" s="3"/>
      <c r="M90" s="3"/>
      <c r="N90" s="3"/>
      <c r="O90" s="3" t="s">
        <v>325</v>
      </c>
      <c r="P90" s="3"/>
      <c r="Q90" s="3"/>
      <c r="R90" s="3" t="s">
        <v>326</v>
      </c>
      <c r="S90" s="3" t="s">
        <v>337</v>
      </c>
      <c r="T90" s="37">
        <v>0</v>
      </c>
      <c r="U90" s="2"/>
      <c r="V90" s="2"/>
      <c r="W90" s="2"/>
      <c r="X90" s="2"/>
      <c r="Y90" s="2"/>
      <c r="Z90" s="2"/>
      <c r="AA90" s="2"/>
      <c r="AB90" s="2"/>
      <c r="AC90" s="13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1"/>
      <c r="AW90" s="37">
        <v>0</v>
      </c>
    </row>
    <row r="91" spans="1:49">
      <c r="A91" s="3">
        <v>1</v>
      </c>
      <c r="B91" s="3" t="s">
        <v>320</v>
      </c>
      <c r="C91" s="3">
        <v>1</v>
      </c>
      <c r="D91" s="3" t="s">
        <v>99</v>
      </c>
      <c r="E91" s="3">
        <v>3</v>
      </c>
      <c r="F91" s="3" t="s">
        <v>336</v>
      </c>
      <c r="G91" s="3"/>
      <c r="H91" s="3" t="s">
        <v>206</v>
      </c>
      <c r="I91" s="3" t="s">
        <v>116</v>
      </c>
      <c r="J91" s="3" t="s">
        <v>138</v>
      </c>
      <c r="K91" s="3"/>
      <c r="L91" s="3"/>
      <c r="M91" s="3"/>
      <c r="N91" s="3"/>
      <c r="O91" s="3" t="s">
        <v>325</v>
      </c>
      <c r="P91" s="3"/>
      <c r="Q91" s="3"/>
      <c r="R91" s="3" t="s">
        <v>326</v>
      </c>
      <c r="S91" s="3" t="s">
        <v>337</v>
      </c>
      <c r="T91" s="37">
        <v>0</v>
      </c>
      <c r="U91" s="2"/>
      <c r="V91" s="2"/>
      <c r="W91" s="2"/>
      <c r="X91" s="2"/>
      <c r="Y91" s="2"/>
      <c r="Z91" s="2"/>
      <c r="AA91" s="2"/>
      <c r="AB91" s="2"/>
      <c r="AC91" s="13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1"/>
      <c r="AW91" s="37">
        <v>0</v>
      </c>
    </row>
    <row r="92" spans="1:49">
      <c r="A92" s="3">
        <v>1</v>
      </c>
      <c r="B92" s="3" t="s">
        <v>320</v>
      </c>
      <c r="C92" s="3">
        <v>1</v>
      </c>
      <c r="D92" s="3" t="s">
        <v>99</v>
      </c>
      <c r="E92" s="3">
        <v>3</v>
      </c>
      <c r="F92" s="3" t="s">
        <v>336</v>
      </c>
      <c r="G92" s="3"/>
      <c r="H92" s="3" t="s">
        <v>188</v>
      </c>
      <c r="I92" s="3" t="s">
        <v>116</v>
      </c>
      <c r="J92" s="3" t="s">
        <v>139</v>
      </c>
      <c r="K92" s="3"/>
      <c r="L92" s="3"/>
      <c r="M92" s="3"/>
      <c r="N92" s="3"/>
      <c r="O92" s="3" t="s">
        <v>325</v>
      </c>
      <c r="P92" s="3"/>
      <c r="Q92" s="3"/>
      <c r="R92" s="3" t="s">
        <v>326</v>
      </c>
      <c r="S92" s="3" t="s">
        <v>337</v>
      </c>
      <c r="T92" s="286" t="s">
        <v>339</v>
      </c>
      <c r="U92" s="2"/>
      <c r="V92" s="2"/>
      <c r="W92" s="2"/>
      <c r="X92" s="2"/>
      <c r="Y92" s="2"/>
      <c r="Z92" s="2"/>
      <c r="AA92" s="2"/>
      <c r="AB92" s="2"/>
      <c r="AC92" s="13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1"/>
      <c r="AW92" s="286" t="s">
        <v>339</v>
      </c>
    </row>
    <row r="93" spans="1:49">
      <c r="A93" s="3">
        <v>1</v>
      </c>
      <c r="B93" s="3" t="s">
        <v>320</v>
      </c>
      <c r="C93" s="3">
        <v>1</v>
      </c>
      <c r="D93" s="3" t="s">
        <v>99</v>
      </c>
      <c r="E93" s="3">
        <v>3</v>
      </c>
      <c r="F93" s="3" t="s">
        <v>336</v>
      </c>
      <c r="G93" s="3"/>
      <c r="H93" s="3" t="s">
        <v>340</v>
      </c>
      <c r="I93" s="3" t="s">
        <v>116</v>
      </c>
      <c r="J93" s="3" t="s">
        <v>116</v>
      </c>
      <c r="K93" s="3"/>
      <c r="L93" s="3"/>
      <c r="M93" s="3"/>
      <c r="N93" s="3"/>
      <c r="O93" s="3" t="s">
        <v>325</v>
      </c>
      <c r="P93" s="3"/>
      <c r="Q93" s="3"/>
      <c r="R93" s="3" t="s">
        <v>326</v>
      </c>
      <c r="S93" s="3" t="s">
        <v>337</v>
      </c>
      <c r="T93" s="37">
        <v>0</v>
      </c>
      <c r="U93" s="2"/>
      <c r="V93" s="2"/>
      <c r="W93" s="2"/>
      <c r="X93" s="2"/>
      <c r="Y93" s="2"/>
      <c r="Z93" s="2"/>
      <c r="AA93" s="2"/>
      <c r="AB93" s="2"/>
      <c r="AC93" s="13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1"/>
      <c r="AW93" s="37">
        <v>0</v>
      </c>
    </row>
    <row r="94" spans="1:49">
      <c r="A94" s="3">
        <v>1</v>
      </c>
      <c r="B94" s="3" t="s">
        <v>320</v>
      </c>
      <c r="C94" s="3">
        <v>1</v>
      </c>
      <c r="D94" s="3" t="s">
        <v>99</v>
      </c>
      <c r="E94" s="3">
        <v>3</v>
      </c>
      <c r="F94" s="3" t="s">
        <v>336</v>
      </c>
      <c r="G94" s="3"/>
      <c r="H94" s="3" t="s">
        <v>341</v>
      </c>
      <c r="I94" s="3" t="s">
        <v>116</v>
      </c>
      <c r="J94" s="3" t="s">
        <v>116</v>
      </c>
      <c r="K94" s="3"/>
      <c r="L94" s="3"/>
      <c r="M94" s="3"/>
      <c r="N94" s="3"/>
      <c r="O94" s="3" t="s">
        <v>325</v>
      </c>
      <c r="P94" s="3"/>
      <c r="Q94" s="3"/>
      <c r="R94" s="3" t="s">
        <v>326</v>
      </c>
      <c r="S94" s="3" t="s">
        <v>337</v>
      </c>
      <c r="T94" s="37">
        <v>0</v>
      </c>
      <c r="U94" s="2"/>
      <c r="V94" s="2"/>
      <c r="W94" s="2"/>
      <c r="X94" s="2"/>
      <c r="Y94" s="2"/>
      <c r="Z94" s="2"/>
      <c r="AA94" s="2"/>
      <c r="AB94" s="2"/>
      <c r="AC94" s="13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1"/>
      <c r="AW94" s="37">
        <v>0</v>
      </c>
    </row>
    <row r="95" spans="1:49">
      <c r="A95" s="3">
        <v>1</v>
      </c>
      <c r="B95" s="3" t="s">
        <v>320</v>
      </c>
      <c r="C95" s="3">
        <v>1</v>
      </c>
      <c r="D95" s="3" t="s">
        <v>99</v>
      </c>
      <c r="E95" s="3">
        <v>3</v>
      </c>
      <c r="F95" s="3" t="s">
        <v>336</v>
      </c>
      <c r="G95" s="3"/>
      <c r="H95" s="3" t="s">
        <v>342</v>
      </c>
      <c r="I95" s="3" t="s">
        <v>116</v>
      </c>
      <c r="J95" s="3" t="s">
        <v>116</v>
      </c>
      <c r="K95" s="3"/>
      <c r="L95" s="3"/>
      <c r="M95" s="3"/>
      <c r="N95" s="3"/>
      <c r="O95" s="3" t="s">
        <v>325</v>
      </c>
      <c r="P95" s="3"/>
      <c r="Q95" s="3"/>
      <c r="R95" s="3" t="s">
        <v>326</v>
      </c>
      <c r="S95" s="3" t="s">
        <v>337</v>
      </c>
      <c r="T95" s="37">
        <v>0</v>
      </c>
      <c r="U95" s="2"/>
      <c r="V95" s="2"/>
      <c r="W95" s="2"/>
      <c r="X95" s="2"/>
      <c r="Y95" s="2"/>
      <c r="Z95" s="2"/>
      <c r="AA95" s="2"/>
      <c r="AB95" s="2"/>
      <c r="AC95" s="13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1"/>
      <c r="AW95" s="37">
        <v>0</v>
      </c>
    </row>
    <row r="96" spans="1:49">
      <c r="A96" s="3">
        <v>1</v>
      </c>
      <c r="B96" s="3" t="s">
        <v>320</v>
      </c>
      <c r="C96" s="3">
        <v>1</v>
      </c>
      <c r="D96" s="3" t="s">
        <v>99</v>
      </c>
      <c r="E96" s="3">
        <v>3</v>
      </c>
      <c r="F96" s="3" t="s">
        <v>336</v>
      </c>
      <c r="G96" s="3"/>
      <c r="H96" s="3" t="s">
        <v>343</v>
      </c>
      <c r="I96" s="3" t="s">
        <v>116</v>
      </c>
      <c r="J96" s="3" t="s">
        <v>116</v>
      </c>
      <c r="K96" s="3"/>
      <c r="L96" s="3"/>
      <c r="M96" s="3"/>
      <c r="N96" s="3"/>
      <c r="O96" s="3" t="s">
        <v>325</v>
      </c>
      <c r="P96" s="3"/>
      <c r="Q96" s="3"/>
      <c r="R96" s="3" t="s">
        <v>326</v>
      </c>
      <c r="S96" s="3" t="s">
        <v>337</v>
      </c>
      <c r="T96" s="37">
        <v>0</v>
      </c>
      <c r="U96" s="2"/>
      <c r="V96" s="2"/>
      <c r="W96" s="2"/>
      <c r="X96" s="2"/>
      <c r="Y96" s="2"/>
      <c r="Z96" s="2"/>
      <c r="AA96" s="2"/>
      <c r="AB96" s="2"/>
      <c r="AC96" s="13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1"/>
      <c r="AW96" s="37">
        <v>0</v>
      </c>
    </row>
    <row r="97" spans="1:49">
      <c r="A97" s="3">
        <v>1</v>
      </c>
      <c r="B97" s="3" t="s">
        <v>320</v>
      </c>
      <c r="C97" s="3">
        <v>1</v>
      </c>
      <c r="D97" s="3" t="s">
        <v>99</v>
      </c>
      <c r="E97" s="3">
        <v>3</v>
      </c>
      <c r="F97" s="3" t="s">
        <v>336</v>
      </c>
      <c r="G97" s="3"/>
      <c r="H97" s="3" t="s">
        <v>196</v>
      </c>
      <c r="I97" s="3" t="s">
        <v>116</v>
      </c>
      <c r="J97" s="3" t="s">
        <v>201</v>
      </c>
      <c r="K97" s="3"/>
      <c r="L97" s="3"/>
      <c r="M97" s="3"/>
      <c r="N97" s="3"/>
      <c r="O97" s="3" t="s">
        <v>325</v>
      </c>
      <c r="P97" s="3"/>
      <c r="Q97" s="3"/>
      <c r="R97" s="3" t="s">
        <v>326</v>
      </c>
      <c r="S97" s="3" t="s">
        <v>337</v>
      </c>
      <c r="T97" s="37">
        <v>0</v>
      </c>
      <c r="U97" s="2"/>
      <c r="V97" s="2"/>
      <c r="W97" s="2"/>
      <c r="X97" s="2"/>
      <c r="Y97" s="2"/>
      <c r="Z97" s="2"/>
      <c r="AA97" s="2"/>
      <c r="AB97" s="2"/>
      <c r="AC97" s="13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1"/>
      <c r="AW97" s="37">
        <v>0</v>
      </c>
    </row>
    <row r="98" spans="1:49">
      <c r="A98" s="3">
        <v>1</v>
      </c>
      <c r="B98" s="3" t="s">
        <v>320</v>
      </c>
      <c r="C98" s="3">
        <v>1</v>
      </c>
      <c r="D98" s="3" t="s">
        <v>99</v>
      </c>
      <c r="E98" s="3">
        <v>3</v>
      </c>
      <c r="F98" s="3" t="s">
        <v>336</v>
      </c>
      <c r="G98" s="3"/>
      <c r="H98" s="3" t="s">
        <v>186</v>
      </c>
      <c r="I98" s="3" t="s">
        <v>116</v>
      </c>
      <c r="J98" s="3" t="s">
        <v>119</v>
      </c>
      <c r="K98" s="3"/>
      <c r="L98" s="3"/>
      <c r="M98" s="3"/>
      <c r="N98" s="3"/>
      <c r="O98" s="3" t="s">
        <v>325</v>
      </c>
      <c r="P98" s="3"/>
      <c r="Q98" s="3"/>
      <c r="R98" s="3" t="s">
        <v>326</v>
      </c>
      <c r="S98" s="3" t="s">
        <v>337</v>
      </c>
      <c r="T98" s="37">
        <v>0</v>
      </c>
      <c r="U98" s="2"/>
      <c r="V98" s="2"/>
      <c r="W98" s="2"/>
      <c r="X98" s="2"/>
      <c r="Y98" s="2"/>
      <c r="Z98" s="2"/>
      <c r="AA98" s="2"/>
      <c r="AB98" s="2"/>
      <c r="AC98" s="13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1"/>
      <c r="AW98" s="37">
        <v>0</v>
      </c>
    </row>
    <row r="99" spans="1:49">
      <c r="A99" s="3">
        <v>1</v>
      </c>
      <c r="B99" s="3" t="s">
        <v>320</v>
      </c>
      <c r="C99" s="3">
        <v>1</v>
      </c>
      <c r="D99" s="3" t="s">
        <v>99</v>
      </c>
      <c r="E99" s="3">
        <v>3</v>
      </c>
      <c r="F99" s="3" t="s">
        <v>336</v>
      </c>
      <c r="G99" s="3"/>
      <c r="H99" s="3" t="s">
        <v>344</v>
      </c>
      <c r="I99" s="3" t="s">
        <v>116</v>
      </c>
      <c r="J99" s="3" t="s">
        <v>119</v>
      </c>
      <c r="K99" s="3"/>
      <c r="L99" s="3"/>
      <c r="M99" s="3"/>
      <c r="N99" s="3"/>
      <c r="O99" s="3" t="s">
        <v>325</v>
      </c>
      <c r="P99" s="3"/>
      <c r="Q99" s="3"/>
      <c r="R99" s="3" t="s">
        <v>326</v>
      </c>
      <c r="S99" s="3" t="s">
        <v>337</v>
      </c>
      <c r="T99" s="37">
        <v>0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37">
        <v>0</v>
      </c>
    </row>
    <row r="100" spans="1:49" ht="15" thickBot="1">
      <c r="A100" s="3">
        <v>1</v>
      </c>
      <c r="B100" s="3" t="s">
        <v>320</v>
      </c>
      <c r="C100" s="3">
        <v>1</v>
      </c>
      <c r="D100" s="3" t="s">
        <v>99</v>
      </c>
      <c r="E100" s="3">
        <v>3</v>
      </c>
      <c r="F100" s="3" t="s">
        <v>336</v>
      </c>
      <c r="G100" s="3"/>
      <c r="H100" s="3" t="s">
        <v>187</v>
      </c>
      <c r="I100" s="3" t="s">
        <v>116</v>
      </c>
      <c r="J100" s="3" t="s">
        <v>115</v>
      </c>
      <c r="K100" s="3"/>
      <c r="L100" s="3"/>
      <c r="M100" s="3"/>
      <c r="N100" s="3"/>
      <c r="O100" s="3" t="s">
        <v>325</v>
      </c>
      <c r="P100" s="3"/>
      <c r="Q100" s="3"/>
      <c r="R100" s="3" t="s">
        <v>326</v>
      </c>
      <c r="S100" s="3" t="s">
        <v>337</v>
      </c>
      <c r="T100" s="287">
        <v>0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287">
        <v>0</v>
      </c>
    </row>
    <row r="101" spans="1:49">
      <c r="A101" s="3">
        <v>2</v>
      </c>
      <c r="B101" s="3" t="s">
        <v>330</v>
      </c>
      <c r="C101" s="3">
        <v>1</v>
      </c>
      <c r="D101" s="3" t="s">
        <v>99</v>
      </c>
      <c r="E101" s="3">
        <v>3</v>
      </c>
      <c r="F101" s="3" t="s">
        <v>336</v>
      </c>
      <c r="G101" s="3"/>
      <c r="H101" s="3" t="s">
        <v>190</v>
      </c>
      <c r="I101" s="3" t="s">
        <v>116</v>
      </c>
      <c r="J101" s="3" t="s">
        <v>142</v>
      </c>
      <c r="K101" s="3"/>
      <c r="L101" s="3"/>
      <c r="M101" s="3"/>
      <c r="N101" s="3"/>
      <c r="O101" s="3" t="s">
        <v>325</v>
      </c>
      <c r="P101" s="3"/>
      <c r="Q101" s="3"/>
      <c r="R101" s="3" t="s">
        <v>326</v>
      </c>
      <c r="S101" s="3" t="s">
        <v>337</v>
      </c>
      <c r="T101" s="189">
        <v>0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189">
        <v>0</v>
      </c>
    </row>
    <row r="102" spans="1:49">
      <c r="A102" s="3">
        <v>2</v>
      </c>
      <c r="B102" s="3" t="s">
        <v>330</v>
      </c>
      <c r="C102" s="3">
        <v>1</v>
      </c>
      <c r="D102" s="3" t="s">
        <v>99</v>
      </c>
      <c r="E102" s="3">
        <v>3</v>
      </c>
      <c r="F102" s="3" t="s">
        <v>336</v>
      </c>
      <c r="G102" s="3"/>
      <c r="H102" s="3" t="s">
        <v>189</v>
      </c>
      <c r="I102" s="3" t="s">
        <v>116</v>
      </c>
      <c r="J102" s="3" t="s">
        <v>142</v>
      </c>
      <c r="K102" s="3"/>
      <c r="L102" s="3"/>
      <c r="M102" s="3"/>
      <c r="N102" s="3"/>
      <c r="O102" s="3" t="s">
        <v>325</v>
      </c>
      <c r="P102" s="3"/>
      <c r="Q102" s="3"/>
      <c r="R102" s="3" t="s">
        <v>326</v>
      </c>
      <c r="S102" s="3" t="s">
        <v>337</v>
      </c>
      <c r="T102" s="347">
        <v>50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347">
        <v>50</v>
      </c>
    </row>
    <row r="103" spans="1:49">
      <c r="A103" s="3">
        <v>2</v>
      </c>
      <c r="B103" s="3" t="s">
        <v>330</v>
      </c>
      <c r="C103" s="3">
        <v>1</v>
      </c>
      <c r="D103" s="3" t="s">
        <v>99</v>
      </c>
      <c r="E103" s="3">
        <v>3</v>
      </c>
      <c r="F103" s="3" t="s">
        <v>336</v>
      </c>
      <c r="G103" s="3"/>
      <c r="H103" s="3" t="s">
        <v>191</v>
      </c>
      <c r="I103" s="3" t="s">
        <v>116</v>
      </c>
      <c r="J103" s="3" t="s">
        <v>141</v>
      </c>
      <c r="K103" s="3"/>
      <c r="L103" s="3"/>
      <c r="M103" s="3"/>
      <c r="N103" s="3"/>
      <c r="O103" s="3" t="s">
        <v>325</v>
      </c>
      <c r="P103" s="3"/>
      <c r="Q103" s="3"/>
      <c r="R103" s="3" t="s">
        <v>326</v>
      </c>
      <c r="S103" s="3" t="s">
        <v>337</v>
      </c>
      <c r="T103" s="347" t="s">
        <v>339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347" t="s">
        <v>339</v>
      </c>
    </row>
    <row r="104" spans="1:49">
      <c r="A104" s="3">
        <v>2</v>
      </c>
      <c r="B104" s="3" t="s">
        <v>330</v>
      </c>
      <c r="C104" s="3">
        <v>1</v>
      </c>
      <c r="D104" s="3" t="s">
        <v>99</v>
      </c>
      <c r="E104" s="3">
        <v>3</v>
      </c>
      <c r="F104" s="3" t="s">
        <v>336</v>
      </c>
      <c r="G104" s="3"/>
      <c r="H104" s="3" t="s">
        <v>193</v>
      </c>
      <c r="I104" s="3" t="s">
        <v>116</v>
      </c>
      <c r="J104" s="3" t="s">
        <v>141</v>
      </c>
      <c r="K104" s="3"/>
      <c r="L104" s="3"/>
      <c r="M104" s="3"/>
      <c r="N104" s="3"/>
      <c r="O104" s="3" t="s">
        <v>325</v>
      </c>
      <c r="P104" s="3"/>
      <c r="Q104" s="3"/>
      <c r="R104" s="3" t="s">
        <v>326</v>
      </c>
      <c r="S104" s="3" t="s">
        <v>337</v>
      </c>
      <c r="T104" s="347">
        <v>0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347">
        <v>0</v>
      </c>
    </row>
    <row r="105" spans="1:49">
      <c r="A105" s="3">
        <v>2</v>
      </c>
      <c r="B105" s="3" t="s">
        <v>330</v>
      </c>
      <c r="C105" s="3">
        <v>1</v>
      </c>
      <c r="D105" s="3" t="s">
        <v>99</v>
      </c>
      <c r="E105" s="3">
        <v>3</v>
      </c>
      <c r="F105" s="3" t="s">
        <v>336</v>
      </c>
      <c r="G105" s="3"/>
      <c r="H105" s="3" t="s">
        <v>194</v>
      </c>
      <c r="I105" s="3" t="s">
        <v>116</v>
      </c>
      <c r="J105" s="3" t="s">
        <v>141</v>
      </c>
      <c r="K105" s="3"/>
      <c r="L105" s="3"/>
      <c r="M105" s="3"/>
      <c r="N105" s="3"/>
      <c r="O105" s="3" t="s">
        <v>325</v>
      </c>
      <c r="P105" s="3"/>
      <c r="Q105" s="3"/>
      <c r="R105" s="3" t="s">
        <v>326</v>
      </c>
      <c r="S105" s="3" t="s">
        <v>337</v>
      </c>
      <c r="T105" s="347">
        <v>15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347">
        <v>15</v>
      </c>
    </row>
    <row r="106" spans="1:49">
      <c r="A106" s="3">
        <v>2</v>
      </c>
      <c r="B106" s="3" t="s">
        <v>330</v>
      </c>
      <c r="C106" s="3">
        <v>1</v>
      </c>
      <c r="D106" s="3" t="s">
        <v>99</v>
      </c>
      <c r="E106" s="3">
        <v>3</v>
      </c>
      <c r="F106" s="3" t="s">
        <v>336</v>
      </c>
      <c r="G106" s="3"/>
      <c r="H106" s="3" t="s">
        <v>195</v>
      </c>
      <c r="I106" s="3" t="s">
        <v>116</v>
      </c>
      <c r="J106" s="3" t="s">
        <v>141</v>
      </c>
      <c r="K106" s="3"/>
      <c r="L106" s="3"/>
      <c r="M106" s="3"/>
      <c r="N106" s="3"/>
      <c r="O106" s="3" t="s">
        <v>325</v>
      </c>
      <c r="P106" s="3"/>
      <c r="Q106" s="3"/>
      <c r="R106" s="3" t="s">
        <v>326</v>
      </c>
      <c r="S106" s="3" t="s">
        <v>337</v>
      </c>
      <c r="T106" s="190">
        <v>0</v>
      </c>
      <c r="U106" s="2"/>
      <c r="V106" s="2"/>
      <c r="W106" s="2"/>
      <c r="X106" s="2"/>
      <c r="Y106" s="2"/>
      <c r="Z106" s="2"/>
      <c r="AA106" s="2"/>
      <c r="AB106" s="2"/>
      <c r="AC106" s="13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1"/>
      <c r="AW106" s="190">
        <v>0</v>
      </c>
    </row>
    <row r="107" spans="1:49">
      <c r="A107" s="3">
        <v>2</v>
      </c>
      <c r="B107" s="3" t="s">
        <v>330</v>
      </c>
      <c r="C107" s="3">
        <v>1</v>
      </c>
      <c r="D107" s="3" t="s">
        <v>99</v>
      </c>
      <c r="E107" s="3">
        <v>3</v>
      </c>
      <c r="F107" s="3" t="s">
        <v>336</v>
      </c>
      <c r="G107" s="3"/>
      <c r="H107" s="3" t="s">
        <v>338</v>
      </c>
      <c r="I107" s="3" t="s">
        <v>116</v>
      </c>
      <c r="J107" s="3" t="s">
        <v>335</v>
      </c>
      <c r="K107" s="3"/>
      <c r="L107" s="3"/>
      <c r="M107" s="3"/>
      <c r="N107" s="3"/>
      <c r="O107" s="3" t="s">
        <v>325</v>
      </c>
      <c r="P107" s="3"/>
      <c r="Q107" s="3"/>
      <c r="R107" s="3" t="s">
        <v>326</v>
      </c>
      <c r="S107" s="3" t="s">
        <v>337</v>
      </c>
      <c r="T107" s="190">
        <v>0</v>
      </c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190">
        <v>0</v>
      </c>
    </row>
    <row r="108" spans="1:49">
      <c r="A108" s="3">
        <v>2</v>
      </c>
      <c r="B108" s="3" t="s">
        <v>330</v>
      </c>
      <c r="C108" s="3">
        <v>1</v>
      </c>
      <c r="D108" s="3" t="s">
        <v>99</v>
      </c>
      <c r="E108" s="3">
        <v>3</v>
      </c>
      <c r="F108" s="3" t="s">
        <v>336</v>
      </c>
      <c r="G108" s="3"/>
      <c r="H108" s="3" t="s">
        <v>185</v>
      </c>
      <c r="I108" s="3" t="s">
        <v>116</v>
      </c>
      <c r="J108" s="3" t="s">
        <v>145</v>
      </c>
      <c r="K108" s="3"/>
      <c r="L108" s="3"/>
      <c r="M108" s="3"/>
      <c r="N108" s="3"/>
      <c r="O108" s="3" t="s">
        <v>325</v>
      </c>
      <c r="P108" s="3"/>
      <c r="Q108" s="3"/>
      <c r="R108" s="3" t="s">
        <v>326</v>
      </c>
      <c r="S108" s="3" t="s">
        <v>337</v>
      </c>
      <c r="T108" s="190">
        <v>0</v>
      </c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190">
        <v>0</v>
      </c>
    </row>
    <row r="109" spans="1:49">
      <c r="A109" s="3">
        <v>2</v>
      </c>
      <c r="B109" s="3" t="s">
        <v>330</v>
      </c>
      <c r="C109" s="3">
        <v>1</v>
      </c>
      <c r="D109" s="3" t="s">
        <v>99</v>
      </c>
      <c r="E109" s="3">
        <v>3</v>
      </c>
      <c r="F109" s="3" t="s">
        <v>336</v>
      </c>
      <c r="G109" s="3"/>
      <c r="H109" s="3" t="s">
        <v>204</v>
      </c>
      <c r="I109" s="3" t="s">
        <v>116</v>
      </c>
      <c r="J109" s="3" t="s">
        <v>203</v>
      </c>
      <c r="K109" s="3"/>
      <c r="L109" s="3"/>
      <c r="M109" s="3"/>
      <c r="N109" s="3"/>
      <c r="O109" s="3" t="s">
        <v>325</v>
      </c>
      <c r="P109" s="3"/>
      <c r="Q109" s="3"/>
      <c r="R109" s="3" t="s">
        <v>326</v>
      </c>
      <c r="S109" s="3" t="s">
        <v>337</v>
      </c>
      <c r="T109" s="190">
        <v>0</v>
      </c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190">
        <v>0</v>
      </c>
    </row>
    <row r="110" spans="1:49">
      <c r="A110" s="3">
        <v>2</v>
      </c>
      <c r="B110" s="3" t="s">
        <v>330</v>
      </c>
      <c r="C110" s="3">
        <v>1</v>
      </c>
      <c r="D110" s="314" t="s">
        <v>99</v>
      </c>
      <c r="E110" s="3">
        <v>3</v>
      </c>
      <c r="F110" s="3" t="s">
        <v>336</v>
      </c>
      <c r="G110" s="3"/>
      <c r="H110" s="3" t="s">
        <v>197</v>
      </c>
      <c r="I110" s="3" t="s">
        <v>116</v>
      </c>
      <c r="J110" s="3" t="s">
        <v>146</v>
      </c>
      <c r="K110" s="3"/>
      <c r="L110" s="3"/>
      <c r="M110" s="3"/>
      <c r="N110" s="3"/>
      <c r="O110" s="3" t="s">
        <v>325</v>
      </c>
      <c r="P110" s="3"/>
      <c r="Q110" s="3"/>
      <c r="R110" s="3" t="s">
        <v>326</v>
      </c>
      <c r="S110" s="3" t="s">
        <v>337</v>
      </c>
      <c r="T110" s="190">
        <v>0</v>
      </c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90">
        <v>0</v>
      </c>
    </row>
    <row r="111" spans="1:49">
      <c r="A111" s="3">
        <v>2</v>
      </c>
      <c r="B111" s="3" t="s">
        <v>330</v>
      </c>
      <c r="C111" s="3">
        <v>1</v>
      </c>
      <c r="D111" s="3" t="s">
        <v>99</v>
      </c>
      <c r="E111" s="3">
        <v>3</v>
      </c>
      <c r="F111" s="3" t="s">
        <v>336</v>
      </c>
      <c r="G111" s="3"/>
      <c r="H111" s="3" t="s">
        <v>192</v>
      </c>
      <c r="I111" s="3" t="s">
        <v>116</v>
      </c>
      <c r="J111" s="3" t="s">
        <v>141</v>
      </c>
      <c r="K111" s="3"/>
      <c r="L111" s="3"/>
      <c r="M111" s="3"/>
      <c r="N111" s="3"/>
      <c r="O111" s="3" t="s">
        <v>325</v>
      </c>
      <c r="P111" s="3"/>
      <c r="Q111" s="3"/>
      <c r="R111" s="3" t="s">
        <v>326</v>
      </c>
      <c r="S111" s="3" t="s">
        <v>337</v>
      </c>
      <c r="T111" s="190">
        <v>0</v>
      </c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90">
        <v>0</v>
      </c>
    </row>
    <row r="112" spans="1:49">
      <c r="A112" s="3">
        <v>2</v>
      </c>
      <c r="B112" s="3" t="s">
        <v>330</v>
      </c>
      <c r="C112" s="3">
        <v>1</v>
      </c>
      <c r="D112" s="3" t="s">
        <v>99</v>
      </c>
      <c r="E112" s="3">
        <v>3</v>
      </c>
      <c r="F112" s="3" t="s">
        <v>336</v>
      </c>
      <c r="G112" s="3"/>
      <c r="H112" s="3" t="s">
        <v>206</v>
      </c>
      <c r="I112" s="3" t="s">
        <v>116</v>
      </c>
      <c r="J112" s="3" t="s">
        <v>138</v>
      </c>
      <c r="K112" s="3"/>
      <c r="L112" s="3"/>
      <c r="M112" s="3"/>
      <c r="N112" s="3"/>
      <c r="O112" s="3" t="s">
        <v>325</v>
      </c>
      <c r="P112" s="3"/>
      <c r="Q112" s="3"/>
      <c r="R112" s="3" t="s">
        <v>326</v>
      </c>
      <c r="S112" s="3" t="s">
        <v>337</v>
      </c>
      <c r="T112" s="293">
        <v>0</v>
      </c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293">
        <v>0</v>
      </c>
    </row>
    <row r="113" spans="1:49">
      <c r="A113" s="3">
        <v>2</v>
      </c>
      <c r="B113" s="3" t="s">
        <v>330</v>
      </c>
      <c r="C113" s="3">
        <v>1</v>
      </c>
      <c r="D113" s="3" t="s">
        <v>99</v>
      </c>
      <c r="E113" s="3">
        <v>3</v>
      </c>
      <c r="F113" s="3" t="s">
        <v>336</v>
      </c>
      <c r="G113" s="3"/>
      <c r="H113" s="3" t="s">
        <v>188</v>
      </c>
      <c r="I113" s="3" t="s">
        <v>116</v>
      </c>
      <c r="J113" s="3" t="s">
        <v>139</v>
      </c>
      <c r="K113" s="3"/>
      <c r="L113" s="3"/>
      <c r="M113" s="3"/>
      <c r="N113" s="3"/>
      <c r="O113" s="3" t="s">
        <v>325</v>
      </c>
      <c r="P113" s="3"/>
      <c r="Q113" s="3"/>
      <c r="R113" s="3" t="s">
        <v>326</v>
      </c>
      <c r="S113" s="3" t="s">
        <v>337</v>
      </c>
      <c r="T113" s="190">
        <v>0</v>
      </c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90">
        <v>0</v>
      </c>
    </row>
    <row r="114" spans="1:49">
      <c r="A114" s="3">
        <v>2</v>
      </c>
      <c r="B114" s="3" t="s">
        <v>330</v>
      </c>
      <c r="C114" s="3">
        <v>1</v>
      </c>
      <c r="D114" s="3" t="s">
        <v>99</v>
      </c>
      <c r="E114" s="3">
        <v>3</v>
      </c>
      <c r="F114" s="3" t="s">
        <v>336</v>
      </c>
      <c r="G114" s="3"/>
      <c r="H114" s="3" t="s">
        <v>340</v>
      </c>
      <c r="I114" s="3" t="s">
        <v>116</v>
      </c>
      <c r="J114" s="3" t="s">
        <v>116</v>
      </c>
      <c r="K114" s="3"/>
      <c r="L114" s="3"/>
      <c r="M114" s="3"/>
      <c r="N114" s="3"/>
      <c r="O114" s="3" t="s">
        <v>325</v>
      </c>
      <c r="P114" s="3"/>
      <c r="Q114" s="3"/>
      <c r="R114" s="3" t="s">
        <v>326</v>
      </c>
      <c r="S114" s="3" t="s">
        <v>337</v>
      </c>
      <c r="T114" s="190">
        <v>0</v>
      </c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90">
        <v>0</v>
      </c>
    </row>
    <row r="115" spans="1:49">
      <c r="A115" s="3">
        <v>2</v>
      </c>
      <c r="B115" s="3" t="s">
        <v>330</v>
      </c>
      <c r="C115" s="3">
        <v>1</v>
      </c>
      <c r="D115" s="3" t="s">
        <v>99</v>
      </c>
      <c r="E115" s="3">
        <v>3</v>
      </c>
      <c r="F115" s="3" t="s">
        <v>336</v>
      </c>
      <c r="G115" s="3"/>
      <c r="H115" s="3" t="s">
        <v>341</v>
      </c>
      <c r="I115" s="3" t="s">
        <v>116</v>
      </c>
      <c r="J115" s="3" t="s">
        <v>116</v>
      </c>
      <c r="K115" s="3"/>
      <c r="L115" s="3"/>
      <c r="M115" s="3"/>
      <c r="N115" s="3"/>
      <c r="O115" s="3" t="s">
        <v>325</v>
      </c>
      <c r="P115" s="3"/>
      <c r="Q115" s="3"/>
      <c r="R115" s="3" t="s">
        <v>326</v>
      </c>
      <c r="S115" s="3" t="s">
        <v>337</v>
      </c>
      <c r="T115" s="190">
        <v>0</v>
      </c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90">
        <v>0</v>
      </c>
    </row>
    <row r="116" spans="1:49">
      <c r="A116" s="3">
        <v>2</v>
      </c>
      <c r="B116" s="3" t="s">
        <v>330</v>
      </c>
      <c r="C116" s="3">
        <v>1</v>
      </c>
      <c r="D116" s="3" t="s">
        <v>99</v>
      </c>
      <c r="E116" s="3">
        <v>3</v>
      </c>
      <c r="F116" s="3" t="s">
        <v>336</v>
      </c>
      <c r="G116" s="3"/>
      <c r="H116" s="3" t="s">
        <v>342</v>
      </c>
      <c r="I116" s="3" t="s">
        <v>116</v>
      </c>
      <c r="J116" s="3" t="s">
        <v>116</v>
      </c>
      <c r="K116" s="3"/>
      <c r="L116" s="3"/>
      <c r="M116" s="3"/>
      <c r="N116" s="3"/>
      <c r="O116" s="3" t="s">
        <v>325</v>
      </c>
      <c r="P116" s="3"/>
      <c r="Q116" s="3"/>
      <c r="R116" s="3" t="s">
        <v>326</v>
      </c>
      <c r="S116" s="3" t="s">
        <v>337</v>
      </c>
      <c r="T116" s="190">
        <v>0</v>
      </c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90">
        <v>0</v>
      </c>
    </row>
    <row r="117" spans="1:49">
      <c r="A117" s="3">
        <v>2</v>
      </c>
      <c r="B117" s="3" t="s">
        <v>330</v>
      </c>
      <c r="C117" s="3">
        <v>1</v>
      </c>
      <c r="D117" s="3" t="s">
        <v>99</v>
      </c>
      <c r="E117" s="3">
        <v>3</v>
      </c>
      <c r="F117" s="3" t="s">
        <v>336</v>
      </c>
      <c r="G117" s="3"/>
      <c r="H117" s="3" t="s">
        <v>343</v>
      </c>
      <c r="I117" s="3" t="s">
        <v>116</v>
      </c>
      <c r="J117" s="3" t="s">
        <v>116</v>
      </c>
      <c r="K117" s="3"/>
      <c r="L117" s="3"/>
      <c r="M117" s="3"/>
      <c r="N117" s="3"/>
      <c r="O117" s="3" t="s">
        <v>325</v>
      </c>
      <c r="P117" s="3"/>
      <c r="Q117" s="3"/>
      <c r="R117" s="3" t="s">
        <v>326</v>
      </c>
      <c r="S117" s="3" t="s">
        <v>337</v>
      </c>
      <c r="T117" s="190">
        <v>0</v>
      </c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90">
        <v>0</v>
      </c>
    </row>
    <row r="118" spans="1:49">
      <c r="A118" s="3">
        <v>2</v>
      </c>
      <c r="B118" s="3" t="s">
        <v>330</v>
      </c>
      <c r="C118" s="3">
        <v>1</v>
      </c>
      <c r="D118" s="3" t="s">
        <v>99</v>
      </c>
      <c r="E118" s="3">
        <v>3</v>
      </c>
      <c r="F118" s="3" t="s">
        <v>336</v>
      </c>
      <c r="G118" s="3"/>
      <c r="H118" s="3" t="s">
        <v>196</v>
      </c>
      <c r="I118" s="3" t="s">
        <v>116</v>
      </c>
      <c r="J118" s="3" t="s">
        <v>201</v>
      </c>
      <c r="K118" s="3"/>
      <c r="L118" s="3"/>
      <c r="M118" s="3"/>
      <c r="N118" s="3"/>
      <c r="O118" s="3" t="s">
        <v>325</v>
      </c>
      <c r="P118" s="3"/>
      <c r="Q118" s="3"/>
      <c r="R118" s="3" t="s">
        <v>326</v>
      </c>
      <c r="S118" s="3" t="s">
        <v>337</v>
      </c>
      <c r="T118" s="190">
        <v>0</v>
      </c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90">
        <v>0</v>
      </c>
    </row>
    <row r="119" spans="1:49">
      <c r="A119" s="3">
        <v>2</v>
      </c>
      <c r="B119" s="3" t="s">
        <v>330</v>
      </c>
      <c r="C119" s="3">
        <v>1</v>
      </c>
      <c r="D119" s="3" t="s">
        <v>99</v>
      </c>
      <c r="E119" s="3">
        <v>3</v>
      </c>
      <c r="F119" s="3" t="s">
        <v>336</v>
      </c>
      <c r="G119" s="3"/>
      <c r="H119" s="3" t="s">
        <v>186</v>
      </c>
      <c r="I119" s="3" t="s">
        <v>116</v>
      </c>
      <c r="J119" s="3" t="s">
        <v>119</v>
      </c>
      <c r="K119" s="3"/>
      <c r="L119" s="3"/>
      <c r="M119" s="3"/>
      <c r="N119" s="3"/>
      <c r="O119" s="3" t="s">
        <v>325</v>
      </c>
      <c r="P119" s="3"/>
      <c r="Q119" s="3"/>
      <c r="R119" s="3" t="s">
        <v>326</v>
      </c>
      <c r="S119" s="3" t="s">
        <v>337</v>
      </c>
      <c r="T119" s="190">
        <v>0</v>
      </c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90">
        <v>0</v>
      </c>
    </row>
    <row r="120" spans="1:49">
      <c r="A120" s="3">
        <v>2</v>
      </c>
      <c r="B120" s="3" t="s">
        <v>330</v>
      </c>
      <c r="C120" s="3">
        <v>1</v>
      </c>
      <c r="D120" s="3" t="s">
        <v>99</v>
      </c>
      <c r="E120" s="3">
        <v>3</v>
      </c>
      <c r="F120" s="3" t="s">
        <v>336</v>
      </c>
      <c r="G120" s="3"/>
      <c r="H120" s="3" t="s">
        <v>344</v>
      </c>
      <c r="I120" s="3" t="s">
        <v>116</v>
      </c>
      <c r="J120" s="3" t="s">
        <v>119</v>
      </c>
      <c r="K120" s="3"/>
      <c r="L120" s="3"/>
      <c r="M120" s="3"/>
      <c r="N120" s="3"/>
      <c r="O120" s="3" t="s">
        <v>325</v>
      </c>
      <c r="P120" s="3"/>
      <c r="Q120" s="3"/>
      <c r="R120" s="3" t="s">
        <v>326</v>
      </c>
      <c r="S120" s="3" t="s">
        <v>337</v>
      </c>
      <c r="T120" s="190">
        <v>0</v>
      </c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90">
        <v>0</v>
      </c>
    </row>
    <row r="121" spans="1:49" ht="15" thickBot="1">
      <c r="A121" s="3">
        <v>2</v>
      </c>
      <c r="B121" s="3" t="s">
        <v>330</v>
      </c>
      <c r="C121" s="3">
        <v>1</v>
      </c>
      <c r="D121" s="3" t="s">
        <v>99</v>
      </c>
      <c r="E121" s="3">
        <v>3</v>
      </c>
      <c r="F121" s="3" t="s">
        <v>336</v>
      </c>
      <c r="G121" s="3"/>
      <c r="H121" s="3" t="s">
        <v>187</v>
      </c>
      <c r="I121" s="3" t="s">
        <v>116</v>
      </c>
      <c r="J121" s="3" t="s">
        <v>115</v>
      </c>
      <c r="K121" s="3"/>
      <c r="L121" s="3"/>
      <c r="M121" s="3"/>
      <c r="N121" s="3"/>
      <c r="O121" s="3" t="s">
        <v>325</v>
      </c>
      <c r="P121" s="3"/>
      <c r="Q121" s="3"/>
      <c r="R121" s="3" t="s">
        <v>326</v>
      </c>
      <c r="S121" s="3" t="s">
        <v>337</v>
      </c>
      <c r="T121" s="294">
        <v>0</v>
      </c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294">
        <v>0</v>
      </c>
    </row>
    <row r="122" spans="1:49">
      <c r="A122" s="290">
        <v>3</v>
      </c>
      <c r="B122" s="3" t="s">
        <v>331</v>
      </c>
      <c r="C122" s="3">
        <v>1</v>
      </c>
      <c r="D122" s="3" t="s">
        <v>99</v>
      </c>
      <c r="E122" s="3">
        <v>3</v>
      </c>
      <c r="F122" s="3" t="s">
        <v>336</v>
      </c>
      <c r="G122" s="3"/>
      <c r="H122" s="3" t="s">
        <v>190</v>
      </c>
      <c r="I122" s="3" t="s">
        <v>116</v>
      </c>
      <c r="J122" s="3" t="s">
        <v>142</v>
      </c>
      <c r="K122" s="3"/>
      <c r="L122" s="3"/>
      <c r="M122" s="3"/>
      <c r="N122" s="3"/>
      <c r="O122" s="3" t="s">
        <v>325</v>
      </c>
      <c r="P122" s="3"/>
      <c r="Q122" s="3"/>
      <c r="R122" s="3" t="s">
        <v>326</v>
      </c>
      <c r="S122" s="349" t="s">
        <v>337</v>
      </c>
      <c r="T122" s="189">
        <v>0</v>
      </c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89">
        <v>0</v>
      </c>
    </row>
    <row r="123" spans="1:49">
      <c r="A123" s="290">
        <v>3</v>
      </c>
      <c r="B123" s="3" t="s">
        <v>331</v>
      </c>
      <c r="C123" s="3">
        <v>1</v>
      </c>
      <c r="D123" s="3" t="s">
        <v>99</v>
      </c>
      <c r="E123" s="3">
        <v>3</v>
      </c>
      <c r="F123" s="3" t="s">
        <v>336</v>
      </c>
      <c r="G123" s="3"/>
      <c r="H123" s="3" t="s">
        <v>189</v>
      </c>
      <c r="I123" s="3" t="s">
        <v>116</v>
      </c>
      <c r="J123" s="3" t="s">
        <v>142</v>
      </c>
      <c r="K123" s="3"/>
      <c r="L123" s="3"/>
      <c r="M123" s="3"/>
      <c r="N123" s="3"/>
      <c r="O123" s="3" t="s">
        <v>325</v>
      </c>
      <c r="P123" s="3"/>
      <c r="Q123" s="3"/>
      <c r="R123" s="3" t="s">
        <v>326</v>
      </c>
      <c r="S123" s="3" t="s">
        <v>337</v>
      </c>
      <c r="T123" s="347">
        <v>50</v>
      </c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347">
        <v>50</v>
      </c>
    </row>
    <row r="124" spans="1:49">
      <c r="A124" s="290">
        <v>3</v>
      </c>
      <c r="B124" s="3" t="s">
        <v>331</v>
      </c>
      <c r="C124" s="3">
        <v>1</v>
      </c>
      <c r="D124" s="3" t="s">
        <v>99</v>
      </c>
      <c r="E124" s="3">
        <v>3</v>
      </c>
      <c r="F124" s="3" t="s">
        <v>336</v>
      </c>
      <c r="G124" s="3"/>
      <c r="H124" s="3" t="s">
        <v>191</v>
      </c>
      <c r="I124" s="3" t="s">
        <v>116</v>
      </c>
      <c r="J124" s="3" t="s">
        <v>141</v>
      </c>
      <c r="K124" s="3"/>
      <c r="L124" s="3"/>
      <c r="M124" s="3"/>
      <c r="N124" s="3"/>
      <c r="O124" s="3" t="s">
        <v>325</v>
      </c>
      <c r="P124" s="3"/>
      <c r="Q124" s="3"/>
      <c r="R124" s="3" t="s">
        <v>326</v>
      </c>
      <c r="S124" s="349" t="s">
        <v>337</v>
      </c>
      <c r="T124" s="347" t="s">
        <v>339</v>
      </c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347" t="s">
        <v>339</v>
      </c>
    </row>
    <row r="125" spans="1:49">
      <c r="A125" s="290">
        <v>3</v>
      </c>
      <c r="B125" s="3" t="s">
        <v>331</v>
      </c>
      <c r="C125" s="3">
        <v>1</v>
      </c>
      <c r="D125" s="3" t="s">
        <v>99</v>
      </c>
      <c r="E125" s="3">
        <v>3</v>
      </c>
      <c r="F125" s="3" t="s">
        <v>336</v>
      </c>
      <c r="G125" s="3"/>
      <c r="H125" s="3" t="s">
        <v>193</v>
      </c>
      <c r="I125" s="3" t="s">
        <v>116</v>
      </c>
      <c r="J125" s="3" t="s">
        <v>141</v>
      </c>
      <c r="K125" s="3"/>
      <c r="L125" s="3"/>
      <c r="M125" s="3"/>
      <c r="N125" s="3"/>
      <c r="O125" s="3" t="s">
        <v>325</v>
      </c>
      <c r="P125" s="3"/>
      <c r="Q125" s="3"/>
      <c r="R125" s="3" t="s">
        <v>326</v>
      </c>
      <c r="S125" s="349" t="s">
        <v>337</v>
      </c>
      <c r="T125" s="347">
        <v>0</v>
      </c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347">
        <v>0</v>
      </c>
    </row>
    <row r="126" spans="1:49">
      <c r="A126" s="290">
        <v>3</v>
      </c>
      <c r="B126" s="3" t="s">
        <v>331</v>
      </c>
      <c r="C126" s="3">
        <v>1</v>
      </c>
      <c r="D126" s="3" t="s">
        <v>99</v>
      </c>
      <c r="E126" s="3">
        <v>3</v>
      </c>
      <c r="F126" s="3" t="s">
        <v>336</v>
      </c>
      <c r="G126" s="3"/>
      <c r="H126" s="3" t="s">
        <v>194</v>
      </c>
      <c r="I126" s="3" t="s">
        <v>116</v>
      </c>
      <c r="J126" s="3" t="s">
        <v>141</v>
      </c>
      <c r="K126" s="3"/>
      <c r="L126" s="3"/>
      <c r="M126" s="3"/>
      <c r="N126" s="3"/>
      <c r="O126" s="3" t="s">
        <v>325</v>
      </c>
      <c r="P126" s="3"/>
      <c r="Q126" s="3"/>
      <c r="R126" s="3" t="s">
        <v>326</v>
      </c>
      <c r="S126" s="349" t="s">
        <v>337</v>
      </c>
      <c r="T126" s="347">
        <v>15</v>
      </c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347">
        <v>15</v>
      </c>
    </row>
    <row r="127" spans="1:49">
      <c r="A127" s="290">
        <v>3</v>
      </c>
      <c r="B127" s="3" t="s">
        <v>331</v>
      </c>
      <c r="C127" s="3">
        <v>1</v>
      </c>
      <c r="D127" s="3" t="s">
        <v>99</v>
      </c>
      <c r="E127" s="3">
        <v>3</v>
      </c>
      <c r="F127" s="3" t="s">
        <v>336</v>
      </c>
      <c r="G127" s="3"/>
      <c r="H127" s="3" t="s">
        <v>195</v>
      </c>
      <c r="I127" s="3" t="s">
        <v>116</v>
      </c>
      <c r="J127" s="3" t="s">
        <v>141</v>
      </c>
      <c r="K127" s="3"/>
      <c r="L127" s="3"/>
      <c r="M127" s="3"/>
      <c r="N127" s="3"/>
      <c r="O127" s="3" t="s">
        <v>325</v>
      </c>
      <c r="P127" s="3"/>
      <c r="Q127" s="3"/>
      <c r="R127" s="3" t="s">
        <v>326</v>
      </c>
      <c r="S127" s="349" t="s">
        <v>337</v>
      </c>
      <c r="T127" s="190">
        <v>0</v>
      </c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90">
        <v>0</v>
      </c>
    </row>
    <row r="128" spans="1:49">
      <c r="A128" s="290">
        <v>3</v>
      </c>
      <c r="B128" s="3" t="s">
        <v>331</v>
      </c>
      <c r="C128" s="3">
        <v>1</v>
      </c>
      <c r="D128" s="3" t="s">
        <v>99</v>
      </c>
      <c r="E128" s="3">
        <v>3</v>
      </c>
      <c r="F128" s="3" t="s">
        <v>336</v>
      </c>
      <c r="G128" s="3"/>
      <c r="H128" s="3" t="s">
        <v>338</v>
      </c>
      <c r="I128" s="3" t="s">
        <v>116</v>
      </c>
      <c r="J128" s="3" t="s">
        <v>335</v>
      </c>
      <c r="K128" s="3"/>
      <c r="L128" s="3"/>
      <c r="M128" s="3"/>
      <c r="N128" s="3"/>
      <c r="O128" s="3" t="s">
        <v>325</v>
      </c>
      <c r="P128" s="3"/>
      <c r="Q128" s="3"/>
      <c r="R128" s="3" t="s">
        <v>326</v>
      </c>
      <c r="S128" s="349" t="s">
        <v>337</v>
      </c>
      <c r="T128" s="190">
        <v>0</v>
      </c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90">
        <v>0</v>
      </c>
    </row>
    <row r="129" spans="1:49">
      <c r="A129" s="290">
        <v>3</v>
      </c>
      <c r="B129" s="3" t="s">
        <v>331</v>
      </c>
      <c r="C129" s="3">
        <v>1</v>
      </c>
      <c r="D129" s="3" t="s">
        <v>99</v>
      </c>
      <c r="E129" s="3">
        <v>3</v>
      </c>
      <c r="F129" s="3" t="s">
        <v>336</v>
      </c>
      <c r="G129" s="3"/>
      <c r="H129" s="3" t="s">
        <v>185</v>
      </c>
      <c r="I129" s="3" t="s">
        <v>116</v>
      </c>
      <c r="J129" s="3" t="s">
        <v>145</v>
      </c>
      <c r="K129" s="3"/>
      <c r="L129" s="3"/>
      <c r="M129" s="3"/>
      <c r="N129" s="3"/>
      <c r="O129" s="3" t="s">
        <v>325</v>
      </c>
      <c r="P129" s="3"/>
      <c r="Q129" s="3"/>
      <c r="R129" s="3" t="s">
        <v>326</v>
      </c>
      <c r="S129" s="349" t="s">
        <v>337</v>
      </c>
      <c r="T129" s="190">
        <v>0</v>
      </c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190">
        <v>0</v>
      </c>
    </row>
    <row r="130" spans="1:49">
      <c r="A130" s="290">
        <v>3</v>
      </c>
      <c r="B130" s="3" t="s">
        <v>331</v>
      </c>
      <c r="C130" s="3">
        <v>1</v>
      </c>
      <c r="D130" s="3" t="s">
        <v>99</v>
      </c>
      <c r="E130" s="3">
        <v>3</v>
      </c>
      <c r="F130" s="3" t="s">
        <v>336</v>
      </c>
      <c r="G130" s="3"/>
      <c r="H130" s="3" t="s">
        <v>204</v>
      </c>
      <c r="I130" s="3" t="s">
        <v>116</v>
      </c>
      <c r="J130" s="3" t="s">
        <v>203</v>
      </c>
      <c r="K130" s="3"/>
      <c r="L130" s="3"/>
      <c r="M130" s="3"/>
      <c r="N130" s="3"/>
      <c r="O130" s="3" t="s">
        <v>325</v>
      </c>
      <c r="P130" s="3"/>
      <c r="Q130" s="3"/>
      <c r="R130" s="3" t="s">
        <v>326</v>
      </c>
      <c r="S130" s="349" t="s">
        <v>337</v>
      </c>
      <c r="T130" s="190">
        <v>0</v>
      </c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190">
        <v>0</v>
      </c>
    </row>
    <row r="131" spans="1:49">
      <c r="A131" s="290">
        <v>3</v>
      </c>
      <c r="B131" s="3" t="s">
        <v>331</v>
      </c>
      <c r="C131" s="3">
        <v>1</v>
      </c>
      <c r="D131" s="3" t="s">
        <v>99</v>
      </c>
      <c r="E131" s="3">
        <v>3</v>
      </c>
      <c r="F131" s="3" t="s">
        <v>336</v>
      </c>
      <c r="G131" s="3"/>
      <c r="H131" s="3" t="s">
        <v>197</v>
      </c>
      <c r="I131" s="3" t="s">
        <v>116</v>
      </c>
      <c r="J131" s="3" t="s">
        <v>146</v>
      </c>
      <c r="K131" s="3"/>
      <c r="L131" s="3"/>
      <c r="M131" s="3"/>
      <c r="N131" s="3"/>
      <c r="O131" s="3" t="s">
        <v>325</v>
      </c>
      <c r="P131" s="3"/>
      <c r="Q131" s="3"/>
      <c r="R131" s="3" t="s">
        <v>326</v>
      </c>
      <c r="S131" s="349" t="s">
        <v>337</v>
      </c>
      <c r="T131" s="190">
        <v>0</v>
      </c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190">
        <v>0</v>
      </c>
    </row>
    <row r="132" spans="1:49">
      <c r="A132" s="290">
        <v>3</v>
      </c>
      <c r="B132" s="3" t="s">
        <v>331</v>
      </c>
      <c r="C132" s="3">
        <v>1</v>
      </c>
      <c r="D132" s="3" t="s">
        <v>99</v>
      </c>
      <c r="E132" s="3">
        <v>3</v>
      </c>
      <c r="F132" s="3" t="s">
        <v>336</v>
      </c>
      <c r="G132" s="3"/>
      <c r="H132" s="3" t="s">
        <v>192</v>
      </c>
      <c r="I132" s="3" t="s">
        <v>116</v>
      </c>
      <c r="J132" s="3" t="s">
        <v>141</v>
      </c>
      <c r="K132" s="3"/>
      <c r="L132" s="3"/>
      <c r="M132" s="3"/>
      <c r="N132" s="3"/>
      <c r="O132" s="3" t="s">
        <v>325</v>
      </c>
      <c r="P132" s="3"/>
      <c r="Q132" s="3"/>
      <c r="R132" s="3" t="s">
        <v>326</v>
      </c>
      <c r="S132" s="349" t="s">
        <v>337</v>
      </c>
      <c r="T132" s="190">
        <v>0</v>
      </c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190">
        <v>0</v>
      </c>
    </row>
    <row r="133" spans="1:49">
      <c r="A133" s="290">
        <v>3</v>
      </c>
      <c r="B133" s="3" t="s">
        <v>331</v>
      </c>
      <c r="C133" s="3">
        <v>1</v>
      </c>
      <c r="D133" s="3" t="s">
        <v>99</v>
      </c>
      <c r="E133" s="3">
        <v>3</v>
      </c>
      <c r="F133" s="3" t="s">
        <v>336</v>
      </c>
      <c r="G133" s="3"/>
      <c r="H133" s="3" t="s">
        <v>206</v>
      </c>
      <c r="I133" s="291" t="s">
        <v>116</v>
      </c>
      <c r="J133" s="291" t="s">
        <v>138</v>
      </c>
      <c r="K133" s="3"/>
      <c r="L133" s="3"/>
      <c r="M133" s="3"/>
      <c r="N133" s="3"/>
      <c r="O133" s="291" t="s">
        <v>325</v>
      </c>
      <c r="P133" s="291"/>
      <c r="Q133" s="291"/>
      <c r="R133" s="291" t="s">
        <v>326</v>
      </c>
      <c r="S133" s="292" t="s">
        <v>337</v>
      </c>
      <c r="T133" s="293">
        <v>0</v>
      </c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293">
        <v>0</v>
      </c>
    </row>
    <row r="134" spans="1:49">
      <c r="A134" s="290">
        <v>3</v>
      </c>
      <c r="B134" s="3" t="s">
        <v>331</v>
      </c>
      <c r="C134" s="3">
        <v>1</v>
      </c>
      <c r="D134" s="3" t="s">
        <v>99</v>
      </c>
      <c r="E134" s="3">
        <v>3</v>
      </c>
      <c r="F134" s="3" t="s">
        <v>336</v>
      </c>
      <c r="G134" s="3"/>
      <c r="H134" s="3" t="s">
        <v>188</v>
      </c>
      <c r="I134" s="3" t="s">
        <v>116</v>
      </c>
      <c r="J134" s="3" t="s">
        <v>139</v>
      </c>
      <c r="K134" s="3"/>
      <c r="L134" s="3"/>
      <c r="M134" s="3"/>
      <c r="N134" s="3"/>
      <c r="O134" s="3" t="s">
        <v>325</v>
      </c>
      <c r="P134" s="3"/>
      <c r="Q134" s="3"/>
      <c r="R134" s="3" t="s">
        <v>326</v>
      </c>
      <c r="S134" s="349" t="s">
        <v>337</v>
      </c>
      <c r="T134" s="190">
        <v>0</v>
      </c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190">
        <v>0</v>
      </c>
    </row>
    <row r="135" spans="1:49">
      <c r="A135" s="290">
        <v>3</v>
      </c>
      <c r="B135" s="3" t="s">
        <v>331</v>
      </c>
      <c r="C135" s="3">
        <v>1</v>
      </c>
      <c r="D135" s="3" t="s">
        <v>99</v>
      </c>
      <c r="E135" s="3">
        <v>3</v>
      </c>
      <c r="F135" s="3" t="s">
        <v>336</v>
      </c>
      <c r="G135" s="3"/>
      <c r="H135" s="3" t="s">
        <v>340</v>
      </c>
      <c r="I135" s="3" t="s">
        <v>116</v>
      </c>
      <c r="J135" s="3" t="s">
        <v>116</v>
      </c>
      <c r="K135" s="3"/>
      <c r="L135" s="3"/>
      <c r="M135" s="3"/>
      <c r="N135" s="3"/>
      <c r="O135" s="3" t="s">
        <v>325</v>
      </c>
      <c r="P135" s="3"/>
      <c r="Q135" s="3"/>
      <c r="R135" s="3" t="s">
        <v>326</v>
      </c>
      <c r="S135" s="349" t="s">
        <v>337</v>
      </c>
      <c r="T135" s="190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190">
        <v>0</v>
      </c>
    </row>
    <row r="136" spans="1:49">
      <c r="A136" s="290">
        <v>3</v>
      </c>
      <c r="B136" s="3" t="s">
        <v>331</v>
      </c>
      <c r="C136" s="3">
        <v>1</v>
      </c>
      <c r="D136" s="3" t="s">
        <v>99</v>
      </c>
      <c r="E136" s="3">
        <v>3</v>
      </c>
      <c r="F136" s="3" t="s">
        <v>336</v>
      </c>
      <c r="G136" s="3"/>
      <c r="H136" s="3" t="s">
        <v>341</v>
      </c>
      <c r="I136" s="3" t="s">
        <v>116</v>
      </c>
      <c r="J136" s="3" t="s">
        <v>116</v>
      </c>
      <c r="K136" s="3"/>
      <c r="L136" s="3"/>
      <c r="M136" s="3"/>
      <c r="N136" s="3"/>
      <c r="O136" s="3" t="s">
        <v>325</v>
      </c>
      <c r="P136" s="3"/>
      <c r="Q136" s="3"/>
      <c r="R136" s="3" t="s">
        <v>326</v>
      </c>
      <c r="S136" s="349" t="s">
        <v>337</v>
      </c>
      <c r="T136" s="190">
        <v>0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190">
        <v>0</v>
      </c>
    </row>
    <row r="137" spans="1:49">
      <c r="A137" s="290">
        <v>3</v>
      </c>
      <c r="B137" s="3" t="s">
        <v>331</v>
      </c>
      <c r="C137" s="3">
        <v>1</v>
      </c>
      <c r="D137" s="3" t="s">
        <v>99</v>
      </c>
      <c r="E137" s="3">
        <v>3</v>
      </c>
      <c r="F137" s="3" t="s">
        <v>336</v>
      </c>
      <c r="G137" s="3"/>
      <c r="H137" s="3" t="s">
        <v>342</v>
      </c>
      <c r="I137" s="3" t="s">
        <v>116</v>
      </c>
      <c r="J137" s="3" t="s">
        <v>116</v>
      </c>
      <c r="K137" s="3"/>
      <c r="L137" s="3"/>
      <c r="M137" s="3"/>
      <c r="N137" s="3"/>
      <c r="O137" s="3" t="s">
        <v>325</v>
      </c>
      <c r="P137" s="3"/>
      <c r="Q137" s="3"/>
      <c r="R137" s="3" t="s">
        <v>326</v>
      </c>
      <c r="S137" s="349" t="s">
        <v>337</v>
      </c>
      <c r="T137" s="190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190">
        <v>0</v>
      </c>
    </row>
    <row r="138" spans="1:49">
      <c r="A138" s="290">
        <v>3</v>
      </c>
      <c r="B138" s="3" t="s">
        <v>331</v>
      </c>
      <c r="C138" s="3">
        <v>1</v>
      </c>
      <c r="D138" s="3" t="s">
        <v>99</v>
      </c>
      <c r="E138" s="3">
        <v>3</v>
      </c>
      <c r="F138" s="3" t="s">
        <v>336</v>
      </c>
      <c r="G138" s="3"/>
      <c r="H138" s="3" t="s">
        <v>343</v>
      </c>
      <c r="I138" s="3" t="s">
        <v>116</v>
      </c>
      <c r="J138" s="3" t="s">
        <v>116</v>
      </c>
      <c r="K138" s="3"/>
      <c r="L138" s="3"/>
      <c r="M138" s="3"/>
      <c r="N138" s="3"/>
      <c r="O138" s="3" t="s">
        <v>325</v>
      </c>
      <c r="P138" s="3"/>
      <c r="Q138" s="3"/>
      <c r="R138" s="3" t="s">
        <v>326</v>
      </c>
      <c r="S138" s="349" t="s">
        <v>337</v>
      </c>
      <c r="T138" s="190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190">
        <v>0</v>
      </c>
    </row>
    <row r="139" spans="1:49">
      <c r="A139" s="290">
        <v>3</v>
      </c>
      <c r="B139" s="3" t="s">
        <v>331</v>
      </c>
      <c r="C139" s="3">
        <v>1</v>
      </c>
      <c r="D139" s="3" t="s">
        <v>99</v>
      </c>
      <c r="E139" s="3">
        <v>3</v>
      </c>
      <c r="F139" s="3" t="s">
        <v>336</v>
      </c>
      <c r="G139" s="3"/>
      <c r="H139" s="3" t="s">
        <v>196</v>
      </c>
      <c r="I139" s="3" t="s">
        <v>116</v>
      </c>
      <c r="J139" s="3" t="s">
        <v>201</v>
      </c>
      <c r="K139" s="3"/>
      <c r="L139" s="3"/>
      <c r="M139" s="3"/>
      <c r="N139" s="3"/>
      <c r="O139" s="3" t="s">
        <v>325</v>
      </c>
      <c r="P139" s="3"/>
      <c r="Q139" s="3"/>
      <c r="R139" s="3" t="s">
        <v>326</v>
      </c>
      <c r="S139" s="349" t="s">
        <v>337</v>
      </c>
      <c r="T139" s="190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190">
        <v>0</v>
      </c>
    </row>
    <row r="140" spans="1:49">
      <c r="A140" s="290">
        <v>3</v>
      </c>
      <c r="B140" s="3" t="s">
        <v>331</v>
      </c>
      <c r="C140" s="3">
        <v>1</v>
      </c>
      <c r="D140" s="3" t="s">
        <v>99</v>
      </c>
      <c r="E140" s="3">
        <v>3</v>
      </c>
      <c r="F140" s="3" t="s">
        <v>336</v>
      </c>
      <c r="G140" s="3"/>
      <c r="H140" s="3" t="s">
        <v>186</v>
      </c>
      <c r="I140" s="3" t="s">
        <v>116</v>
      </c>
      <c r="J140" s="3" t="s">
        <v>119</v>
      </c>
      <c r="K140" s="3"/>
      <c r="L140" s="3"/>
      <c r="M140" s="3"/>
      <c r="N140" s="3"/>
      <c r="O140" s="3" t="s">
        <v>325</v>
      </c>
      <c r="P140" s="3"/>
      <c r="Q140" s="3"/>
      <c r="R140" s="3" t="s">
        <v>326</v>
      </c>
      <c r="S140" s="349" t="s">
        <v>337</v>
      </c>
      <c r="T140" s="190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190">
        <v>0</v>
      </c>
    </row>
    <row r="141" spans="1:49">
      <c r="A141" s="290">
        <v>3</v>
      </c>
      <c r="B141" s="3" t="s">
        <v>331</v>
      </c>
      <c r="C141" s="3">
        <v>1</v>
      </c>
      <c r="D141" s="3" t="s">
        <v>99</v>
      </c>
      <c r="E141" s="3">
        <v>3</v>
      </c>
      <c r="F141" s="3" t="s">
        <v>336</v>
      </c>
      <c r="G141" s="3"/>
      <c r="H141" s="3" t="s">
        <v>344</v>
      </c>
      <c r="I141" s="3" t="s">
        <v>116</v>
      </c>
      <c r="J141" s="3" t="s">
        <v>119</v>
      </c>
      <c r="K141" s="3"/>
      <c r="L141" s="3"/>
      <c r="M141" s="3"/>
      <c r="N141" s="3"/>
      <c r="O141" s="3" t="s">
        <v>325</v>
      </c>
      <c r="P141" s="3"/>
      <c r="Q141" s="3"/>
      <c r="R141" s="3" t="s">
        <v>326</v>
      </c>
      <c r="S141" s="349" t="s">
        <v>337</v>
      </c>
      <c r="T141" s="190">
        <v>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190">
        <v>0</v>
      </c>
    </row>
    <row r="142" spans="1:49" ht="15" thickBot="1">
      <c r="A142" s="290">
        <v>3</v>
      </c>
      <c r="B142" s="3" t="s">
        <v>331</v>
      </c>
      <c r="C142" s="3">
        <v>1</v>
      </c>
      <c r="D142" s="3" t="s">
        <v>99</v>
      </c>
      <c r="E142" s="3">
        <v>3</v>
      </c>
      <c r="F142" s="3" t="s">
        <v>336</v>
      </c>
      <c r="G142" s="3"/>
      <c r="H142" s="3" t="s">
        <v>187</v>
      </c>
      <c r="I142" s="291" t="s">
        <v>116</v>
      </c>
      <c r="J142" s="291" t="s">
        <v>115</v>
      </c>
      <c r="K142" s="3"/>
      <c r="L142" s="3"/>
      <c r="M142" s="3"/>
      <c r="N142" s="3"/>
      <c r="O142" s="291" t="s">
        <v>325</v>
      </c>
      <c r="P142" s="291"/>
      <c r="Q142" s="291"/>
      <c r="R142" s="291" t="s">
        <v>326</v>
      </c>
      <c r="S142" s="292" t="s">
        <v>337</v>
      </c>
      <c r="T142" s="294">
        <v>0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294">
        <v>0</v>
      </c>
    </row>
    <row r="143" spans="1:49">
      <c r="A143" s="10">
        <v>1</v>
      </c>
      <c r="B143" s="10" t="s">
        <v>320</v>
      </c>
      <c r="C143" s="10">
        <v>1</v>
      </c>
      <c r="D143" s="10" t="s">
        <v>99</v>
      </c>
      <c r="E143" s="10">
        <v>6</v>
      </c>
      <c r="F143" s="10" t="s">
        <v>345</v>
      </c>
      <c r="G143" s="10"/>
      <c r="H143" s="10"/>
      <c r="I143" s="10"/>
      <c r="J143" s="10"/>
      <c r="K143" s="10"/>
      <c r="L143" s="10"/>
      <c r="M143" s="10"/>
      <c r="N143" s="10"/>
      <c r="O143" s="10" t="s">
        <v>325</v>
      </c>
      <c r="P143" s="10"/>
      <c r="Q143" s="10"/>
      <c r="R143" s="10" t="s">
        <v>346</v>
      </c>
      <c r="S143" s="10" t="s">
        <v>347</v>
      </c>
      <c r="T143" s="2">
        <v>4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13"/>
    </row>
    <row r="144" spans="1:49">
      <c r="A144" s="10">
        <v>2</v>
      </c>
      <c r="B144" s="10" t="s">
        <v>330</v>
      </c>
      <c r="C144" s="10">
        <v>2</v>
      </c>
      <c r="D144" s="10" t="s">
        <v>99</v>
      </c>
      <c r="E144" s="10">
        <v>6</v>
      </c>
      <c r="F144" s="10" t="s">
        <v>345</v>
      </c>
      <c r="G144" s="10"/>
      <c r="H144" s="10"/>
      <c r="I144" s="10"/>
      <c r="J144" s="10"/>
      <c r="K144" s="10"/>
      <c r="L144" s="10"/>
      <c r="M144" s="10"/>
      <c r="N144" s="10"/>
      <c r="O144" s="10" t="s">
        <v>325</v>
      </c>
      <c r="P144" s="10"/>
      <c r="Q144" s="10"/>
      <c r="R144" s="10" t="s">
        <v>346</v>
      </c>
      <c r="S144" s="10" t="s">
        <v>347</v>
      </c>
      <c r="T144" s="2">
        <v>4</v>
      </c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13"/>
    </row>
    <row r="145" spans="1:49">
      <c r="A145" s="10">
        <v>3</v>
      </c>
      <c r="B145" s="10" t="s">
        <v>331</v>
      </c>
      <c r="C145" s="10">
        <v>1</v>
      </c>
      <c r="D145" s="10" t="s">
        <v>99</v>
      </c>
      <c r="E145" s="10">
        <v>6</v>
      </c>
      <c r="F145" s="10" t="s">
        <v>345</v>
      </c>
      <c r="G145" s="10"/>
      <c r="H145" s="10"/>
      <c r="I145" s="10"/>
      <c r="J145" s="10"/>
      <c r="K145" s="10"/>
      <c r="L145" s="10"/>
      <c r="M145" s="10"/>
      <c r="N145" s="10"/>
      <c r="O145" s="10" t="s">
        <v>325</v>
      </c>
      <c r="P145" s="10"/>
      <c r="Q145" s="10"/>
      <c r="R145" s="10" t="s">
        <v>346</v>
      </c>
      <c r="S145" s="10" t="s">
        <v>347</v>
      </c>
      <c r="T145" s="2">
        <v>4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13"/>
    </row>
    <row r="146" spans="1:49">
      <c r="A146" s="18">
        <v>1</v>
      </c>
      <c r="B146" s="18" t="s">
        <v>320</v>
      </c>
      <c r="C146" s="18">
        <v>1</v>
      </c>
      <c r="D146" s="18" t="s">
        <v>321</v>
      </c>
      <c r="E146" s="18">
        <v>7</v>
      </c>
      <c r="F146" s="18" t="s">
        <v>348</v>
      </c>
      <c r="G146" s="18"/>
      <c r="H146" s="18"/>
      <c r="I146" s="18"/>
      <c r="J146" s="18" t="s">
        <v>114</v>
      </c>
      <c r="K146" s="18"/>
      <c r="L146" s="18"/>
      <c r="M146" s="18"/>
      <c r="N146" s="18"/>
      <c r="O146" s="18" t="s">
        <v>325</v>
      </c>
      <c r="P146" s="18"/>
      <c r="Q146" s="18" t="s">
        <v>349</v>
      </c>
      <c r="R146" s="18" t="s">
        <v>346</v>
      </c>
      <c r="S146" s="18" t="s">
        <v>347</v>
      </c>
      <c r="T146" s="2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13"/>
    </row>
    <row r="147" spans="1:49">
      <c r="A147" s="18">
        <v>1</v>
      </c>
      <c r="B147" s="18" t="s">
        <v>320</v>
      </c>
      <c r="C147" s="18">
        <v>1</v>
      </c>
      <c r="D147" s="296" t="s">
        <v>99</v>
      </c>
      <c r="E147" s="296">
        <v>7</v>
      </c>
      <c r="F147" s="296" t="s">
        <v>348</v>
      </c>
      <c r="G147" s="296"/>
      <c r="H147" s="296"/>
      <c r="I147" s="296"/>
      <c r="J147" s="296" t="s">
        <v>115</v>
      </c>
      <c r="K147" s="296"/>
      <c r="L147" s="296"/>
      <c r="M147" s="296"/>
      <c r="N147" s="296"/>
      <c r="O147" s="296" t="s">
        <v>325</v>
      </c>
      <c r="P147" s="296"/>
      <c r="Q147" s="296" t="s">
        <v>349</v>
      </c>
      <c r="R147" s="296" t="s">
        <v>350</v>
      </c>
      <c r="S147" s="296">
        <v>2.6</v>
      </c>
      <c r="T147" s="296">
        <v>18.600000000000001</v>
      </c>
      <c r="U147" s="296">
        <v>14.13</v>
      </c>
      <c r="V147" s="296">
        <v>24.612944818652846</v>
      </c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13"/>
    </row>
    <row r="148" spans="1:49">
      <c r="A148" s="18">
        <v>1</v>
      </c>
      <c r="B148" s="18" t="s">
        <v>320</v>
      </c>
      <c r="C148" s="18">
        <v>1</v>
      </c>
      <c r="D148" s="18" t="s">
        <v>321</v>
      </c>
      <c r="E148" s="18">
        <v>7</v>
      </c>
      <c r="F148" s="18" t="s">
        <v>348</v>
      </c>
      <c r="G148" s="18"/>
      <c r="H148" s="18"/>
      <c r="I148" s="18"/>
      <c r="J148" s="18" t="s">
        <v>116</v>
      </c>
      <c r="K148" s="18"/>
      <c r="L148" s="18"/>
      <c r="M148" s="18"/>
      <c r="N148" s="18"/>
      <c r="O148" s="18" t="s">
        <v>325</v>
      </c>
      <c r="P148" s="18"/>
      <c r="Q148" s="18" t="s">
        <v>349</v>
      </c>
      <c r="R148" s="18" t="s">
        <v>346</v>
      </c>
      <c r="S148" s="18" t="s">
        <v>347</v>
      </c>
      <c r="T148" s="2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13"/>
    </row>
    <row r="149" spans="1:49">
      <c r="A149" s="18">
        <v>1</v>
      </c>
      <c r="B149" s="18" t="s">
        <v>320</v>
      </c>
      <c r="C149" s="18">
        <v>1</v>
      </c>
      <c r="D149" s="18" t="s">
        <v>321</v>
      </c>
      <c r="E149" s="18">
        <v>7</v>
      </c>
      <c r="F149" s="13" t="s">
        <v>348</v>
      </c>
      <c r="G149" s="13"/>
      <c r="H149" s="13"/>
      <c r="I149" s="13"/>
      <c r="J149" s="13" t="s">
        <v>119</v>
      </c>
      <c r="K149" s="13"/>
      <c r="L149" s="13"/>
      <c r="M149" s="13"/>
      <c r="N149" s="13"/>
      <c r="O149" s="13" t="s">
        <v>325</v>
      </c>
      <c r="P149" s="13"/>
      <c r="Q149" s="13" t="s">
        <v>349</v>
      </c>
      <c r="R149" s="13" t="s">
        <v>350</v>
      </c>
      <c r="S149" s="13">
        <v>1.9</v>
      </c>
      <c r="T149" s="13">
        <v>13.55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13"/>
    </row>
    <row r="150" spans="1:49">
      <c r="A150" s="18">
        <v>1</v>
      </c>
      <c r="B150" s="18" t="s">
        <v>320</v>
      </c>
      <c r="C150" s="18">
        <v>1</v>
      </c>
      <c r="D150" s="18" t="s">
        <v>321</v>
      </c>
      <c r="E150" s="18">
        <v>7</v>
      </c>
      <c r="F150" s="33" t="s">
        <v>348</v>
      </c>
      <c r="G150" s="18"/>
      <c r="H150" s="18"/>
      <c r="I150" s="18"/>
      <c r="J150" s="18" t="s">
        <v>121</v>
      </c>
      <c r="K150" s="18"/>
      <c r="L150" s="18"/>
      <c r="M150" s="18"/>
      <c r="N150" s="18"/>
      <c r="O150" s="18" t="s">
        <v>325</v>
      </c>
      <c r="P150" s="18"/>
      <c r="Q150" s="18" t="s">
        <v>349</v>
      </c>
      <c r="R150" s="18" t="s">
        <v>346</v>
      </c>
      <c r="S150" s="18" t="s">
        <v>347</v>
      </c>
      <c r="T150" s="32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13"/>
    </row>
    <row r="151" spans="1:49">
      <c r="A151" s="18">
        <v>1</v>
      </c>
      <c r="B151" s="18" t="s">
        <v>320</v>
      </c>
      <c r="C151" s="18">
        <v>1</v>
      </c>
      <c r="D151" s="18" t="s">
        <v>321</v>
      </c>
      <c r="E151" s="18">
        <v>7</v>
      </c>
      <c r="F151" s="33" t="s">
        <v>348</v>
      </c>
      <c r="G151" s="18"/>
      <c r="H151" s="18"/>
      <c r="I151" s="18"/>
      <c r="J151" s="18" t="s">
        <v>126</v>
      </c>
      <c r="K151" s="18"/>
      <c r="L151" s="18"/>
      <c r="M151" s="18"/>
      <c r="N151" s="18"/>
      <c r="O151" s="18" t="s">
        <v>325</v>
      </c>
      <c r="P151" s="18"/>
      <c r="Q151" s="18" t="s">
        <v>349</v>
      </c>
      <c r="R151" s="18" t="s">
        <v>346</v>
      </c>
      <c r="S151" s="18" t="s">
        <v>347</v>
      </c>
      <c r="T151" s="32">
        <v>0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13"/>
    </row>
    <row r="152" spans="1:49">
      <c r="A152" s="18">
        <v>1</v>
      </c>
      <c r="B152" s="18" t="s">
        <v>320</v>
      </c>
      <c r="C152" s="18">
        <v>1</v>
      </c>
      <c r="D152" s="18" t="s">
        <v>321</v>
      </c>
      <c r="E152" s="18">
        <v>7</v>
      </c>
      <c r="F152" s="33" t="s">
        <v>348</v>
      </c>
      <c r="G152" s="18"/>
      <c r="H152" s="18"/>
      <c r="I152" s="18"/>
      <c r="J152" s="18" t="s">
        <v>129</v>
      </c>
      <c r="K152" s="18"/>
      <c r="L152" s="18"/>
      <c r="M152" s="18"/>
      <c r="N152" s="18"/>
      <c r="O152" s="18" t="s">
        <v>325</v>
      </c>
      <c r="P152" s="18"/>
      <c r="Q152" s="18" t="s">
        <v>349</v>
      </c>
      <c r="R152" s="18" t="s">
        <v>346</v>
      </c>
      <c r="S152" s="18" t="s">
        <v>347</v>
      </c>
      <c r="T152" s="32">
        <v>0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13"/>
    </row>
    <row r="153" spans="1:49">
      <c r="A153" s="18">
        <v>1</v>
      </c>
      <c r="B153" s="18" t="s">
        <v>320</v>
      </c>
      <c r="C153" s="18">
        <v>1</v>
      </c>
      <c r="D153" s="18" t="s">
        <v>321</v>
      </c>
      <c r="E153" s="18">
        <v>7</v>
      </c>
      <c r="F153" s="18" t="s">
        <v>348</v>
      </c>
      <c r="G153" s="18"/>
      <c r="H153" s="18"/>
      <c r="I153" s="18"/>
      <c r="J153" s="18" t="s">
        <v>138</v>
      </c>
      <c r="K153" s="18"/>
      <c r="L153" s="18"/>
      <c r="M153" s="18"/>
      <c r="N153" s="18"/>
      <c r="O153" s="18" t="s">
        <v>325</v>
      </c>
      <c r="P153" s="18"/>
      <c r="Q153" s="18" t="s">
        <v>349</v>
      </c>
      <c r="R153" s="17" t="s">
        <v>346</v>
      </c>
      <c r="S153" s="18" t="s">
        <v>347</v>
      </c>
      <c r="T153" s="31">
        <v>2.8425925925925926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13"/>
    </row>
    <row r="154" spans="1:49">
      <c r="A154" s="18">
        <v>1</v>
      </c>
      <c r="B154" s="18" t="s">
        <v>320</v>
      </c>
      <c r="C154" s="18">
        <v>1</v>
      </c>
      <c r="D154" s="18" t="s">
        <v>321</v>
      </c>
      <c r="E154" s="18">
        <v>7</v>
      </c>
      <c r="F154" s="18" t="s">
        <v>348</v>
      </c>
      <c r="G154" s="18"/>
      <c r="H154" s="18"/>
      <c r="I154" s="18"/>
      <c r="J154" s="18" t="s">
        <v>139</v>
      </c>
      <c r="K154" s="18"/>
      <c r="L154" s="18"/>
      <c r="M154" s="18"/>
      <c r="N154" s="18"/>
      <c r="O154" s="18" t="s">
        <v>325</v>
      </c>
      <c r="P154" s="18"/>
      <c r="Q154" s="18" t="s">
        <v>349</v>
      </c>
      <c r="R154" s="52" t="s">
        <v>354</v>
      </c>
      <c r="S154" s="18" t="s">
        <v>124</v>
      </c>
      <c r="T154" s="31">
        <v>6.4064424599446665</v>
      </c>
      <c r="U154" s="2">
        <v>9.2835154666912416</v>
      </c>
      <c r="V154" s="2">
        <v>20.650024605977674</v>
      </c>
      <c r="W154" s="2">
        <v>16.235698601429529</v>
      </c>
      <c r="X154" s="2">
        <v>12.996994059846747</v>
      </c>
      <c r="Y154" s="2">
        <v>11.507705173250235</v>
      </c>
      <c r="Z154" s="2">
        <v>10.739699830849014</v>
      </c>
      <c r="AA154" s="2">
        <v>9.2735534436275397</v>
      </c>
      <c r="AB154" s="2">
        <v>7.8074070564060642</v>
      </c>
      <c r="AC154" s="13">
        <v>6.3412606691845887</v>
      </c>
      <c r="AD154" s="2">
        <v>6.362350964907777</v>
      </c>
      <c r="AE154" s="2">
        <v>6.383441260630967</v>
      </c>
      <c r="AF154" s="2">
        <v>6.4045315563541561</v>
      </c>
      <c r="AG154" s="2">
        <v>6.4256218520773452</v>
      </c>
      <c r="AH154" s="2">
        <v>6.4467121478005351</v>
      </c>
      <c r="AI154" s="2">
        <v>6.4678024435237234</v>
      </c>
      <c r="AJ154" s="2">
        <v>6.4888927392469133</v>
      </c>
      <c r="AK154" s="2">
        <v>6.5099830349701024</v>
      </c>
      <c r="AL154" s="2">
        <v>6.5310733306932924</v>
      </c>
      <c r="AM154" s="2">
        <v>6.5521636264164806</v>
      </c>
      <c r="AN154" s="2">
        <v>6.5732539221396706</v>
      </c>
      <c r="AO154" s="2">
        <v>6.5943442178628597</v>
      </c>
      <c r="AP154" s="2">
        <v>6.6154345135860497</v>
      </c>
      <c r="AQ154" s="2">
        <v>6.6365248093092388</v>
      </c>
      <c r="AR154" s="2">
        <v>6.6576151050324279</v>
      </c>
      <c r="AS154" s="2">
        <v>6.678705400755617</v>
      </c>
      <c r="AT154" s="2">
        <v>6.699795696478807</v>
      </c>
      <c r="AU154" s="2">
        <v>6.7208859922019961</v>
      </c>
      <c r="AV154" s="21">
        <v>6.7419762879251843</v>
      </c>
      <c r="AW154" s="13">
        <v>6.763066583648377</v>
      </c>
    </row>
    <row r="155" spans="1:49">
      <c r="A155" s="18">
        <v>1</v>
      </c>
      <c r="B155" s="18" t="s">
        <v>320</v>
      </c>
      <c r="C155" s="18">
        <v>1</v>
      </c>
      <c r="D155" s="18" t="s">
        <v>321</v>
      </c>
      <c r="E155" s="18">
        <v>7</v>
      </c>
      <c r="F155" s="18" t="s">
        <v>348</v>
      </c>
      <c r="G155" s="18"/>
      <c r="H155" s="18"/>
      <c r="I155" s="18"/>
      <c r="J155" s="18" t="s">
        <v>146</v>
      </c>
      <c r="K155" s="18"/>
      <c r="L155" s="18"/>
      <c r="M155" s="18"/>
      <c r="N155" s="18"/>
      <c r="O155" s="18" t="s">
        <v>325</v>
      </c>
      <c r="P155" s="18"/>
      <c r="Q155" s="18" t="s">
        <v>349</v>
      </c>
      <c r="R155" s="18" t="s">
        <v>346</v>
      </c>
      <c r="S155" s="18" t="s">
        <v>347</v>
      </c>
      <c r="T155" s="2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13"/>
    </row>
    <row r="156" spans="1:49">
      <c r="A156" s="18">
        <v>1</v>
      </c>
      <c r="B156" s="18" t="s">
        <v>320</v>
      </c>
      <c r="C156" s="18">
        <v>1</v>
      </c>
      <c r="D156" s="18" t="s">
        <v>321</v>
      </c>
      <c r="E156" s="18">
        <v>7</v>
      </c>
      <c r="F156" s="18" t="s">
        <v>351</v>
      </c>
      <c r="G156" s="18"/>
      <c r="H156" s="18"/>
      <c r="I156" s="18"/>
      <c r="J156" s="18" t="s">
        <v>139</v>
      </c>
      <c r="K156" s="18"/>
      <c r="L156" s="18"/>
      <c r="M156" s="18"/>
      <c r="N156" s="18"/>
      <c r="O156" s="18" t="s">
        <v>325</v>
      </c>
      <c r="P156" s="18"/>
      <c r="Q156" s="18" t="s">
        <v>349</v>
      </c>
      <c r="R156" s="52" t="s">
        <v>350</v>
      </c>
      <c r="S156" s="18">
        <v>1.8</v>
      </c>
      <c r="T156" s="2">
        <v>4.1500000000000004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13"/>
    </row>
    <row r="157" spans="1:49">
      <c r="A157" s="18">
        <v>1</v>
      </c>
      <c r="B157" s="18" t="s">
        <v>320</v>
      </c>
      <c r="C157" s="18">
        <v>1</v>
      </c>
      <c r="D157" s="18" t="s">
        <v>321</v>
      </c>
      <c r="E157" s="18">
        <v>7</v>
      </c>
      <c r="F157" s="18" t="s">
        <v>352</v>
      </c>
      <c r="G157" s="18"/>
      <c r="H157" s="18"/>
      <c r="I157" s="18"/>
      <c r="J157" s="18" t="s">
        <v>139</v>
      </c>
      <c r="K157" s="18"/>
      <c r="L157" s="18"/>
      <c r="M157" s="18"/>
      <c r="N157" s="18"/>
      <c r="O157" s="18" t="s">
        <v>325</v>
      </c>
      <c r="P157" s="18"/>
      <c r="Q157" s="18" t="s">
        <v>349</v>
      </c>
      <c r="R157" s="52" t="s">
        <v>350</v>
      </c>
      <c r="S157" s="18">
        <v>1.8</v>
      </c>
      <c r="T157" s="2">
        <v>7.62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13"/>
    </row>
    <row r="158" spans="1:49">
      <c r="A158" s="18">
        <v>2</v>
      </c>
      <c r="B158" s="18" t="s">
        <v>330</v>
      </c>
      <c r="C158" s="18">
        <v>1</v>
      </c>
      <c r="D158" s="18" t="s">
        <v>321</v>
      </c>
      <c r="E158" s="18">
        <v>7</v>
      </c>
      <c r="F158" s="18" t="s">
        <v>348</v>
      </c>
      <c r="G158" s="18"/>
      <c r="H158" s="18"/>
      <c r="I158" s="18"/>
      <c r="J158" s="18" t="s">
        <v>114</v>
      </c>
      <c r="K158" s="18"/>
      <c r="L158" s="18"/>
      <c r="M158" s="18"/>
      <c r="N158" s="18"/>
      <c r="O158" s="18" t="s">
        <v>325</v>
      </c>
      <c r="P158" s="18"/>
      <c r="Q158" s="18" t="s">
        <v>349</v>
      </c>
      <c r="R158" s="18" t="s">
        <v>346</v>
      </c>
      <c r="S158" s="18" t="s">
        <v>347</v>
      </c>
      <c r="T158" s="2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13"/>
    </row>
    <row r="159" spans="1:49">
      <c r="A159" s="18">
        <v>2</v>
      </c>
      <c r="B159" s="18" t="s">
        <v>330</v>
      </c>
      <c r="C159" s="18">
        <v>1</v>
      </c>
      <c r="D159" s="296" t="s">
        <v>99</v>
      </c>
      <c r="E159" s="18">
        <v>7</v>
      </c>
      <c r="F159" s="296" t="s">
        <v>348</v>
      </c>
      <c r="G159" s="18"/>
      <c r="H159" s="18"/>
      <c r="I159" s="18"/>
      <c r="J159" s="296" t="s">
        <v>115</v>
      </c>
      <c r="K159" s="18"/>
      <c r="L159" s="18"/>
      <c r="M159" s="18"/>
      <c r="N159" s="18"/>
      <c r="O159" s="296" t="s">
        <v>325</v>
      </c>
      <c r="P159" s="296"/>
      <c r="Q159" s="296" t="s">
        <v>349</v>
      </c>
      <c r="R159" s="296" t="s">
        <v>354</v>
      </c>
      <c r="S159" s="296" t="s">
        <v>124</v>
      </c>
      <c r="T159" s="296">
        <v>18.600000000000001</v>
      </c>
      <c r="U159" s="296">
        <v>14.13</v>
      </c>
      <c r="V159" s="296">
        <v>24.612944818652846</v>
      </c>
      <c r="W159" s="2">
        <v>23.08100847346843</v>
      </c>
      <c r="X159" s="2">
        <v>21.934543124231393</v>
      </c>
      <c r="Y159" s="2">
        <v>21.087750387972797</v>
      </c>
      <c r="Z159" s="2">
        <v>20.431206240036619</v>
      </c>
      <c r="AA159" s="2">
        <v>21.537490578023974</v>
      </c>
      <c r="AB159" s="2">
        <v>22.643774916011335</v>
      </c>
      <c r="AC159" s="13">
        <v>23.750059253998685</v>
      </c>
      <c r="AD159" s="2">
        <v>23.938321918816968</v>
      </c>
      <c r="AE159" s="2">
        <v>24.126584583635246</v>
      </c>
      <c r="AF159" s="2">
        <v>24.314847248453528</v>
      </c>
      <c r="AG159" s="2">
        <v>24.50310991327181</v>
      </c>
      <c r="AH159" s="2">
        <v>24.691372578090093</v>
      </c>
      <c r="AI159" s="2">
        <v>24.879635242908378</v>
      </c>
      <c r="AJ159" s="2">
        <v>25.067897907726657</v>
      </c>
      <c r="AK159" s="2">
        <v>25.256160572544935</v>
      </c>
      <c r="AL159" s="2">
        <v>25.444423237363214</v>
      </c>
      <c r="AM159" s="2">
        <v>25.632685902181496</v>
      </c>
      <c r="AN159" s="2">
        <v>25.820948566999775</v>
      </c>
      <c r="AO159" s="2">
        <v>26.00921123181806</v>
      </c>
      <c r="AP159" s="2">
        <v>26.197473896636339</v>
      </c>
      <c r="AQ159" s="2">
        <v>26.385736561454618</v>
      </c>
      <c r="AR159" s="2">
        <v>26.573999226272896</v>
      </c>
      <c r="AS159" s="2">
        <v>26.762261891091178</v>
      </c>
      <c r="AT159" s="2">
        <v>26.950524555909457</v>
      </c>
      <c r="AU159" s="2">
        <v>27.138787220727735</v>
      </c>
      <c r="AV159" s="21">
        <v>27.327049885546021</v>
      </c>
      <c r="AW159" s="13">
        <v>27.515312550364332</v>
      </c>
    </row>
    <row r="160" spans="1:49">
      <c r="A160" s="18">
        <v>2</v>
      </c>
      <c r="B160" s="18" t="s">
        <v>330</v>
      </c>
      <c r="C160" s="18">
        <v>1</v>
      </c>
      <c r="D160" s="18" t="s">
        <v>321</v>
      </c>
      <c r="E160" s="18">
        <v>7</v>
      </c>
      <c r="F160" s="18" t="s">
        <v>348</v>
      </c>
      <c r="G160" s="18"/>
      <c r="H160" s="18"/>
      <c r="I160" s="18"/>
      <c r="J160" s="18" t="s">
        <v>116</v>
      </c>
      <c r="K160" s="18"/>
      <c r="L160" s="18"/>
      <c r="M160" s="18"/>
      <c r="N160" s="18"/>
      <c r="O160" s="18" t="s">
        <v>325</v>
      </c>
      <c r="P160" s="18"/>
      <c r="Q160" s="18" t="s">
        <v>349</v>
      </c>
      <c r="R160" s="18" t="s">
        <v>346</v>
      </c>
      <c r="S160" s="18" t="s">
        <v>347</v>
      </c>
      <c r="T160" s="2">
        <v>0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13"/>
    </row>
    <row r="161" spans="1:49">
      <c r="A161" s="18">
        <v>2</v>
      </c>
      <c r="B161" s="18" t="s">
        <v>330</v>
      </c>
      <c r="C161" s="18">
        <v>1</v>
      </c>
      <c r="D161" s="18" t="s">
        <v>321</v>
      </c>
      <c r="E161" s="18">
        <v>7</v>
      </c>
      <c r="F161" s="13" t="s">
        <v>348</v>
      </c>
      <c r="G161" s="18"/>
      <c r="H161" s="18"/>
      <c r="I161" s="18"/>
      <c r="J161" s="13" t="s">
        <v>119</v>
      </c>
      <c r="K161" s="18"/>
      <c r="L161" s="18"/>
      <c r="M161" s="18"/>
      <c r="N161" s="18"/>
      <c r="O161" s="13" t="s">
        <v>325</v>
      </c>
      <c r="P161" s="13"/>
      <c r="Q161" s="13" t="s">
        <v>349</v>
      </c>
      <c r="R161" s="13" t="s">
        <v>350</v>
      </c>
      <c r="S161" s="13">
        <v>1.9</v>
      </c>
      <c r="T161" s="13">
        <v>13.55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13"/>
    </row>
    <row r="162" spans="1:49">
      <c r="A162" s="18">
        <v>2</v>
      </c>
      <c r="B162" s="18" t="s">
        <v>330</v>
      </c>
      <c r="C162" s="18">
        <v>1</v>
      </c>
      <c r="D162" s="18" t="s">
        <v>321</v>
      </c>
      <c r="E162" s="18">
        <v>7</v>
      </c>
      <c r="F162" s="33" t="s">
        <v>348</v>
      </c>
      <c r="G162" s="18"/>
      <c r="H162" s="18"/>
      <c r="I162" s="18"/>
      <c r="J162" s="18" t="s">
        <v>121</v>
      </c>
      <c r="K162" s="18"/>
      <c r="L162" s="18"/>
      <c r="M162" s="18"/>
      <c r="N162" s="18"/>
      <c r="O162" s="18" t="s">
        <v>325</v>
      </c>
      <c r="P162" s="18"/>
      <c r="Q162" s="18" t="s">
        <v>349</v>
      </c>
      <c r="R162" s="18" t="s">
        <v>346</v>
      </c>
      <c r="S162" s="18" t="s">
        <v>347</v>
      </c>
      <c r="T162" s="32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13"/>
    </row>
    <row r="163" spans="1:49">
      <c r="A163" s="18">
        <v>2</v>
      </c>
      <c r="B163" s="18" t="s">
        <v>330</v>
      </c>
      <c r="C163" s="18">
        <v>1</v>
      </c>
      <c r="D163" s="18" t="s">
        <v>321</v>
      </c>
      <c r="E163" s="18">
        <v>7</v>
      </c>
      <c r="F163" s="33" t="s">
        <v>348</v>
      </c>
      <c r="G163" s="18"/>
      <c r="H163" s="18"/>
      <c r="I163" s="18"/>
      <c r="J163" s="18" t="s">
        <v>126</v>
      </c>
      <c r="K163" s="18"/>
      <c r="L163" s="18"/>
      <c r="M163" s="18"/>
      <c r="N163" s="18"/>
      <c r="O163" s="18" t="s">
        <v>325</v>
      </c>
      <c r="P163" s="18"/>
      <c r="Q163" s="18" t="s">
        <v>349</v>
      </c>
      <c r="R163" s="18" t="s">
        <v>346</v>
      </c>
      <c r="S163" s="18" t="s">
        <v>347</v>
      </c>
      <c r="T163" s="32">
        <v>0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13"/>
    </row>
    <row r="164" spans="1:49">
      <c r="A164" s="18">
        <v>2</v>
      </c>
      <c r="B164" s="18" t="s">
        <v>330</v>
      </c>
      <c r="C164" s="18">
        <v>1</v>
      </c>
      <c r="D164" s="18" t="s">
        <v>321</v>
      </c>
      <c r="E164" s="18">
        <v>7</v>
      </c>
      <c r="F164" s="33" t="s">
        <v>348</v>
      </c>
      <c r="G164" s="18"/>
      <c r="H164" s="18"/>
      <c r="I164" s="18"/>
      <c r="J164" s="18" t="s">
        <v>129</v>
      </c>
      <c r="K164" s="18"/>
      <c r="L164" s="18"/>
      <c r="M164" s="18"/>
      <c r="N164" s="18"/>
      <c r="O164" s="18" t="s">
        <v>325</v>
      </c>
      <c r="P164" s="18"/>
      <c r="Q164" s="18" t="s">
        <v>349</v>
      </c>
      <c r="R164" s="18" t="s">
        <v>346</v>
      </c>
      <c r="S164" s="18" t="s">
        <v>347</v>
      </c>
      <c r="T164" s="32">
        <v>0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13"/>
    </row>
    <row r="165" spans="1:49">
      <c r="A165" s="18">
        <v>2</v>
      </c>
      <c r="B165" s="18" t="s">
        <v>330</v>
      </c>
      <c r="C165" s="18">
        <v>1</v>
      </c>
      <c r="D165" s="18" t="s">
        <v>321</v>
      </c>
      <c r="E165" s="18">
        <v>7</v>
      </c>
      <c r="F165" s="18" t="s">
        <v>348</v>
      </c>
      <c r="G165" s="18"/>
      <c r="H165" s="18"/>
      <c r="I165" s="18"/>
      <c r="J165" s="18" t="s">
        <v>138</v>
      </c>
      <c r="K165" s="18"/>
      <c r="L165" s="18"/>
      <c r="M165" s="18"/>
      <c r="N165" s="18"/>
      <c r="O165" s="18" t="s">
        <v>325</v>
      </c>
      <c r="P165" s="18"/>
      <c r="Q165" s="18" t="s">
        <v>349</v>
      </c>
      <c r="R165" s="17" t="s">
        <v>346</v>
      </c>
      <c r="S165" s="18" t="s">
        <v>347</v>
      </c>
      <c r="T165" s="31">
        <v>2.8425925925925926</v>
      </c>
      <c r="U165" s="2"/>
      <c r="V165" s="2"/>
      <c r="W165" s="2"/>
      <c r="X165" s="2"/>
      <c r="Y165" s="2"/>
      <c r="Z165" s="2"/>
      <c r="AA165" s="2"/>
      <c r="AB165" s="2"/>
      <c r="AC165" s="13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1"/>
      <c r="AW165" s="13"/>
    </row>
    <row r="166" spans="1:49">
      <c r="A166" s="18">
        <v>2</v>
      </c>
      <c r="B166" s="18" t="s">
        <v>330</v>
      </c>
      <c r="C166" s="18">
        <v>1</v>
      </c>
      <c r="D166" s="18" t="s">
        <v>321</v>
      </c>
      <c r="E166" s="18">
        <v>7</v>
      </c>
      <c r="F166" s="18" t="s">
        <v>348</v>
      </c>
      <c r="G166" s="18"/>
      <c r="H166" s="18"/>
      <c r="I166" s="18"/>
      <c r="J166" s="18" t="s">
        <v>139</v>
      </c>
      <c r="K166" s="18"/>
      <c r="L166" s="18"/>
      <c r="M166" s="18"/>
      <c r="N166" s="18"/>
      <c r="O166" s="18" t="s">
        <v>325</v>
      </c>
      <c r="P166" s="18"/>
      <c r="Q166" s="18" t="s">
        <v>349</v>
      </c>
      <c r="R166" s="52" t="s">
        <v>350</v>
      </c>
      <c r="S166" s="18">
        <v>1.8</v>
      </c>
      <c r="T166" s="31">
        <v>9.1462699999999995</v>
      </c>
      <c r="U166" s="2"/>
      <c r="V166" s="2"/>
      <c r="W166" s="2"/>
      <c r="X166" s="2"/>
      <c r="Y166" s="2"/>
      <c r="Z166" s="2"/>
      <c r="AA166" s="2"/>
      <c r="AB166" s="2"/>
      <c r="AC166" s="13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1"/>
      <c r="AW166" s="13"/>
    </row>
    <row r="167" spans="1:49">
      <c r="A167" s="18">
        <v>2</v>
      </c>
      <c r="B167" s="18" t="s">
        <v>330</v>
      </c>
      <c r="C167" s="18">
        <v>1</v>
      </c>
      <c r="D167" s="18" t="s">
        <v>321</v>
      </c>
      <c r="E167" s="18">
        <v>7</v>
      </c>
      <c r="F167" s="18" t="s">
        <v>348</v>
      </c>
      <c r="G167" s="18"/>
      <c r="H167" s="18"/>
      <c r="I167" s="18"/>
      <c r="J167" s="18" t="s">
        <v>146</v>
      </c>
      <c r="K167" s="18"/>
      <c r="L167" s="18"/>
      <c r="M167" s="18"/>
      <c r="N167" s="18"/>
      <c r="O167" s="18" t="s">
        <v>325</v>
      </c>
      <c r="P167" s="18"/>
      <c r="Q167" s="18" t="s">
        <v>349</v>
      </c>
      <c r="R167" s="18" t="s">
        <v>346</v>
      </c>
      <c r="S167" s="18" t="s">
        <v>347</v>
      </c>
      <c r="T167" s="2">
        <v>0</v>
      </c>
      <c r="U167" s="2"/>
      <c r="V167" s="2"/>
      <c r="W167" s="2"/>
      <c r="X167" s="2"/>
      <c r="Y167" s="2"/>
      <c r="Z167" s="2"/>
      <c r="AA167" s="2"/>
      <c r="AB167" s="2"/>
      <c r="AC167" s="13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1"/>
      <c r="AW167" s="13"/>
    </row>
    <row r="168" spans="1:49">
      <c r="A168" s="18">
        <v>2</v>
      </c>
      <c r="B168" s="18" t="s">
        <v>330</v>
      </c>
      <c r="C168" s="18">
        <v>1</v>
      </c>
      <c r="D168" s="18" t="s">
        <v>321</v>
      </c>
      <c r="E168" s="18">
        <v>7</v>
      </c>
      <c r="F168" s="18" t="s">
        <v>351</v>
      </c>
      <c r="G168" s="18"/>
      <c r="H168" s="18"/>
      <c r="I168" s="18"/>
      <c r="J168" s="18" t="s">
        <v>139</v>
      </c>
      <c r="K168" s="18"/>
      <c r="L168" s="18"/>
      <c r="M168" s="18"/>
      <c r="N168" s="18"/>
      <c r="O168" s="18" t="s">
        <v>325</v>
      </c>
      <c r="P168" s="18"/>
      <c r="Q168" s="18" t="s">
        <v>349</v>
      </c>
      <c r="R168" s="52" t="s">
        <v>350</v>
      </c>
      <c r="S168" s="18">
        <v>1.8</v>
      </c>
      <c r="T168" s="2">
        <v>4.1500000000000004</v>
      </c>
      <c r="U168" s="2"/>
      <c r="V168" s="2"/>
      <c r="W168" s="2"/>
      <c r="X168" s="2"/>
      <c r="Y168" s="2"/>
      <c r="Z168" s="2"/>
      <c r="AA168" s="2"/>
      <c r="AB168" s="2"/>
      <c r="AC168" s="13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1"/>
      <c r="AW168" s="13"/>
    </row>
    <row r="169" spans="1:49">
      <c r="A169" s="18">
        <v>2</v>
      </c>
      <c r="B169" s="18" t="s">
        <v>330</v>
      </c>
      <c r="C169" s="18">
        <v>1</v>
      </c>
      <c r="D169" s="18" t="s">
        <v>321</v>
      </c>
      <c r="E169" s="18">
        <v>7</v>
      </c>
      <c r="F169" s="18" t="s">
        <v>352</v>
      </c>
      <c r="G169" s="18"/>
      <c r="H169" s="18"/>
      <c r="I169" s="18"/>
      <c r="J169" s="18" t="s">
        <v>139</v>
      </c>
      <c r="K169" s="18"/>
      <c r="L169" s="18"/>
      <c r="M169" s="18"/>
      <c r="N169" s="18"/>
      <c r="O169" s="18" t="s">
        <v>325</v>
      </c>
      <c r="P169" s="18"/>
      <c r="Q169" s="18" t="s">
        <v>349</v>
      </c>
      <c r="R169" s="52" t="s">
        <v>350</v>
      </c>
      <c r="S169" s="18">
        <v>1.8</v>
      </c>
      <c r="T169" s="2">
        <v>7.62</v>
      </c>
      <c r="U169" s="2"/>
      <c r="V169" s="2"/>
      <c r="W169" s="2"/>
      <c r="X169" s="2"/>
      <c r="Y169" s="2"/>
      <c r="Z169" s="2"/>
      <c r="AA169" s="2"/>
      <c r="AB169" s="2"/>
      <c r="AC169" s="13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1"/>
      <c r="AW169" s="13"/>
    </row>
    <row r="170" spans="1:49">
      <c r="A170" s="16">
        <v>3</v>
      </c>
      <c r="B170" s="16" t="s">
        <v>331</v>
      </c>
      <c r="C170" s="16">
        <v>1</v>
      </c>
      <c r="D170" s="16" t="s">
        <v>321</v>
      </c>
      <c r="E170" s="16">
        <v>7</v>
      </c>
      <c r="F170" s="16" t="s">
        <v>348</v>
      </c>
      <c r="G170" s="16"/>
      <c r="H170" s="16"/>
      <c r="I170" s="16"/>
      <c r="J170" s="16" t="s">
        <v>114</v>
      </c>
      <c r="K170" s="16"/>
      <c r="L170" s="16"/>
      <c r="M170" s="16"/>
      <c r="N170" s="16"/>
      <c r="O170" s="16" t="s">
        <v>325</v>
      </c>
      <c r="P170" s="16"/>
      <c r="Q170" s="16" t="s">
        <v>349</v>
      </c>
      <c r="R170" s="16" t="s">
        <v>346</v>
      </c>
      <c r="S170" s="16" t="s">
        <v>347</v>
      </c>
      <c r="T170" s="2">
        <v>0</v>
      </c>
      <c r="U170" s="2"/>
      <c r="V170" s="2"/>
      <c r="W170" s="2"/>
      <c r="X170" s="2"/>
      <c r="Y170" s="2"/>
      <c r="Z170" s="2"/>
      <c r="AA170" s="2"/>
      <c r="AB170" s="2"/>
      <c r="AC170" s="13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1"/>
      <c r="AW170" s="13"/>
    </row>
    <row r="171" spans="1:49">
      <c r="A171" s="16">
        <v>3</v>
      </c>
      <c r="B171" s="16" t="s">
        <v>331</v>
      </c>
      <c r="C171" s="16">
        <v>1</v>
      </c>
      <c r="D171" s="296" t="s">
        <v>99</v>
      </c>
      <c r="E171" s="296">
        <v>7</v>
      </c>
      <c r="F171" s="296" t="s">
        <v>348</v>
      </c>
      <c r="G171" s="296"/>
      <c r="H171" s="296"/>
      <c r="I171" s="296"/>
      <c r="J171" s="296" t="s">
        <v>115</v>
      </c>
      <c r="K171" s="296"/>
      <c r="L171" s="296"/>
      <c r="M171" s="296"/>
      <c r="N171" s="296"/>
      <c r="O171" s="296" t="s">
        <v>325</v>
      </c>
      <c r="P171" s="296"/>
      <c r="Q171" s="296" t="s">
        <v>349</v>
      </c>
      <c r="R171" s="296" t="s">
        <v>350</v>
      </c>
      <c r="S171" s="296">
        <v>2.6</v>
      </c>
      <c r="T171" s="296">
        <v>18.600000000000001</v>
      </c>
      <c r="U171" s="296">
        <v>14.13</v>
      </c>
      <c r="V171" s="296">
        <v>24.612944818652846</v>
      </c>
      <c r="W171" s="2"/>
      <c r="X171" s="2"/>
      <c r="Y171" s="2"/>
      <c r="Z171" s="2"/>
      <c r="AA171" s="2"/>
      <c r="AB171" s="2"/>
      <c r="AC171" s="13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1"/>
      <c r="AW171" s="13"/>
    </row>
    <row r="172" spans="1:49">
      <c r="A172" s="16">
        <v>3</v>
      </c>
      <c r="B172" s="16" t="s">
        <v>331</v>
      </c>
      <c r="C172" s="16">
        <v>1</v>
      </c>
      <c r="D172" s="16" t="s">
        <v>321</v>
      </c>
      <c r="E172" s="16">
        <v>7</v>
      </c>
      <c r="F172" s="16" t="s">
        <v>348</v>
      </c>
      <c r="G172" s="16"/>
      <c r="H172" s="16"/>
      <c r="I172" s="16"/>
      <c r="J172" s="16" t="s">
        <v>116</v>
      </c>
      <c r="K172" s="16"/>
      <c r="L172" s="16"/>
      <c r="M172" s="16"/>
      <c r="N172" s="16"/>
      <c r="O172" s="16" t="s">
        <v>325</v>
      </c>
      <c r="P172" s="16"/>
      <c r="Q172" s="16" t="s">
        <v>349</v>
      </c>
      <c r="R172" s="16" t="s">
        <v>346</v>
      </c>
      <c r="S172" s="16" t="s">
        <v>347</v>
      </c>
      <c r="T172" s="2">
        <v>0</v>
      </c>
      <c r="U172" s="2"/>
      <c r="V172" s="2"/>
      <c r="W172" s="2"/>
      <c r="X172" s="2"/>
      <c r="Y172" s="2"/>
      <c r="Z172" s="2"/>
      <c r="AA172" s="2"/>
      <c r="AB172" s="2"/>
      <c r="AC172" s="13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1"/>
      <c r="AW172" s="13"/>
    </row>
    <row r="173" spans="1:49">
      <c r="A173" s="16">
        <v>3</v>
      </c>
      <c r="B173" s="16" t="s">
        <v>331</v>
      </c>
      <c r="C173" s="16">
        <v>1</v>
      </c>
      <c r="D173" s="16" t="s">
        <v>321</v>
      </c>
      <c r="E173" s="16">
        <v>7</v>
      </c>
      <c r="F173" s="13" t="s">
        <v>348</v>
      </c>
      <c r="G173" s="13"/>
      <c r="H173" s="13"/>
      <c r="I173" s="13"/>
      <c r="J173" s="13" t="s">
        <v>119</v>
      </c>
      <c r="K173" s="13"/>
      <c r="L173" s="13"/>
      <c r="M173" s="13"/>
      <c r="N173" s="13"/>
      <c r="O173" s="13" t="s">
        <v>325</v>
      </c>
      <c r="P173" s="13"/>
      <c r="Q173" s="13" t="s">
        <v>349</v>
      </c>
      <c r="R173" s="13" t="s">
        <v>350</v>
      </c>
      <c r="S173" s="13">
        <v>1.9</v>
      </c>
      <c r="T173" s="13">
        <v>13.55</v>
      </c>
      <c r="U173" s="2"/>
      <c r="V173" s="2"/>
      <c r="W173" s="2"/>
      <c r="X173" s="2"/>
      <c r="Y173" s="2"/>
      <c r="Z173" s="2"/>
      <c r="AA173" s="2"/>
      <c r="AB173" s="2"/>
      <c r="AC173" s="13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1"/>
      <c r="AW173" s="13"/>
    </row>
    <row r="174" spans="1:49">
      <c r="A174" s="16">
        <v>3</v>
      </c>
      <c r="B174" s="16" t="s">
        <v>331</v>
      </c>
      <c r="C174" s="16">
        <v>1</v>
      </c>
      <c r="D174" s="16" t="s">
        <v>321</v>
      </c>
      <c r="E174" s="16">
        <v>7</v>
      </c>
      <c r="F174" s="33" t="s">
        <v>348</v>
      </c>
      <c r="G174" s="16"/>
      <c r="H174" s="16"/>
      <c r="I174" s="16"/>
      <c r="J174" s="16" t="s">
        <v>121</v>
      </c>
      <c r="K174" s="16"/>
      <c r="L174" s="16"/>
      <c r="M174" s="16"/>
      <c r="N174" s="16"/>
      <c r="O174" s="16" t="s">
        <v>325</v>
      </c>
      <c r="P174" s="16"/>
      <c r="Q174" s="16" t="s">
        <v>349</v>
      </c>
      <c r="R174" s="16" t="s">
        <v>346</v>
      </c>
      <c r="S174" s="16" t="s">
        <v>347</v>
      </c>
      <c r="T174" s="32">
        <v>0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13"/>
    </row>
    <row r="175" spans="1:49">
      <c r="A175" s="16">
        <v>3</v>
      </c>
      <c r="B175" s="16" t="s">
        <v>331</v>
      </c>
      <c r="C175" s="16">
        <v>1</v>
      </c>
      <c r="D175" s="16" t="s">
        <v>321</v>
      </c>
      <c r="E175" s="16">
        <v>7</v>
      </c>
      <c r="F175" s="33" t="s">
        <v>348</v>
      </c>
      <c r="G175" s="16"/>
      <c r="H175" s="16"/>
      <c r="I175" s="16"/>
      <c r="J175" s="16" t="s">
        <v>126</v>
      </c>
      <c r="K175" s="16"/>
      <c r="L175" s="16"/>
      <c r="M175" s="16"/>
      <c r="N175" s="16"/>
      <c r="O175" s="16" t="s">
        <v>325</v>
      </c>
      <c r="P175" s="16"/>
      <c r="Q175" s="16" t="s">
        <v>349</v>
      </c>
      <c r="R175" s="16" t="s">
        <v>346</v>
      </c>
      <c r="S175" s="16" t="s">
        <v>347</v>
      </c>
      <c r="T175" s="32">
        <v>0</v>
      </c>
      <c r="U175" s="2"/>
      <c r="V175" s="2"/>
      <c r="W175" s="2"/>
      <c r="X175" s="2"/>
      <c r="Y175" s="2"/>
      <c r="Z175" s="2"/>
      <c r="AA175" s="2"/>
      <c r="AB175" s="2"/>
      <c r="AC175" s="13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1"/>
      <c r="AW175" s="13"/>
    </row>
    <row r="176" spans="1:49">
      <c r="A176" s="16">
        <v>3</v>
      </c>
      <c r="B176" s="16" t="s">
        <v>331</v>
      </c>
      <c r="C176" s="16">
        <v>1</v>
      </c>
      <c r="D176" s="16" t="s">
        <v>321</v>
      </c>
      <c r="E176" s="16">
        <v>7</v>
      </c>
      <c r="F176" s="33" t="s">
        <v>348</v>
      </c>
      <c r="G176" s="16"/>
      <c r="H176" s="16"/>
      <c r="I176" s="16"/>
      <c r="J176" s="16" t="s">
        <v>129</v>
      </c>
      <c r="K176" s="16"/>
      <c r="L176" s="16"/>
      <c r="M176" s="16"/>
      <c r="N176" s="16"/>
      <c r="O176" s="16" t="s">
        <v>325</v>
      </c>
      <c r="P176" s="16"/>
      <c r="Q176" s="16" t="s">
        <v>349</v>
      </c>
      <c r="R176" s="16" t="s">
        <v>346</v>
      </c>
      <c r="S176" s="16" t="s">
        <v>347</v>
      </c>
      <c r="T176" s="32">
        <v>0</v>
      </c>
      <c r="U176" s="2"/>
      <c r="V176" s="2"/>
      <c r="W176" s="2"/>
      <c r="X176" s="2"/>
      <c r="Y176" s="2"/>
      <c r="Z176" s="2"/>
      <c r="AA176" s="2"/>
      <c r="AB176" s="2"/>
      <c r="AC176" s="13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1"/>
      <c r="AW176" s="13"/>
    </row>
    <row r="177" spans="1:49">
      <c r="A177" s="16">
        <v>3</v>
      </c>
      <c r="B177" s="16" t="s">
        <v>331</v>
      </c>
      <c r="C177" s="16">
        <v>1</v>
      </c>
      <c r="D177" s="16" t="s">
        <v>321</v>
      </c>
      <c r="E177" s="16">
        <v>7</v>
      </c>
      <c r="F177" s="16" t="s">
        <v>348</v>
      </c>
      <c r="G177" s="16"/>
      <c r="H177" s="16"/>
      <c r="I177" s="16"/>
      <c r="J177" s="16" t="s">
        <v>138</v>
      </c>
      <c r="K177" s="16"/>
      <c r="L177" s="16"/>
      <c r="M177" s="16"/>
      <c r="N177" s="16"/>
      <c r="O177" s="16" t="s">
        <v>325</v>
      </c>
      <c r="P177" s="16"/>
      <c r="Q177" s="16" t="s">
        <v>349</v>
      </c>
      <c r="R177" s="17" t="s">
        <v>346</v>
      </c>
      <c r="S177" s="16" t="s">
        <v>347</v>
      </c>
      <c r="T177" s="31">
        <v>2.8425925925925926</v>
      </c>
      <c r="U177" s="2"/>
      <c r="V177" s="2"/>
      <c r="W177" s="2"/>
      <c r="X177" s="2"/>
      <c r="Y177" s="2"/>
      <c r="Z177" s="2"/>
      <c r="AA177" s="2"/>
      <c r="AB177" s="2"/>
      <c r="AC177" s="13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1"/>
      <c r="AW177" s="13"/>
    </row>
    <row r="178" spans="1:49">
      <c r="A178" s="16">
        <v>3</v>
      </c>
      <c r="B178" s="16" t="s">
        <v>331</v>
      </c>
      <c r="C178" s="16">
        <v>1</v>
      </c>
      <c r="D178" s="16" t="s">
        <v>321</v>
      </c>
      <c r="E178" s="16">
        <v>7</v>
      </c>
      <c r="F178" s="16" t="s">
        <v>348</v>
      </c>
      <c r="G178" s="16"/>
      <c r="H178" s="16"/>
      <c r="I178" s="16"/>
      <c r="J178" s="16" t="s">
        <v>139</v>
      </c>
      <c r="K178" s="16"/>
      <c r="L178" s="16"/>
      <c r="M178" s="16"/>
      <c r="N178" s="16"/>
      <c r="O178" s="16" t="s">
        <v>325</v>
      </c>
      <c r="P178" s="16"/>
      <c r="Q178" s="16" t="s">
        <v>349</v>
      </c>
      <c r="R178" s="52" t="s">
        <v>350</v>
      </c>
      <c r="S178" s="16">
        <v>1.8</v>
      </c>
      <c r="T178" s="31">
        <v>9.1462699999999995</v>
      </c>
      <c r="U178" s="2"/>
      <c r="V178" s="2"/>
      <c r="W178" s="2"/>
      <c r="X178" s="2"/>
      <c r="Y178" s="2"/>
      <c r="Z178" s="2"/>
      <c r="AA178" s="2"/>
      <c r="AB178" s="2"/>
      <c r="AC178" s="13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1"/>
      <c r="AW178" s="13"/>
    </row>
    <row r="179" spans="1:49">
      <c r="A179" s="16">
        <v>3</v>
      </c>
      <c r="B179" s="16" t="s">
        <v>331</v>
      </c>
      <c r="C179" s="16">
        <v>1</v>
      </c>
      <c r="D179" s="16" t="s">
        <v>321</v>
      </c>
      <c r="E179" s="16">
        <v>7</v>
      </c>
      <c r="F179" s="16" t="s">
        <v>348</v>
      </c>
      <c r="G179" s="16"/>
      <c r="H179" s="16"/>
      <c r="I179" s="16"/>
      <c r="J179" s="16" t="s">
        <v>146</v>
      </c>
      <c r="K179" s="16"/>
      <c r="L179" s="16"/>
      <c r="M179" s="16"/>
      <c r="N179" s="16"/>
      <c r="O179" s="16" t="s">
        <v>325</v>
      </c>
      <c r="P179" s="16"/>
      <c r="Q179" s="16" t="s">
        <v>349</v>
      </c>
      <c r="R179" s="16" t="s">
        <v>346</v>
      </c>
      <c r="S179" s="16" t="s">
        <v>347</v>
      </c>
      <c r="T179" s="2">
        <v>0</v>
      </c>
      <c r="U179" s="2"/>
      <c r="V179" s="2"/>
      <c r="W179" s="2"/>
      <c r="X179" s="2"/>
      <c r="Y179" s="2"/>
      <c r="Z179" s="2"/>
      <c r="AA179" s="2"/>
      <c r="AB179" s="2"/>
      <c r="AC179" s="13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1"/>
      <c r="AW179" s="13"/>
    </row>
    <row r="180" spans="1:49">
      <c r="A180" s="16">
        <v>3</v>
      </c>
      <c r="B180" s="16" t="s">
        <v>331</v>
      </c>
      <c r="C180" s="16">
        <v>1</v>
      </c>
      <c r="D180" s="16" t="s">
        <v>321</v>
      </c>
      <c r="E180" s="16">
        <v>7.2</v>
      </c>
      <c r="F180" s="16" t="s">
        <v>351</v>
      </c>
      <c r="G180" s="16"/>
      <c r="H180" s="16"/>
      <c r="I180" s="16"/>
      <c r="J180" s="16" t="s">
        <v>139</v>
      </c>
      <c r="K180" s="16"/>
      <c r="L180" s="16"/>
      <c r="M180" s="16"/>
      <c r="N180" s="16"/>
      <c r="O180" s="16" t="s">
        <v>325</v>
      </c>
      <c r="P180" s="16"/>
      <c r="Q180" s="16" t="s">
        <v>349</v>
      </c>
      <c r="R180" s="52" t="s">
        <v>350</v>
      </c>
      <c r="S180" s="16">
        <v>1.8</v>
      </c>
      <c r="T180" s="2">
        <v>4.1500000000000004</v>
      </c>
      <c r="U180" s="2"/>
      <c r="V180" s="2"/>
      <c r="W180" s="2"/>
      <c r="X180" s="2"/>
      <c r="Y180" s="2"/>
      <c r="Z180" s="2"/>
      <c r="AA180" s="2"/>
      <c r="AB180" s="2"/>
      <c r="AC180" s="13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1"/>
      <c r="AW180" s="13"/>
    </row>
    <row r="181" spans="1:49" ht="15" thickBot="1">
      <c r="A181" s="469">
        <v>3</v>
      </c>
      <c r="B181" s="469" t="s">
        <v>331</v>
      </c>
      <c r="C181" s="469">
        <v>1</v>
      </c>
      <c r="D181" s="469" t="s">
        <v>321</v>
      </c>
      <c r="E181" s="469">
        <v>7.3</v>
      </c>
      <c r="F181" s="469" t="s">
        <v>352</v>
      </c>
      <c r="G181" s="469"/>
      <c r="H181" s="469"/>
      <c r="I181" s="469"/>
      <c r="J181" s="469" t="s">
        <v>139</v>
      </c>
      <c r="K181" s="469"/>
      <c r="L181" s="469"/>
      <c r="M181" s="469"/>
      <c r="N181" s="469"/>
      <c r="O181" s="469" t="s">
        <v>325</v>
      </c>
      <c r="P181" s="469"/>
      <c r="Q181" s="469" t="s">
        <v>349</v>
      </c>
      <c r="R181" s="470" t="s">
        <v>350</v>
      </c>
      <c r="S181" s="469">
        <v>1.8</v>
      </c>
      <c r="T181" s="125">
        <v>7.62</v>
      </c>
      <c r="U181" s="125"/>
      <c r="V181" s="125"/>
      <c r="W181" s="125"/>
      <c r="X181" s="125"/>
      <c r="Y181" s="125"/>
      <c r="Z181" s="125"/>
      <c r="AA181" s="125"/>
      <c r="AB181" s="125"/>
      <c r="AC181" s="178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464"/>
      <c r="AW181" s="178"/>
    </row>
    <row r="182" spans="1:49">
      <c r="A182" s="288">
        <v>1</v>
      </c>
      <c r="B182" s="289" t="s">
        <v>320</v>
      </c>
      <c r="C182" s="289">
        <v>1</v>
      </c>
      <c r="D182" s="289" t="s">
        <v>321</v>
      </c>
      <c r="E182" s="289">
        <v>8</v>
      </c>
      <c r="F182" s="289" t="s">
        <v>353</v>
      </c>
      <c r="G182" s="289"/>
      <c r="H182" s="289" t="s">
        <v>206</v>
      </c>
      <c r="I182" s="289"/>
      <c r="J182" s="289"/>
      <c r="K182" s="289"/>
      <c r="L182" s="289"/>
      <c r="M182" s="289"/>
      <c r="N182" s="289"/>
      <c r="O182" s="289"/>
      <c r="P182" s="289"/>
      <c r="Q182" s="289"/>
      <c r="R182" s="289" t="s">
        <v>354</v>
      </c>
      <c r="S182" s="127"/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99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>
        <v>0</v>
      </c>
      <c r="AL182" s="127">
        <v>0</v>
      </c>
      <c r="AM182" s="127">
        <v>0</v>
      </c>
      <c r="AN182" s="127">
        <v>0</v>
      </c>
      <c r="AO182" s="127">
        <v>0</v>
      </c>
      <c r="AP182" s="127">
        <v>0</v>
      </c>
      <c r="AQ182" s="127">
        <v>0</v>
      </c>
      <c r="AR182" s="127">
        <v>0</v>
      </c>
      <c r="AS182" s="127">
        <v>0</v>
      </c>
      <c r="AT182" s="127">
        <v>0</v>
      </c>
      <c r="AU182" s="127">
        <v>0</v>
      </c>
      <c r="AV182" s="466">
        <v>0</v>
      </c>
      <c r="AW182" s="467">
        <v>0</v>
      </c>
    </row>
    <row r="183" spans="1:49">
      <c r="A183" s="290">
        <v>1</v>
      </c>
      <c r="B183" s="3" t="s">
        <v>320</v>
      </c>
      <c r="C183" s="3">
        <v>1</v>
      </c>
      <c r="D183" s="3" t="s">
        <v>321</v>
      </c>
      <c r="E183" s="3">
        <v>8</v>
      </c>
      <c r="F183" s="3" t="s">
        <v>353</v>
      </c>
      <c r="G183" s="3"/>
      <c r="H183" s="3" t="s">
        <v>194</v>
      </c>
      <c r="I183" s="3"/>
      <c r="J183" s="3"/>
      <c r="K183" s="3"/>
      <c r="L183" s="3"/>
      <c r="M183" s="3"/>
      <c r="N183" s="3"/>
      <c r="O183" s="3"/>
      <c r="P183" s="3"/>
      <c r="Q183" s="3"/>
      <c r="R183" s="3" t="s">
        <v>354</v>
      </c>
      <c r="S183" s="2"/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13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1">
        <v>0</v>
      </c>
      <c r="AW183" s="441">
        <v>0</v>
      </c>
    </row>
    <row r="184" spans="1:49">
      <c r="A184" s="290">
        <v>1</v>
      </c>
      <c r="B184" s="3" t="s">
        <v>320</v>
      </c>
      <c r="C184" s="3">
        <v>1</v>
      </c>
      <c r="D184" s="3" t="s">
        <v>321</v>
      </c>
      <c r="E184" s="3">
        <v>8</v>
      </c>
      <c r="F184" s="3" t="s">
        <v>353</v>
      </c>
      <c r="G184" s="3"/>
      <c r="H184" s="3" t="s">
        <v>187</v>
      </c>
      <c r="I184" s="3"/>
      <c r="J184" s="3"/>
      <c r="K184" s="3"/>
      <c r="L184" s="3"/>
      <c r="M184" s="3"/>
      <c r="N184" s="3"/>
      <c r="O184" s="3"/>
      <c r="P184" s="3"/>
      <c r="Q184" s="3"/>
      <c r="R184" s="3" t="s">
        <v>354</v>
      </c>
      <c r="S184" s="2"/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13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1">
        <v>0</v>
      </c>
      <c r="AW184" s="441">
        <v>0</v>
      </c>
    </row>
    <row r="185" spans="1:49">
      <c r="A185" s="290">
        <v>1</v>
      </c>
      <c r="B185" s="3" t="s">
        <v>320</v>
      </c>
      <c r="C185" s="3">
        <v>1</v>
      </c>
      <c r="D185" s="3" t="s">
        <v>321</v>
      </c>
      <c r="E185" s="3">
        <v>8</v>
      </c>
      <c r="F185" s="3" t="s">
        <v>353</v>
      </c>
      <c r="G185" s="3"/>
      <c r="H185" s="3" t="s">
        <v>338</v>
      </c>
      <c r="I185" s="3"/>
      <c r="J185" s="3"/>
      <c r="K185" s="3"/>
      <c r="L185" s="3"/>
      <c r="M185" s="3"/>
      <c r="N185" s="3"/>
      <c r="O185" s="3"/>
      <c r="P185" s="3"/>
      <c r="Q185" s="3"/>
      <c r="R185" s="3" t="s">
        <v>354</v>
      </c>
      <c r="S185" s="2"/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13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1">
        <v>0</v>
      </c>
      <c r="AW185" s="441">
        <v>0</v>
      </c>
    </row>
    <row r="186" spans="1:49">
      <c r="A186" s="290">
        <v>1</v>
      </c>
      <c r="B186" s="3" t="s">
        <v>320</v>
      </c>
      <c r="C186" s="3">
        <v>1</v>
      </c>
      <c r="D186" s="3" t="s">
        <v>321</v>
      </c>
      <c r="E186" s="3">
        <v>8</v>
      </c>
      <c r="F186" s="3" t="s">
        <v>353</v>
      </c>
      <c r="G186" s="3"/>
      <c r="H186" s="3" t="s">
        <v>185</v>
      </c>
      <c r="I186" s="3"/>
      <c r="J186" s="3"/>
      <c r="K186" s="3"/>
      <c r="L186" s="3"/>
      <c r="M186" s="3"/>
      <c r="N186" s="3"/>
      <c r="O186" s="3"/>
      <c r="P186" s="3"/>
      <c r="Q186" s="3"/>
      <c r="R186" s="3" t="s">
        <v>354</v>
      </c>
      <c r="S186" s="2"/>
      <c r="T186" s="2">
        <v>0</v>
      </c>
      <c r="U186" s="2">
        <v>0</v>
      </c>
      <c r="V186" s="2">
        <v>0</v>
      </c>
      <c r="W186" s="2">
        <v>29.223846153846157</v>
      </c>
      <c r="X186" s="2">
        <v>29.223846153846157</v>
      </c>
      <c r="Y186" s="2">
        <v>29.223846153846157</v>
      </c>
      <c r="Z186" s="2">
        <v>29.223846153846157</v>
      </c>
      <c r="AA186" s="2">
        <v>29.223846153846157</v>
      </c>
      <c r="AB186" s="2">
        <v>29.223846153846157</v>
      </c>
      <c r="AC186" s="13">
        <v>29.223846153846157</v>
      </c>
      <c r="AD186" s="2">
        <v>29.223846153846157</v>
      </c>
      <c r="AE186" s="2">
        <v>29.223846153846157</v>
      </c>
      <c r="AF186" s="2">
        <v>29.223846153846157</v>
      </c>
      <c r="AG186" s="2">
        <v>29.223846153846157</v>
      </c>
      <c r="AH186" s="2">
        <v>29.223846153846157</v>
      </c>
      <c r="AI186" s="2">
        <v>29.223846153846157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1">
        <v>0</v>
      </c>
      <c r="AW186" s="441">
        <v>0</v>
      </c>
    </row>
    <row r="187" spans="1:49">
      <c r="A187" s="290">
        <v>1</v>
      </c>
      <c r="B187" s="3" t="s">
        <v>320</v>
      </c>
      <c r="C187" s="3">
        <v>1</v>
      </c>
      <c r="D187" s="3" t="s">
        <v>321</v>
      </c>
      <c r="E187" s="3">
        <v>8</v>
      </c>
      <c r="F187" s="3" t="s">
        <v>353</v>
      </c>
      <c r="G187" s="3"/>
      <c r="H187" s="3" t="s">
        <v>188</v>
      </c>
      <c r="I187" s="3"/>
      <c r="J187" s="3"/>
      <c r="K187" s="3"/>
      <c r="L187" s="3"/>
      <c r="M187" s="3"/>
      <c r="N187" s="3"/>
      <c r="O187" s="3"/>
      <c r="P187" s="3"/>
      <c r="Q187" s="3"/>
      <c r="R187" s="3" t="s">
        <v>354</v>
      </c>
      <c r="S187" s="2"/>
      <c r="T187" s="2">
        <v>0</v>
      </c>
      <c r="U187" s="2">
        <v>0</v>
      </c>
      <c r="V187" s="2">
        <v>0</v>
      </c>
      <c r="W187" s="2">
        <v>400</v>
      </c>
      <c r="X187" s="2">
        <v>0</v>
      </c>
      <c r="Y187" s="2">
        <v>150</v>
      </c>
      <c r="Z187" s="2">
        <v>120</v>
      </c>
      <c r="AA187" s="2">
        <v>0</v>
      </c>
      <c r="AB187" s="2">
        <v>0</v>
      </c>
      <c r="AC187" s="13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1">
        <v>0</v>
      </c>
      <c r="AW187" s="441">
        <v>0</v>
      </c>
    </row>
    <row r="188" spans="1:49">
      <c r="A188" s="290">
        <v>1</v>
      </c>
      <c r="B188" s="3" t="s">
        <v>320</v>
      </c>
      <c r="C188" s="3">
        <v>1</v>
      </c>
      <c r="D188" s="3" t="s">
        <v>321</v>
      </c>
      <c r="E188" s="3">
        <v>8</v>
      </c>
      <c r="F188" s="3" t="s">
        <v>353</v>
      </c>
      <c r="G188" s="3"/>
      <c r="H188" s="3" t="s">
        <v>204</v>
      </c>
      <c r="I188" s="3"/>
      <c r="J188" s="3"/>
      <c r="K188" s="3"/>
      <c r="L188" s="3"/>
      <c r="M188" s="3"/>
      <c r="N188" s="3"/>
      <c r="O188" s="3"/>
      <c r="P188" s="3"/>
      <c r="Q188" s="3"/>
      <c r="R188" s="3" t="s">
        <v>354</v>
      </c>
      <c r="S188" s="2"/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13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1">
        <v>0</v>
      </c>
      <c r="AW188" s="441">
        <v>0</v>
      </c>
    </row>
    <row r="189" spans="1:49">
      <c r="A189" s="290">
        <v>1</v>
      </c>
      <c r="B189" s="3" t="s">
        <v>320</v>
      </c>
      <c r="C189" s="3">
        <v>1</v>
      </c>
      <c r="D189" s="3" t="s">
        <v>321</v>
      </c>
      <c r="E189" s="3">
        <v>8</v>
      </c>
      <c r="F189" s="3" t="s">
        <v>353</v>
      </c>
      <c r="G189" s="3"/>
      <c r="H189" s="3" t="s">
        <v>197</v>
      </c>
      <c r="I189" s="3"/>
      <c r="J189" s="3"/>
      <c r="K189" s="3"/>
      <c r="L189" s="3"/>
      <c r="M189" s="3"/>
      <c r="N189" s="3"/>
      <c r="O189" s="3"/>
      <c r="P189" s="3"/>
      <c r="Q189" s="3"/>
      <c r="R189" s="3" t="s">
        <v>354</v>
      </c>
      <c r="S189" s="2"/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13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1">
        <v>0</v>
      </c>
      <c r="AW189" s="441">
        <v>0</v>
      </c>
    </row>
    <row r="190" spans="1:49">
      <c r="A190" s="290">
        <v>1</v>
      </c>
      <c r="B190" s="3" t="s">
        <v>320</v>
      </c>
      <c r="C190" s="3">
        <v>1</v>
      </c>
      <c r="D190" s="3" t="s">
        <v>321</v>
      </c>
      <c r="E190" s="3">
        <v>8</v>
      </c>
      <c r="F190" s="3" t="s">
        <v>353</v>
      </c>
      <c r="G190" s="3"/>
      <c r="H190" s="3" t="s">
        <v>191</v>
      </c>
      <c r="I190" s="3"/>
      <c r="J190" s="3"/>
      <c r="K190" s="3"/>
      <c r="L190" s="3"/>
      <c r="M190" s="3"/>
      <c r="N190" s="3"/>
      <c r="O190" s="3"/>
      <c r="P190" s="3"/>
      <c r="Q190" s="3"/>
      <c r="R190" s="3" t="s">
        <v>354</v>
      </c>
      <c r="S190" s="2"/>
      <c r="T190" s="2">
        <v>0</v>
      </c>
      <c r="U190" s="2">
        <v>0</v>
      </c>
      <c r="V190" s="2">
        <v>0</v>
      </c>
      <c r="W190" s="2">
        <v>8.2799999999999994</v>
      </c>
      <c r="X190" s="2">
        <v>8.2799999999999994</v>
      </c>
      <c r="Y190" s="2">
        <v>8.2799999999999994</v>
      </c>
      <c r="Z190" s="2">
        <v>40.880000000000003</v>
      </c>
      <c r="AA190" s="2">
        <v>40.880000000000003</v>
      </c>
      <c r="AB190" s="2">
        <v>40.880000000000003</v>
      </c>
      <c r="AC190" s="13">
        <v>40.880000000000003</v>
      </c>
      <c r="AD190" s="2">
        <v>40.880000000000003</v>
      </c>
      <c r="AE190" s="2">
        <v>40.880000000000003</v>
      </c>
      <c r="AF190" s="2">
        <v>40.880000000000003</v>
      </c>
      <c r="AG190" s="2">
        <v>40.880000000000003</v>
      </c>
      <c r="AH190" s="2">
        <v>40.880000000000003</v>
      </c>
      <c r="AI190" s="2">
        <v>40.880000000000003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1">
        <v>0</v>
      </c>
      <c r="AW190" s="441">
        <v>0</v>
      </c>
    </row>
    <row r="191" spans="1:49" ht="15" thickBot="1">
      <c r="A191" s="295">
        <v>1</v>
      </c>
      <c r="B191" s="285" t="s">
        <v>320</v>
      </c>
      <c r="C191" s="285">
        <v>1</v>
      </c>
      <c r="D191" s="285" t="s">
        <v>321</v>
      </c>
      <c r="E191" s="285">
        <v>8</v>
      </c>
      <c r="F191" s="285" t="s">
        <v>353</v>
      </c>
      <c r="G191" s="285"/>
      <c r="H191" s="285" t="s">
        <v>189</v>
      </c>
      <c r="I191" s="285"/>
      <c r="J191" s="285"/>
      <c r="K191" s="285"/>
      <c r="L191" s="285"/>
      <c r="M191" s="285"/>
      <c r="N191" s="285"/>
      <c r="O191" s="285"/>
      <c r="P191" s="285"/>
      <c r="Q191" s="285"/>
      <c r="R191" s="285" t="s">
        <v>354</v>
      </c>
      <c r="S191" s="62"/>
      <c r="T191" s="62">
        <v>0</v>
      </c>
      <c r="U191" s="62">
        <v>0</v>
      </c>
      <c r="V191" s="62">
        <v>0</v>
      </c>
      <c r="W191" s="62">
        <v>37.230769230769234</v>
      </c>
      <c r="X191" s="62">
        <v>37.230769230769234</v>
      </c>
      <c r="Y191" s="62">
        <v>37.230769230769234</v>
      </c>
      <c r="Z191" s="62">
        <v>37.230769230769234</v>
      </c>
      <c r="AA191" s="62">
        <v>37.230769230769234</v>
      </c>
      <c r="AB191" s="62">
        <v>37.230769230769234</v>
      </c>
      <c r="AC191" s="174">
        <v>37.230769230769234</v>
      </c>
      <c r="AD191" s="62">
        <v>37.230769230769234</v>
      </c>
      <c r="AE191" s="62">
        <v>37.230769230769234</v>
      </c>
      <c r="AF191" s="62">
        <v>37.230769230769234</v>
      </c>
      <c r="AG191" s="62">
        <v>37.230769230769234</v>
      </c>
      <c r="AH191" s="62">
        <v>37.230769230769234</v>
      </c>
      <c r="AI191" s="62">
        <v>37.230769230769234</v>
      </c>
      <c r="AJ191" s="62">
        <v>0</v>
      </c>
      <c r="AK191" s="62">
        <v>0</v>
      </c>
      <c r="AL191" s="62">
        <v>0</v>
      </c>
      <c r="AM191" s="62">
        <v>0</v>
      </c>
      <c r="AN191" s="62">
        <v>0</v>
      </c>
      <c r="AO191" s="62">
        <v>0</v>
      </c>
      <c r="AP191" s="62">
        <v>0</v>
      </c>
      <c r="AQ191" s="62">
        <v>0</v>
      </c>
      <c r="AR191" s="62">
        <v>0</v>
      </c>
      <c r="AS191" s="62">
        <v>0</v>
      </c>
      <c r="AT191" s="62">
        <v>0</v>
      </c>
      <c r="AU191" s="62">
        <v>0</v>
      </c>
      <c r="AV191" s="241">
        <v>0</v>
      </c>
      <c r="AW191" s="468">
        <v>0</v>
      </c>
    </row>
    <row r="192" spans="1:49">
      <c r="A192" s="288">
        <v>2</v>
      </c>
      <c r="B192" s="289" t="s">
        <v>330</v>
      </c>
      <c r="C192" s="289">
        <v>1</v>
      </c>
      <c r="D192" s="289" t="s">
        <v>321</v>
      </c>
      <c r="E192" s="289">
        <v>8</v>
      </c>
      <c r="F192" s="289" t="s">
        <v>353</v>
      </c>
      <c r="G192" s="289"/>
      <c r="H192" s="289" t="s">
        <v>206</v>
      </c>
      <c r="I192" s="289"/>
      <c r="J192" s="289"/>
      <c r="K192" s="289"/>
      <c r="L192" s="289"/>
      <c r="M192" s="289"/>
      <c r="N192" s="289"/>
      <c r="O192" s="289"/>
      <c r="P192" s="289"/>
      <c r="Q192" s="289"/>
      <c r="R192" s="289" t="s">
        <v>354</v>
      </c>
      <c r="S192" s="127"/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99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>
        <v>0</v>
      </c>
      <c r="AL192" s="127">
        <v>0</v>
      </c>
      <c r="AM192" s="127">
        <v>0</v>
      </c>
      <c r="AN192" s="127">
        <v>0</v>
      </c>
      <c r="AO192" s="127">
        <v>0</v>
      </c>
      <c r="AP192" s="127">
        <v>0</v>
      </c>
      <c r="AQ192" s="127">
        <v>0</v>
      </c>
      <c r="AR192" s="127">
        <v>0</v>
      </c>
      <c r="AS192" s="127">
        <v>0</v>
      </c>
      <c r="AT192" s="127">
        <v>0</v>
      </c>
      <c r="AU192" s="127">
        <v>0</v>
      </c>
      <c r="AV192" s="466">
        <v>0</v>
      </c>
      <c r="AW192" s="467">
        <v>0</v>
      </c>
    </row>
    <row r="193" spans="1:49">
      <c r="A193" s="290">
        <v>2</v>
      </c>
      <c r="B193" s="3" t="s">
        <v>330</v>
      </c>
      <c r="C193" s="3">
        <v>1</v>
      </c>
      <c r="D193" s="3" t="s">
        <v>321</v>
      </c>
      <c r="E193" s="3">
        <v>8</v>
      </c>
      <c r="F193" s="3" t="s">
        <v>353</v>
      </c>
      <c r="G193" s="3"/>
      <c r="H193" s="3" t="s">
        <v>194</v>
      </c>
      <c r="I193" s="3"/>
      <c r="J193" s="3"/>
      <c r="K193" s="3"/>
      <c r="L193" s="3"/>
      <c r="M193" s="3"/>
      <c r="N193" s="3"/>
      <c r="O193" s="3"/>
      <c r="P193" s="3"/>
      <c r="Q193" s="3"/>
      <c r="R193" s="3" t="s">
        <v>354</v>
      </c>
      <c r="S193" s="2"/>
      <c r="T193" s="2">
        <v>0</v>
      </c>
      <c r="U193" s="2">
        <v>0</v>
      </c>
      <c r="V193" s="2">
        <v>0</v>
      </c>
      <c r="W193" s="2">
        <v>130</v>
      </c>
      <c r="X193" s="2">
        <v>130</v>
      </c>
      <c r="Y193" s="2">
        <v>135</v>
      </c>
      <c r="Z193" s="2">
        <v>135</v>
      </c>
      <c r="AA193" s="2">
        <v>140</v>
      </c>
      <c r="AB193" s="2">
        <v>140</v>
      </c>
      <c r="AC193" s="13">
        <v>140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1">
        <v>0</v>
      </c>
      <c r="AW193" s="441">
        <v>0</v>
      </c>
    </row>
    <row r="194" spans="1:49">
      <c r="A194" s="290">
        <v>2</v>
      </c>
      <c r="B194" s="3" t="s">
        <v>330</v>
      </c>
      <c r="C194" s="3">
        <v>1</v>
      </c>
      <c r="D194" s="3" t="s">
        <v>321</v>
      </c>
      <c r="E194" s="3">
        <v>8</v>
      </c>
      <c r="F194" s="3" t="s">
        <v>353</v>
      </c>
      <c r="G194" s="3"/>
      <c r="H194" s="3" t="s">
        <v>187</v>
      </c>
      <c r="I194" s="3"/>
      <c r="J194" s="3"/>
      <c r="K194" s="3"/>
      <c r="L194" s="3"/>
      <c r="M194" s="3"/>
      <c r="N194" s="3"/>
      <c r="O194" s="3"/>
      <c r="P194" s="3"/>
      <c r="Q194" s="3"/>
      <c r="R194" s="3" t="s">
        <v>354</v>
      </c>
      <c r="S194" s="2"/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13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1">
        <v>0</v>
      </c>
      <c r="AW194" s="441">
        <v>0</v>
      </c>
    </row>
    <row r="195" spans="1:49">
      <c r="A195" s="290">
        <v>2</v>
      </c>
      <c r="B195" s="3" t="s">
        <v>330</v>
      </c>
      <c r="C195" s="3">
        <v>1</v>
      </c>
      <c r="D195" s="3" t="s">
        <v>321</v>
      </c>
      <c r="E195" s="3">
        <v>8</v>
      </c>
      <c r="F195" s="3" t="s">
        <v>353</v>
      </c>
      <c r="G195" s="3"/>
      <c r="H195" s="3" t="s">
        <v>338</v>
      </c>
      <c r="I195" s="3"/>
      <c r="J195" s="3"/>
      <c r="K195" s="3"/>
      <c r="L195" s="3"/>
      <c r="M195" s="3"/>
      <c r="N195" s="3"/>
      <c r="O195" s="3"/>
      <c r="P195" s="3"/>
      <c r="Q195" s="3"/>
      <c r="R195" s="3" t="s">
        <v>354</v>
      </c>
      <c r="S195" s="2"/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13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1">
        <v>0</v>
      </c>
      <c r="AW195" s="441">
        <v>0</v>
      </c>
    </row>
    <row r="196" spans="1:49">
      <c r="A196" s="290">
        <v>2</v>
      </c>
      <c r="B196" s="3" t="s">
        <v>330</v>
      </c>
      <c r="C196" s="3">
        <v>1</v>
      </c>
      <c r="D196" s="3" t="s">
        <v>321</v>
      </c>
      <c r="E196" s="3">
        <v>8</v>
      </c>
      <c r="F196" s="3" t="s">
        <v>353</v>
      </c>
      <c r="G196" s="3"/>
      <c r="H196" s="3" t="s">
        <v>185</v>
      </c>
      <c r="I196" s="3"/>
      <c r="J196" s="3"/>
      <c r="K196" s="3"/>
      <c r="L196" s="3"/>
      <c r="M196" s="3"/>
      <c r="N196" s="3"/>
      <c r="O196" s="3"/>
      <c r="P196" s="3"/>
      <c r="Q196" s="3"/>
      <c r="R196" s="3" t="s">
        <v>354</v>
      </c>
      <c r="S196" s="2"/>
      <c r="T196" s="2">
        <v>0</v>
      </c>
      <c r="U196" s="2">
        <v>0</v>
      </c>
      <c r="V196" s="2">
        <v>0</v>
      </c>
      <c r="W196" s="2">
        <v>29.223846153846157</v>
      </c>
      <c r="X196" s="2">
        <v>29.223846153846157</v>
      </c>
      <c r="Y196" s="2">
        <v>29.223846153846157</v>
      </c>
      <c r="Z196" s="2">
        <v>29.223846153846157</v>
      </c>
      <c r="AA196" s="2">
        <v>29.223846153846157</v>
      </c>
      <c r="AB196" s="2">
        <v>29.223846153846157</v>
      </c>
      <c r="AC196" s="13">
        <v>29.223846153846157</v>
      </c>
      <c r="AD196" s="2">
        <v>29.223846153846157</v>
      </c>
      <c r="AE196" s="2">
        <v>29.223846153846157</v>
      </c>
      <c r="AF196" s="2">
        <v>29.223846153846157</v>
      </c>
      <c r="AG196" s="2">
        <v>29.223846153846157</v>
      </c>
      <c r="AH196" s="2">
        <v>29.223846153846157</v>
      </c>
      <c r="AI196" s="2">
        <v>29.223846153846157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1">
        <v>0</v>
      </c>
      <c r="AW196" s="441">
        <v>0</v>
      </c>
    </row>
    <row r="197" spans="1:49">
      <c r="A197" s="290">
        <v>2</v>
      </c>
      <c r="B197" s="3" t="s">
        <v>330</v>
      </c>
      <c r="C197" s="3">
        <v>1</v>
      </c>
      <c r="D197" s="3" t="s">
        <v>321</v>
      </c>
      <c r="E197" s="3">
        <v>8</v>
      </c>
      <c r="F197" s="3" t="s">
        <v>353</v>
      </c>
      <c r="G197" s="3"/>
      <c r="H197" s="3" t="s">
        <v>188</v>
      </c>
      <c r="I197" s="3"/>
      <c r="J197" s="3"/>
      <c r="K197" s="3"/>
      <c r="L197" s="3"/>
      <c r="M197" s="3"/>
      <c r="N197" s="3"/>
      <c r="O197" s="3"/>
      <c r="P197" s="3"/>
      <c r="Q197" s="3"/>
      <c r="R197" s="3" t="s">
        <v>354</v>
      </c>
      <c r="S197" s="2"/>
      <c r="T197" s="2">
        <v>0</v>
      </c>
      <c r="U197" s="2">
        <v>0</v>
      </c>
      <c r="V197" s="2">
        <v>0</v>
      </c>
      <c r="W197" s="2">
        <v>400</v>
      </c>
      <c r="X197" s="2">
        <v>0</v>
      </c>
      <c r="Y197" s="2">
        <v>150</v>
      </c>
      <c r="Z197" s="2">
        <v>120</v>
      </c>
      <c r="AA197" s="2">
        <v>0</v>
      </c>
      <c r="AB197" s="2">
        <v>0</v>
      </c>
      <c r="AC197" s="13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1">
        <v>0</v>
      </c>
      <c r="AW197" s="441">
        <v>0</v>
      </c>
    </row>
    <row r="198" spans="1:49">
      <c r="A198" s="290">
        <v>2</v>
      </c>
      <c r="B198" s="3" t="s">
        <v>330</v>
      </c>
      <c r="C198" s="3">
        <v>1</v>
      </c>
      <c r="D198" s="3" t="s">
        <v>321</v>
      </c>
      <c r="E198" s="3">
        <v>8</v>
      </c>
      <c r="F198" s="3" t="s">
        <v>353</v>
      </c>
      <c r="G198" s="3"/>
      <c r="H198" s="3" t="s">
        <v>204</v>
      </c>
      <c r="I198" s="3"/>
      <c r="J198" s="3"/>
      <c r="K198" s="3"/>
      <c r="L198" s="3"/>
      <c r="M198" s="3"/>
      <c r="N198" s="3"/>
      <c r="O198" s="3"/>
      <c r="P198" s="3"/>
      <c r="Q198" s="3"/>
      <c r="R198" s="3" t="s">
        <v>354</v>
      </c>
      <c r="S198" s="2"/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13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1">
        <v>0</v>
      </c>
      <c r="AW198" s="441">
        <v>0</v>
      </c>
    </row>
    <row r="199" spans="1:49">
      <c r="A199" s="290">
        <v>2</v>
      </c>
      <c r="B199" s="3" t="s">
        <v>330</v>
      </c>
      <c r="C199" s="3">
        <v>1</v>
      </c>
      <c r="D199" s="3" t="s">
        <v>321</v>
      </c>
      <c r="E199" s="3">
        <v>8</v>
      </c>
      <c r="F199" s="3" t="s">
        <v>353</v>
      </c>
      <c r="G199" s="3"/>
      <c r="H199" s="3" t="s">
        <v>197</v>
      </c>
      <c r="I199" s="3"/>
      <c r="J199" s="3"/>
      <c r="K199" s="3"/>
      <c r="L199" s="3"/>
      <c r="M199" s="3"/>
      <c r="N199" s="3"/>
      <c r="O199" s="3"/>
      <c r="P199" s="3"/>
      <c r="Q199" s="3"/>
      <c r="R199" s="3" t="s">
        <v>354</v>
      </c>
      <c r="S199" s="2"/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13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1">
        <v>0</v>
      </c>
      <c r="AW199" s="441">
        <v>0</v>
      </c>
    </row>
    <row r="200" spans="1:49">
      <c r="A200" s="290">
        <v>2</v>
      </c>
      <c r="B200" s="3" t="s">
        <v>330</v>
      </c>
      <c r="C200" s="3">
        <v>1</v>
      </c>
      <c r="D200" s="3" t="s">
        <v>321</v>
      </c>
      <c r="E200" s="3">
        <v>8</v>
      </c>
      <c r="F200" s="3" t="s">
        <v>353</v>
      </c>
      <c r="G200" s="3"/>
      <c r="H200" s="3" t="s">
        <v>191</v>
      </c>
      <c r="I200" s="3"/>
      <c r="J200" s="3"/>
      <c r="K200" s="3"/>
      <c r="L200" s="3"/>
      <c r="M200" s="3"/>
      <c r="N200" s="3"/>
      <c r="O200" s="3"/>
      <c r="P200" s="3"/>
      <c r="Q200" s="3"/>
      <c r="R200" s="3" t="s">
        <v>354</v>
      </c>
      <c r="S200" s="2"/>
      <c r="T200" s="2">
        <v>0</v>
      </c>
      <c r="U200" s="2">
        <v>0</v>
      </c>
      <c r="V200" s="2">
        <v>0</v>
      </c>
      <c r="W200" s="2">
        <v>8.2799999999999994</v>
      </c>
      <c r="X200" s="2">
        <v>8.2799999999999994</v>
      </c>
      <c r="Y200" s="2">
        <v>8.2799999999999994</v>
      </c>
      <c r="Z200" s="2">
        <v>40.880000000000003</v>
      </c>
      <c r="AA200" s="2">
        <v>40.880000000000003</v>
      </c>
      <c r="AB200" s="2">
        <v>40.880000000000003</v>
      </c>
      <c r="AC200" s="13">
        <v>40.880000000000003</v>
      </c>
      <c r="AD200" s="2">
        <v>40.880000000000003</v>
      </c>
      <c r="AE200" s="2">
        <v>40.880000000000003</v>
      </c>
      <c r="AF200" s="2">
        <v>40.880000000000003</v>
      </c>
      <c r="AG200" s="2">
        <v>40.880000000000003</v>
      </c>
      <c r="AH200" s="2">
        <v>40.880000000000003</v>
      </c>
      <c r="AI200" s="2">
        <v>40.880000000000003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1">
        <v>0</v>
      </c>
      <c r="AW200" s="441">
        <v>0</v>
      </c>
    </row>
    <row r="201" spans="1:49" ht="15" thickBot="1">
      <c r="A201" s="295">
        <v>2</v>
      </c>
      <c r="B201" s="285" t="s">
        <v>330</v>
      </c>
      <c r="C201" s="285">
        <v>1</v>
      </c>
      <c r="D201" s="285" t="s">
        <v>321</v>
      </c>
      <c r="E201" s="285">
        <v>8</v>
      </c>
      <c r="F201" s="285" t="s">
        <v>353</v>
      </c>
      <c r="G201" s="285"/>
      <c r="H201" s="285" t="s">
        <v>189</v>
      </c>
      <c r="I201" s="285"/>
      <c r="J201" s="285"/>
      <c r="K201" s="285"/>
      <c r="L201" s="285"/>
      <c r="M201" s="285"/>
      <c r="N201" s="285"/>
      <c r="O201" s="285"/>
      <c r="P201" s="285"/>
      <c r="Q201" s="285"/>
      <c r="R201" s="285" t="s">
        <v>354</v>
      </c>
      <c r="S201" s="62"/>
      <c r="T201" s="62">
        <v>0</v>
      </c>
      <c r="U201" s="62">
        <v>0</v>
      </c>
      <c r="V201" s="62">
        <v>0</v>
      </c>
      <c r="W201" s="62">
        <v>37.230769230769234</v>
      </c>
      <c r="X201" s="62">
        <v>37.230769230769234</v>
      </c>
      <c r="Y201" s="62">
        <v>37.230769230769234</v>
      </c>
      <c r="Z201" s="62">
        <v>37.230769230769234</v>
      </c>
      <c r="AA201" s="62">
        <v>37.230769230769234</v>
      </c>
      <c r="AB201" s="62">
        <v>37.230769230769234</v>
      </c>
      <c r="AC201" s="174">
        <v>37.230769230769234</v>
      </c>
      <c r="AD201" s="62">
        <v>37.230769230769234</v>
      </c>
      <c r="AE201" s="62">
        <v>37.230769230769234</v>
      </c>
      <c r="AF201" s="62">
        <v>37.230769230769234</v>
      </c>
      <c r="AG201" s="62">
        <v>37.230769230769234</v>
      </c>
      <c r="AH201" s="62">
        <v>37.230769230769234</v>
      </c>
      <c r="AI201" s="62">
        <v>37.230769230769234</v>
      </c>
      <c r="AJ201" s="62">
        <v>0</v>
      </c>
      <c r="AK201" s="62">
        <v>0</v>
      </c>
      <c r="AL201" s="62">
        <v>0</v>
      </c>
      <c r="AM201" s="62">
        <v>0</v>
      </c>
      <c r="AN201" s="62">
        <v>0</v>
      </c>
      <c r="AO201" s="62">
        <v>0</v>
      </c>
      <c r="AP201" s="62">
        <v>0</v>
      </c>
      <c r="AQ201" s="62">
        <v>0</v>
      </c>
      <c r="AR201" s="62">
        <v>0</v>
      </c>
      <c r="AS201" s="62">
        <v>0</v>
      </c>
      <c r="AT201" s="62">
        <v>0</v>
      </c>
      <c r="AU201" s="62">
        <v>0</v>
      </c>
      <c r="AV201" s="241">
        <v>0</v>
      </c>
      <c r="AW201" s="468">
        <v>0</v>
      </c>
    </row>
    <row r="202" spans="1:49">
      <c r="A202" s="288">
        <v>3</v>
      </c>
      <c r="B202" s="289" t="s">
        <v>331</v>
      </c>
      <c r="C202" s="289">
        <v>1</v>
      </c>
      <c r="D202" s="289" t="s">
        <v>321</v>
      </c>
      <c r="E202" s="289">
        <v>8</v>
      </c>
      <c r="F202" s="289" t="s">
        <v>353</v>
      </c>
      <c r="G202" s="289"/>
      <c r="H202" s="289" t="s">
        <v>206</v>
      </c>
      <c r="I202" s="289"/>
      <c r="J202" s="289"/>
      <c r="K202" s="289"/>
      <c r="L202" s="289"/>
      <c r="M202" s="289"/>
      <c r="N202" s="289"/>
      <c r="O202" s="289"/>
      <c r="P202" s="289"/>
      <c r="Q202" s="289"/>
      <c r="R202" s="289" t="s">
        <v>354</v>
      </c>
      <c r="S202" s="127"/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99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>
        <v>0</v>
      </c>
      <c r="AL202" s="127">
        <v>0</v>
      </c>
      <c r="AM202" s="127">
        <v>0</v>
      </c>
      <c r="AN202" s="127">
        <v>0</v>
      </c>
      <c r="AO202" s="127">
        <v>0</v>
      </c>
      <c r="AP202" s="127">
        <v>0</v>
      </c>
      <c r="AQ202" s="127">
        <v>0</v>
      </c>
      <c r="AR202" s="127">
        <v>0</v>
      </c>
      <c r="AS202" s="127">
        <v>0</v>
      </c>
      <c r="AT202" s="127">
        <v>0</v>
      </c>
      <c r="AU202" s="127">
        <v>0</v>
      </c>
      <c r="AV202" s="466">
        <v>0</v>
      </c>
      <c r="AW202" s="467">
        <v>0</v>
      </c>
    </row>
    <row r="203" spans="1:49">
      <c r="A203" s="290">
        <v>3</v>
      </c>
      <c r="B203" s="3" t="s">
        <v>331</v>
      </c>
      <c r="C203" s="3">
        <v>1</v>
      </c>
      <c r="D203" s="3" t="s">
        <v>321</v>
      </c>
      <c r="E203" s="3">
        <v>8</v>
      </c>
      <c r="F203" s="3" t="s">
        <v>353</v>
      </c>
      <c r="G203" s="3"/>
      <c r="H203" s="3" t="s">
        <v>194</v>
      </c>
      <c r="I203" s="3"/>
      <c r="J203" s="3"/>
      <c r="K203" s="3"/>
      <c r="L203" s="3"/>
      <c r="M203" s="3"/>
      <c r="N203" s="3"/>
      <c r="O203" s="3"/>
      <c r="P203" s="3"/>
      <c r="Q203" s="3"/>
      <c r="R203" s="3" t="s">
        <v>354</v>
      </c>
      <c r="S203" s="2"/>
      <c r="T203" s="2">
        <v>0</v>
      </c>
      <c r="U203" s="2">
        <v>0</v>
      </c>
      <c r="V203" s="2">
        <v>0</v>
      </c>
      <c r="W203" s="2">
        <v>200</v>
      </c>
      <c r="X203" s="2">
        <v>200</v>
      </c>
      <c r="Y203" s="2">
        <v>250</v>
      </c>
      <c r="Z203" s="2">
        <v>250</v>
      </c>
      <c r="AA203" s="2">
        <v>250</v>
      </c>
      <c r="AB203" s="2">
        <v>250</v>
      </c>
      <c r="AC203" s="13">
        <v>300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1">
        <v>0</v>
      </c>
      <c r="AW203" s="441">
        <v>0</v>
      </c>
    </row>
    <row r="204" spans="1:49">
      <c r="A204" s="290">
        <v>3</v>
      </c>
      <c r="B204" s="3" t="s">
        <v>331</v>
      </c>
      <c r="C204" s="3">
        <v>1</v>
      </c>
      <c r="D204" s="3" t="s">
        <v>321</v>
      </c>
      <c r="E204" s="3">
        <v>8</v>
      </c>
      <c r="F204" s="3" t="s">
        <v>353</v>
      </c>
      <c r="G204" s="3"/>
      <c r="H204" s="3" t="s">
        <v>187</v>
      </c>
      <c r="I204" s="3"/>
      <c r="J204" s="3"/>
      <c r="K204" s="3"/>
      <c r="L204" s="3"/>
      <c r="M204" s="3"/>
      <c r="N204" s="3"/>
      <c r="O204" s="3"/>
      <c r="P204" s="3"/>
      <c r="Q204" s="3"/>
      <c r="R204" s="3" t="s">
        <v>354</v>
      </c>
      <c r="S204" s="2"/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13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1">
        <v>0</v>
      </c>
      <c r="AW204" s="441">
        <v>0</v>
      </c>
    </row>
    <row r="205" spans="1:49">
      <c r="A205" s="290">
        <v>3</v>
      </c>
      <c r="B205" s="3" t="s">
        <v>331</v>
      </c>
      <c r="C205" s="3">
        <v>1</v>
      </c>
      <c r="D205" s="3" t="s">
        <v>321</v>
      </c>
      <c r="E205" s="3">
        <v>8</v>
      </c>
      <c r="F205" s="3" t="s">
        <v>353</v>
      </c>
      <c r="G205" s="3"/>
      <c r="H205" s="3" t="s">
        <v>338</v>
      </c>
      <c r="I205" s="3"/>
      <c r="J205" s="3"/>
      <c r="K205" s="3"/>
      <c r="L205" s="3"/>
      <c r="M205" s="3"/>
      <c r="N205" s="3"/>
      <c r="O205" s="3"/>
      <c r="P205" s="3"/>
      <c r="Q205" s="3"/>
      <c r="R205" s="3" t="s">
        <v>354</v>
      </c>
      <c r="S205" s="2"/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13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1">
        <v>0</v>
      </c>
      <c r="AW205" s="441">
        <v>0</v>
      </c>
    </row>
    <row r="206" spans="1:49">
      <c r="A206" s="290">
        <v>3</v>
      </c>
      <c r="B206" s="3" t="s">
        <v>331</v>
      </c>
      <c r="C206" s="3">
        <v>1</v>
      </c>
      <c r="D206" s="3" t="s">
        <v>321</v>
      </c>
      <c r="E206" s="3">
        <v>8</v>
      </c>
      <c r="F206" s="3" t="s">
        <v>353</v>
      </c>
      <c r="G206" s="3"/>
      <c r="H206" s="3" t="s">
        <v>185</v>
      </c>
      <c r="I206" s="3"/>
      <c r="J206" s="3"/>
      <c r="K206" s="3"/>
      <c r="L206" s="3"/>
      <c r="M206" s="3"/>
      <c r="N206" s="3"/>
      <c r="O206" s="3"/>
      <c r="P206" s="3"/>
      <c r="Q206" s="3"/>
      <c r="R206" s="3" t="s">
        <v>354</v>
      </c>
      <c r="S206" s="2"/>
      <c r="T206" s="2">
        <v>0</v>
      </c>
      <c r="U206" s="2">
        <v>0</v>
      </c>
      <c r="V206" s="2">
        <v>0</v>
      </c>
      <c r="W206" s="2">
        <v>29.223846153846157</v>
      </c>
      <c r="X206" s="2">
        <v>29.223846153846157</v>
      </c>
      <c r="Y206" s="2">
        <v>29.223846153846157</v>
      </c>
      <c r="Z206" s="2">
        <v>29.223846153846157</v>
      </c>
      <c r="AA206" s="2">
        <v>29.223846153846157</v>
      </c>
      <c r="AB206" s="2">
        <v>29.223846153846157</v>
      </c>
      <c r="AC206" s="13">
        <v>29.223846153846157</v>
      </c>
      <c r="AD206" s="2">
        <v>29.223846153846157</v>
      </c>
      <c r="AE206" s="2">
        <v>29.223846153846157</v>
      </c>
      <c r="AF206" s="2">
        <v>29.223846153846157</v>
      </c>
      <c r="AG206" s="2">
        <v>29.223846153846157</v>
      </c>
      <c r="AH206" s="2">
        <v>29.223846153846157</v>
      </c>
      <c r="AI206" s="2">
        <v>29.223846153846157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1">
        <v>0</v>
      </c>
      <c r="AW206" s="441">
        <v>0</v>
      </c>
    </row>
    <row r="207" spans="1:49">
      <c r="A207" s="290">
        <v>3</v>
      </c>
      <c r="B207" s="3" t="s">
        <v>331</v>
      </c>
      <c r="C207" s="3">
        <v>1</v>
      </c>
      <c r="D207" s="3" t="s">
        <v>321</v>
      </c>
      <c r="E207" s="3">
        <v>8</v>
      </c>
      <c r="F207" s="3" t="s">
        <v>353</v>
      </c>
      <c r="G207" s="3"/>
      <c r="H207" s="3" t="s">
        <v>188</v>
      </c>
      <c r="I207" s="3"/>
      <c r="J207" s="3"/>
      <c r="K207" s="3"/>
      <c r="L207" s="3"/>
      <c r="M207" s="3"/>
      <c r="N207" s="3"/>
      <c r="O207" s="3"/>
      <c r="P207" s="3"/>
      <c r="Q207" s="3"/>
      <c r="R207" s="3" t="s">
        <v>354</v>
      </c>
      <c r="S207" s="2"/>
      <c r="T207" s="2">
        <v>0</v>
      </c>
      <c r="U207" s="2">
        <v>0</v>
      </c>
      <c r="V207" s="2">
        <v>0</v>
      </c>
      <c r="W207" s="2">
        <v>400</v>
      </c>
      <c r="X207" s="2">
        <v>0</v>
      </c>
      <c r="Y207" s="2">
        <v>150</v>
      </c>
      <c r="Z207" s="2">
        <v>120</v>
      </c>
      <c r="AA207" s="2">
        <v>0</v>
      </c>
      <c r="AB207" s="2">
        <v>0</v>
      </c>
      <c r="AC207" s="13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1">
        <v>0</v>
      </c>
      <c r="AW207" s="441">
        <v>0</v>
      </c>
    </row>
    <row r="208" spans="1:49">
      <c r="A208" s="290">
        <v>3</v>
      </c>
      <c r="B208" s="3" t="s">
        <v>331</v>
      </c>
      <c r="C208" s="3">
        <v>1</v>
      </c>
      <c r="D208" s="3" t="s">
        <v>321</v>
      </c>
      <c r="E208" s="3">
        <v>8</v>
      </c>
      <c r="F208" s="3" t="s">
        <v>353</v>
      </c>
      <c r="G208" s="3"/>
      <c r="H208" s="3" t="s">
        <v>204</v>
      </c>
      <c r="I208" s="3"/>
      <c r="J208" s="3"/>
      <c r="K208" s="3"/>
      <c r="L208" s="3"/>
      <c r="M208" s="3"/>
      <c r="N208" s="3"/>
      <c r="O208" s="3"/>
      <c r="P208" s="3"/>
      <c r="Q208" s="3"/>
      <c r="R208" s="3" t="s">
        <v>354</v>
      </c>
      <c r="S208" s="2"/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13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1">
        <v>0</v>
      </c>
      <c r="AW208" s="441">
        <v>0</v>
      </c>
    </row>
    <row r="209" spans="1:49">
      <c r="A209" s="290">
        <v>3</v>
      </c>
      <c r="B209" s="3" t="s">
        <v>331</v>
      </c>
      <c r="C209" s="3">
        <v>1</v>
      </c>
      <c r="D209" s="3" t="s">
        <v>321</v>
      </c>
      <c r="E209" s="3">
        <v>8</v>
      </c>
      <c r="F209" s="3" t="s">
        <v>353</v>
      </c>
      <c r="G209" s="3"/>
      <c r="H209" s="3" t="s">
        <v>197</v>
      </c>
      <c r="I209" s="3"/>
      <c r="J209" s="3"/>
      <c r="K209" s="3"/>
      <c r="L209" s="3"/>
      <c r="M209" s="3"/>
      <c r="N209" s="3"/>
      <c r="O209" s="3"/>
      <c r="P209" s="3"/>
      <c r="Q209" s="3"/>
      <c r="R209" s="3" t="s">
        <v>354</v>
      </c>
      <c r="S209" s="2"/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13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1">
        <v>0</v>
      </c>
      <c r="AW209" s="441">
        <v>0</v>
      </c>
    </row>
    <row r="210" spans="1:49">
      <c r="A210" s="290">
        <v>3</v>
      </c>
      <c r="B210" s="3" t="s">
        <v>331</v>
      </c>
      <c r="C210" s="3">
        <v>1</v>
      </c>
      <c r="D210" s="3" t="s">
        <v>321</v>
      </c>
      <c r="E210" s="3">
        <v>8</v>
      </c>
      <c r="F210" s="3" t="s">
        <v>353</v>
      </c>
      <c r="G210" s="3"/>
      <c r="H210" s="3" t="s">
        <v>191</v>
      </c>
      <c r="I210" s="3"/>
      <c r="J210" s="3"/>
      <c r="K210" s="3"/>
      <c r="L210" s="3"/>
      <c r="M210" s="3"/>
      <c r="N210" s="3"/>
      <c r="O210" s="3"/>
      <c r="P210" s="3"/>
      <c r="Q210" s="3"/>
      <c r="R210" s="3" t="s">
        <v>354</v>
      </c>
      <c r="S210" s="2"/>
      <c r="T210" s="2">
        <v>0</v>
      </c>
      <c r="U210" s="2">
        <v>0</v>
      </c>
      <c r="V210" s="2">
        <v>0</v>
      </c>
      <c r="W210" s="2">
        <v>8.2799999999999994</v>
      </c>
      <c r="X210" s="2">
        <v>8.2799999999999994</v>
      </c>
      <c r="Y210" s="2">
        <v>8.2799999999999994</v>
      </c>
      <c r="Z210" s="2">
        <v>40.880000000000003</v>
      </c>
      <c r="AA210" s="2">
        <v>40.880000000000003</v>
      </c>
      <c r="AB210" s="2">
        <v>40.880000000000003</v>
      </c>
      <c r="AC210" s="13">
        <v>40.880000000000003</v>
      </c>
      <c r="AD210" s="2">
        <v>40.880000000000003</v>
      </c>
      <c r="AE210" s="2">
        <v>40.880000000000003</v>
      </c>
      <c r="AF210" s="2">
        <v>40.880000000000003</v>
      </c>
      <c r="AG210" s="2">
        <v>40.880000000000003</v>
      </c>
      <c r="AH210" s="2">
        <v>40.880000000000003</v>
      </c>
      <c r="AI210" s="2">
        <v>40.880000000000003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1">
        <v>0</v>
      </c>
      <c r="AW210" s="441">
        <v>0</v>
      </c>
    </row>
    <row r="211" spans="1:49" ht="15" thickBot="1">
      <c r="A211" s="295">
        <v>3</v>
      </c>
      <c r="B211" s="285" t="s">
        <v>331</v>
      </c>
      <c r="C211" s="285">
        <v>1</v>
      </c>
      <c r="D211" s="285" t="s">
        <v>321</v>
      </c>
      <c r="E211" s="285">
        <v>8</v>
      </c>
      <c r="F211" s="285" t="s">
        <v>353</v>
      </c>
      <c r="G211" s="285"/>
      <c r="H211" s="285" t="s">
        <v>189</v>
      </c>
      <c r="I211" s="285"/>
      <c r="J211" s="285"/>
      <c r="K211" s="285"/>
      <c r="L211" s="285"/>
      <c r="M211" s="285"/>
      <c r="N211" s="285"/>
      <c r="O211" s="285"/>
      <c r="P211" s="285"/>
      <c r="Q211" s="285"/>
      <c r="R211" s="285" t="s">
        <v>354</v>
      </c>
      <c r="S211" s="62"/>
      <c r="T211" s="62">
        <v>0</v>
      </c>
      <c r="U211" s="62">
        <v>0</v>
      </c>
      <c r="V211" s="62">
        <v>0</v>
      </c>
      <c r="W211" s="62">
        <v>37.230769230769234</v>
      </c>
      <c r="X211" s="62">
        <v>37.230769230769234</v>
      </c>
      <c r="Y211" s="62">
        <v>37.230769230769234</v>
      </c>
      <c r="Z211" s="62">
        <v>37.230769230769234</v>
      </c>
      <c r="AA211" s="62">
        <v>37.230769230769234</v>
      </c>
      <c r="AB211" s="62">
        <v>37.230769230769234</v>
      </c>
      <c r="AC211" s="174">
        <v>37.230769230769234</v>
      </c>
      <c r="AD211" s="62">
        <v>37.230769230769234</v>
      </c>
      <c r="AE211" s="62">
        <v>37.230769230769234</v>
      </c>
      <c r="AF211" s="62">
        <v>37.230769230769234</v>
      </c>
      <c r="AG211" s="62">
        <v>37.230769230769234</v>
      </c>
      <c r="AH211" s="62">
        <v>37.230769230769234</v>
      </c>
      <c r="AI211" s="62">
        <v>37.230769230769234</v>
      </c>
      <c r="AJ211" s="62">
        <v>0</v>
      </c>
      <c r="AK211" s="62">
        <v>0</v>
      </c>
      <c r="AL211" s="62">
        <v>0</v>
      </c>
      <c r="AM211" s="62">
        <v>0</v>
      </c>
      <c r="AN211" s="62">
        <v>0</v>
      </c>
      <c r="AO211" s="62">
        <v>0</v>
      </c>
      <c r="AP211" s="62">
        <v>0</v>
      </c>
      <c r="AQ211" s="62">
        <v>0</v>
      </c>
      <c r="AR211" s="62">
        <v>0</v>
      </c>
      <c r="AS211" s="62">
        <v>0</v>
      </c>
      <c r="AT211" s="62">
        <v>0</v>
      </c>
      <c r="AU211" s="62">
        <v>0</v>
      </c>
      <c r="AV211" s="241">
        <v>0</v>
      </c>
      <c r="AW211" s="468">
        <v>0</v>
      </c>
    </row>
    <row r="212" spans="1:49">
      <c r="A212" s="471">
        <v>1</v>
      </c>
      <c r="B212" s="471" t="s">
        <v>320</v>
      </c>
      <c r="C212" s="471">
        <v>3</v>
      </c>
      <c r="D212" s="471" t="s">
        <v>99</v>
      </c>
      <c r="E212" s="471">
        <v>9</v>
      </c>
      <c r="F212" s="471" t="s">
        <v>355</v>
      </c>
      <c r="G212" s="471"/>
      <c r="H212" s="471" t="s">
        <v>206</v>
      </c>
      <c r="I212" s="471"/>
      <c r="J212" s="471"/>
      <c r="K212" s="471"/>
      <c r="L212" s="471"/>
      <c r="M212" s="471"/>
      <c r="N212" s="471"/>
      <c r="O212" s="471"/>
      <c r="P212" s="471"/>
      <c r="Q212" s="471"/>
      <c r="R212" s="471" t="s">
        <v>354</v>
      </c>
      <c r="S212" s="61"/>
      <c r="T212" s="61">
        <v>0</v>
      </c>
      <c r="U212" s="61">
        <v>0</v>
      </c>
      <c r="V212" s="61">
        <v>0</v>
      </c>
      <c r="W212" s="61">
        <v>300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176">
        <v>0</v>
      </c>
      <c r="AD212" s="61">
        <v>0</v>
      </c>
      <c r="AE212" s="61">
        <v>0</v>
      </c>
      <c r="AF212" s="61">
        <v>0</v>
      </c>
      <c r="AG212" s="61">
        <v>0</v>
      </c>
      <c r="AH212" s="61">
        <v>0</v>
      </c>
      <c r="AI212" s="61">
        <v>0</v>
      </c>
      <c r="AJ212" s="61">
        <v>0</v>
      </c>
      <c r="AK212" s="61">
        <v>0</v>
      </c>
      <c r="AL212" s="61">
        <v>0</v>
      </c>
      <c r="AM212" s="61">
        <v>0</v>
      </c>
      <c r="AN212" s="61">
        <v>0</v>
      </c>
      <c r="AO212" s="61">
        <v>0</v>
      </c>
      <c r="AP212" s="61">
        <v>0</v>
      </c>
      <c r="AQ212" s="61">
        <v>0</v>
      </c>
      <c r="AR212" s="61">
        <v>0</v>
      </c>
      <c r="AS212" s="61">
        <v>0</v>
      </c>
      <c r="AT212" s="61">
        <v>0</v>
      </c>
      <c r="AU212" s="61">
        <v>0</v>
      </c>
      <c r="AV212" s="465">
        <v>0</v>
      </c>
      <c r="AW212" s="176">
        <v>0</v>
      </c>
    </row>
    <row r="213" spans="1:49">
      <c r="A213" s="35">
        <v>1</v>
      </c>
      <c r="B213" s="35" t="s">
        <v>320</v>
      </c>
      <c r="C213" s="35">
        <v>3</v>
      </c>
      <c r="D213" s="35" t="s">
        <v>99</v>
      </c>
      <c r="E213" s="35">
        <v>9</v>
      </c>
      <c r="F213" s="35" t="s">
        <v>355</v>
      </c>
      <c r="G213" s="35"/>
      <c r="H213" s="35" t="s">
        <v>187</v>
      </c>
      <c r="I213" s="35"/>
      <c r="J213" s="35"/>
      <c r="K213" s="35"/>
      <c r="L213" s="35"/>
      <c r="M213" s="35"/>
      <c r="N213" s="35"/>
      <c r="O213" s="35"/>
      <c r="P213" s="35"/>
      <c r="Q213" s="35"/>
      <c r="R213" s="35" t="s">
        <v>354</v>
      </c>
      <c r="S213" s="2"/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13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1">
        <v>0</v>
      </c>
      <c r="AW213" s="13">
        <v>0</v>
      </c>
    </row>
    <row r="214" spans="1:49">
      <c r="A214" s="35">
        <v>1</v>
      </c>
      <c r="B214" s="35" t="s">
        <v>320</v>
      </c>
      <c r="C214" s="35">
        <v>3</v>
      </c>
      <c r="D214" s="35" t="s">
        <v>99</v>
      </c>
      <c r="E214" s="35">
        <v>9</v>
      </c>
      <c r="F214" s="35" t="s">
        <v>355</v>
      </c>
      <c r="G214" s="35"/>
      <c r="H214" s="35" t="s">
        <v>338</v>
      </c>
      <c r="I214" s="35"/>
      <c r="J214" s="35"/>
      <c r="K214" s="35"/>
      <c r="L214" s="35"/>
      <c r="M214" s="35"/>
      <c r="N214" s="35"/>
      <c r="O214" s="35"/>
      <c r="P214" s="35"/>
      <c r="Q214" s="35"/>
      <c r="R214" s="35" t="s">
        <v>354</v>
      </c>
      <c r="S214" s="2"/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13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1">
        <v>0</v>
      </c>
      <c r="AW214" s="13">
        <v>0</v>
      </c>
    </row>
    <row r="215" spans="1:49">
      <c r="A215" s="35">
        <v>1</v>
      </c>
      <c r="B215" s="35" t="s">
        <v>320</v>
      </c>
      <c r="C215" s="35">
        <v>3</v>
      </c>
      <c r="D215" s="35" t="s">
        <v>99</v>
      </c>
      <c r="E215" s="35">
        <v>9</v>
      </c>
      <c r="F215" s="35" t="s">
        <v>355</v>
      </c>
      <c r="G215" s="35"/>
      <c r="H215" s="35" t="s">
        <v>185</v>
      </c>
      <c r="I215" s="35"/>
      <c r="J215" s="35"/>
      <c r="K215" s="35"/>
      <c r="L215" s="35"/>
      <c r="M215" s="35"/>
      <c r="N215" s="35"/>
      <c r="O215" s="35"/>
      <c r="P215" s="35"/>
      <c r="Q215" s="35"/>
      <c r="R215" s="35" t="s">
        <v>354</v>
      </c>
      <c r="S215" s="2"/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13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1">
        <v>0</v>
      </c>
      <c r="AW215" s="13">
        <v>0</v>
      </c>
    </row>
    <row r="216" spans="1:49">
      <c r="A216" s="35">
        <v>1</v>
      </c>
      <c r="B216" s="35" t="s">
        <v>320</v>
      </c>
      <c r="C216" s="35">
        <v>3</v>
      </c>
      <c r="D216" s="35" t="s">
        <v>99</v>
      </c>
      <c r="E216" s="35">
        <v>9</v>
      </c>
      <c r="F216" s="35" t="s">
        <v>355</v>
      </c>
      <c r="G216" s="35"/>
      <c r="H216" s="35" t="s">
        <v>188</v>
      </c>
      <c r="I216" s="35"/>
      <c r="J216" s="35"/>
      <c r="K216" s="35"/>
      <c r="L216" s="35"/>
      <c r="M216" s="35"/>
      <c r="N216" s="35"/>
      <c r="O216" s="35"/>
      <c r="P216" s="35"/>
      <c r="Q216" s="35"/>
      <c r="R216" s="35" t="s">
        <v>354</v>
      </c>
      <c r="S216" s="2"/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13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1">
        <v>0</v>
      </c>
      <c r="AW216" s="13">
        <v>0</v>
      </c>
    </row>
    <row r="217" spans="1:49">
      <c r="A217" s="35">
        <v>1</v>
      </c>
      <c r="B217" s="35" t="s">
        <v>320</v>
      </c>
      <c r="C217" s="35">
        <v>3</v>
      </c>
      <c r="D217" s="35" t="s">
        <v>99</v>
      </c>
      <c r="E217" s="35">
        <v>9</v>
      </c>
      <c r="F217" s="35" t="s">
        <v>355</v>
      </c>
      <c r="G217" s="35"/>
      <c r="H217" s="35" t="s">
        <v>204</v>
      </c>
      <c r="I217" s="35"/>
      <c r="J217" s="35"/>
      <c r="K217" s="35"/>
      <c r="L217" s="35"/>
      <c r="M217" s="35"/>
      <c r="N217" s="35"/>
      <c r="O217" s="35"/>
      <c r="P217" s="35"/>
      <c r="Q217" s="35"/>
      <c r="R217" s="35" t="s">
        <v>354</v>
      </c>
      <c r="S217" s="2"/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13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1">
        <v>0</v>
      </c>
      <c r="AW217" s="13">
        <v>0</v>
      </c>
    </row>
    <row r="218" spans="1:49">
      <c r="A218" s="35">
        <v>1</v>
      </c>
      <c r="B218" s="35" t="s">
        <v>320</v>
      </c>
      <c r="C218" s="35">
        <v>3</v>
      </c>
      <c r="D218" s="35" t="s">
        <v>99</v>
      </c>
      <c r="E218" s="35">
        <v>9</v>
      </c>
      <c r="F218" s="35" t="s">
        <v>355</v>
      </c>
      <c r="G218" s="35"/>
      <c r="H218" s="35" t="s">
        <v>197</v>
      </c>
      <c r="I218" s="35"/>
      <c r="J218" s="35"/>
      <c r="K218" s="35"/>
      <c r="L218" s="35"/>
      <c r="M218" s="35"/>
      <c r="N218" s="35"/>
      <c r="O218" s="35"/>
      <c r="P218" s="35"/>
      <c r="Q218" s="35"/>
      <c r="R218" s="35" t="s">
        <v>354</v>
      </c>
      <c r="S218" s="2"/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13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1">
        <v>0</v>
      </c>
      <c r="AW218" s="13">
        <v>0</v>
      </c>
    </row>
    <row r="219" spans="1:49">
      <c r="A219" s="35">
        <v>1</v>
      </c>
      <c r="B219" s="35" t="s">
        <v>320</v>
      </c>
      <c r="C219" s="35">
        <v>3</v>
      </c>
      <c r="D219" s="35" t="s">
        <v>99</v>
      </c>
      <c r="E219" s="35">
        <v>9</v>
      </c>
      <c r="F219" s="35" t="s">
        <v>355</v>
      </c>
      <c r="G219" s="35"/>
      <c r="H219" s="35" t="s">
        <v>191</v>
      </c>
      <c r="I219" s="35"/>
      <c r="J219" s="35"/>
      <c r="K219" s="35"/>
      <c r="L219" s="35"/>
      <c r="M219" s="35"/>
      <c r="N219" s="35"/>
      <c r="O219" s="35"/>
      <c r="P219" s="35"/>
      <c r="Q219" s="35"/>
      <c r="R219" s="35" t="s">
        <v>354</v>
      </c>
      <c r="S219" s="2"/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13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1">
        <v>0</v>
      </c>
      <c r="AW219" s="13">
        <v>0</v>
      </c>
    </row>
    <row r="220" spans="1:49">
      <c r="A220" s="35">
        <v>1</v>
      </c>
      <c r="B220" s="35" t="s">
        <v>320</v>
      </c>
      <c r="C220" s="35">
        <v>3</v>
      </c>
      <c r="D220" s="35" t="s">
        <v>99</v>
      </c>
      <c r="E220" s="35">
        <v>9</v>
      </c>
      <c r="F220" s="35" t="s">
        <v>355</v>
      </c>
      <c r="G220" s="35"/>
      <c r="H220" s="35" t="s">
        <v>189</v>
      </c>
      <c r="I220" s="35"/>
      <c r="J220" s="35"/>
      <c r="K220" s="35"/>
      <c r="L220" s="35"/>
      <c r="M220" s="35"/>
      <c r="N220" s="35"/>
      <c r="O220" s="35"/>
      <c r="P220" s="35"/>
      <c r="Q220" s="35"/>
      <c r="R220" s="35" t="s">
        <v>354</v>
      </c>
      <c r="S220" s="2"/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13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1">
        <v>0</v>
      </c>
      <c r="AW220" s="13">
        <v>0</v>
      </c>
    </row>
    <row r="221" spans="1:49">
      <c r="A221" s="35">
        <v>2</v>
      </c>
      <c r="B221" s="35" t="s">
        <v>330</v>
      </c>
      <c r="C221" s="35">
        <v>3</v>
      </c>
      <c r="D221" s="35" t="s">
        <v>99</v>
      </c>
      <c r="E221" s="35">
        <v>9</v>
      </c>
      <c r="F221" s="35" t="s">
        <v>355</v>
      </c>
      <c r="G221" s="35"/>
      <c r="H221" s="35" t="s">
        <v>206</v>
      </c>
      <c r="I221" s="35"/>
      <c r="J221" s="35"/>
      <c r="K221" s="35"/>
      <c r="L221" s="35"/>
      <c r="M221" s="35"/>
      <c r="N221" s="35"/>
      <c r="O221" s="35"/>
      <c r="P221" s="35"/>
      <c r="Q221" s="35"/>
      <c r="R221" s="35" t="s">
        <v>354</v>
      </c>
      <c r="S221" s="2"/>
      <c r="T221" s="2">
        <v>0</v>
      </c>
      <c r="U221" s="2">
        <v>0</v>
      </c>
      <c r="V221" s="2">
        <v>0</v>
      </c>
      <c r="W221" s="31">
        <v>300</v>
      </c>
      <c r="X221" s="31">
        <v>0</v>
      </c>
      <c r="Y221" s="31">
        <v>0</v>
      </c>
      <c r="Z221" s="31">
        <v>0</v>
      </c>
      <c r="AA221" s="31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1">
        <v>0</v>
      </c>
      <c r="AL221" s="31">
        <v>0</v>
      </c>
      <c r="AM221" s="31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1">
        <v>0</v>
      </c>
      <c r="AW221" s="13">
        <v>0</v>
      </c>
    </row>
    <row r="222" spans="1:49">
      <c r="A222" s="35">
        <v>2</v>
      </c>
      <c r="B222" s="35" t="s">
        <v>330</v>
      </c>
      <c r="C222" s="35">
        <v>3</v>
      </c>
      <c r="D222" s="35" t="s">
        <v>99</v>
      </c>
      <c r="E222" s="35">
        <v>9</v>
      </c>
      <c r="F222" s="35" t="s">
        <v>355</v>
      </c>
      <c r="G222" s="35"/>
      <c r="H222" s="35" t="s">
        <v>187</v>
      </c>
      <c r="I222" s="35"/>
      <c r="J222" s="35"/>
      <c r="K222" s="35"/>
      <c r="L222" s="35"/>
      <c r="M222" s="35"/>
      <c r="N222" s="35"/>
      <c r="O222" s="35"/>
      <c r="P222" s="35"/>
      <c r="Q222" s="35"/>
      <c r="R222" s="35" t="s">
        <v>354</v>
      </c>
      <c r="S222" s="2"/>
      <c r="T222" s="2">
        <v>0</v>
      </c>
      <c r="U222" s="2">
        <v>33</v>
      </c>
      <c r="V222" s="2">
        <v>0</v>
      </c>
      <c r="W222" s="31">
        <v>0</v>
      </c>
      <c r="X222" s="31">
        <v>0</v>
      </c>
      <c r="Y222" s="31">
        <v>0</v>
      </c>
      <c r="Z222" s="31">
        <v>67</v>
      </c>
      <c r="AA222" s="31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1">
        <v>0</v>
      </c>
      <c r="AL222" s="31">
        <v>0</v>
      </c>
      <c r="AM222" s="31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1">
        <v>0</v>
      </c>
      <c r="AW222" s="13">
        <v>0</v>
      </c>
    </row>
    <row r="223" spans="1:49">
      <c r="A223" s="35">
        <v>2</v>
      </c>
      <c r="B223" s="35" t="s">
        <v>330</v>
      </c>
      <c r="C223" s="35">
        <v>3</v>
      </c>
      <c r="D223" s="35" t="s">
        <v>99</v>
      </c>
      <c r="E223" s="35">
        <v>9</v>
      </c>
      <c r="F223" s="35" t="s">
        <v>355</v>
      </c>
      <c r="G223" s="35"/>
      <c r="H223" s="35" t="s">
        <v>338</v>
      </c>
      <c r="I223" s="35"/>
      <c r="J223" s="35"/>
      <c r="K223" s="35"/>
      <c r="L223" s="35"/>
      <c r="M223" s="35"/>
      <c r="N223" s="35"/>
      <c r="O223" s="35"/>
      <c r="P223" s="35"/>
      <c r="Q223" s="35"/>
      <c r="R223" s="35" t="s">
        <v>354</v>
      </c>
      <c r="S223" s="2"/>
      <c r="T223" s="2">
        <v>0</v>
      </c>
      <c r="U223" s="2">
        <v>0</v>
      </c>
      <c r="V223" s="2">
        <v>0</v>
      </c>
      <c r="W223" s="31">
        <v>0</v>
      </c>
      <c r="X223" s="31">
        <v>0</v>
      </c>
      <c r="Y223" s="31">
        <v>0</v>
      </c>
      <c r="Z223" s="31">
        <v>0</v>
      </c>
      <c r="AA223" s="31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0</v>
      </c>
      <c r="AM223" s="31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1">
        <v>0</v>
      </c>
      <c r="AW223" s="13">
        <v>0</v>
      </c>
    </row>
    <row r="224" spans="1:49">
      <c r="A224" s="35">
        <v>2</v>
      </c>
      <c r="B224" s="35" t="s">
        <v>330</v>
      </c>
      <c r="C224" s="35">
        <v>3</v>
      </c>
      <c r="D224" s="35" t="s">
        <v>99</v>
      </c>
      <c r="E224" s="35">
        <v>9</v>
      </c>
      <c r="F224" s="35" t="s">
        <v>355</v>
      </c>
      <c r="G224" s="35"/>
      <c r="H224" s="35" t="s">
        <v>185</v>
      </c>
      <c r="I224" s="35"/>
      <c r="J224" s="35"/>
      <c r="K224" s="35"/>
      <c r="L224" s="35"/>
      <c r="M224" s="35"/>
      <c r="N224" s="35"/>
      <c r="O224" s="35"/>
      <c r="P224" s="35"/>
      <c r="Q224" s="35"/>
      <c r="R224" s="35" t="s">
        <v>354</v>
      </c>
      <c r="S224" s="2"/>
      <c r="T224" s="2">
        <v>0</v>
      </c>
      <c r="U224" s="2">
        <v>0</v>
      </c>
      <c r="V224" s="2">
        <v>0</v>
      </c>
      <c r="W224" s="31">
        <v>0</v>
      </c>
      <c r="X224" s="31">
        <v>0</v>
      </c>
      <c r="Y224" s="31">
        <v>0</v>
      </c>
      <c r="Z224" s="31">
        <v>0</v>
      </c>
      <c r="AA224" s="31">
        <v>0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0</v>
      </c>
      <c r="AM224" s="31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1">
        <v>0</v>
      </c>
      <c r="AW224" s="13">
        <v>0</v>
      </c>
    </row>
    <row r="225" spans="1:49">
      <c r="A225" s="35">
        <v>2</v>
      </c>
      <c r="B225" s="35" t="s">
        <v>330</v>
      </c>
      <c r="C225" s="35">
        <v>3</v>
      </c>
      <c r="D225" s="35" t="s">
        <v>99</v>
      </c>
      <c r="E225" s="35">
        <v>9</v>
      </c>
      <c r="F225" s="35" t="s">
        <v>355</v>
      </c>
      <c r="G225" s="35"/>
      <c r="H225" s="35" t="s">
        <v>188</v>
      </c>
      <c r="I225" s="35"/>
      <c r="J225" s="35"/>
      <c r="K225" s="35"/>
      <c r="L225" s="35"/>
      <c r="M225" s="35"/>
      <c r="N225" s="35"/>
      <c r="O225" s="35"/>
      <c r="P225" s="35"/>
      <c r="Q225" s="35"/>
      <c r="R225" s="35" t="s">
        <v>354</v>
      </c>
      <c r="S225" s="2"/>
      <c r="T225" s="2">
        <v>0</v>
      </c>
      <c r="U225" s="2">
        <v>0</v>
      </c>
      <c r="V225" s="2">
        <v>0</v>
      </c>
      <c r="W225" s="31">
        <v>0</v>
      </c>
      <c r="X225" s="31">
        <v>0</v>
      </c>
      <c r="Y225" s="31">
        <v>0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1">
        <v>0</v>
      </c>
      <c r="AW225" s="13">
        <v>0</v>
      </c>
    </row>
    <row r="226" spans="1:49">
      <c r="A226" s="35">
        <v>2</v>
      </c>
      <c r="B226" s="35" t="s">
        <v>330</v>
      </c>
      <c r="C226" s="35">
        <v>3</v>
      </c>
      <c r="D226" s="35" t="s">
        <v>99</v>
      </c>
      <c r="E226" s="35">
        <v>9</v>
      </c>
      <c r="F226" s="35" t="s">
        <v>355</v>
      </c>
      <c r="G226" s="35"/>
      <c r="H226" s="35" t="s">
        <v>204</v>
      </c>
      <c r="I226" s="35"/>
      <c r="J226" s="35"/>
      <c r="K226" s="35"/>
      <c r="L226" s="35"/>
      <c r="M226" s="35"/>
      <c r="N226" s="35"/>
      <c r="O226" s="35"/>
      <c r="P226" s="35"/>
      <c r="Q226" s="35"/>
      <c r="R226" s="35" t="s">
        <v>354</v>
      </c>
      <c r="S226" s="2"/>
      <c r="T226" s="2">
        <v>0</v>
      </c>
      <c r="U226" s="2">
        <v>0</v>
      </c>
      <c r="V226" s="2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0</v>
      </c>
      <c r="AM226" s="31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1">
        <v>0</v>
      </c>
      <c r="AW226" s="13">
        <v>0</v>
      </c>
    </row>
    <row r="227" spans="1:49">
      <c r="A227" s="35">
        <v>2</v>
      </c>
      <c r="B227" s="35" t="s">
        <v>330</v>
      </c>
      <c r="C227" s="35">
        <v>3</v>
      </c>
      <c r="D227" s="35" t="s">
        <v>99</v>
      </c>
      <c r="E227" s="35">
        <v>9</v>
      </c>
      <c r="F227" s="35" t="s">
        <v>355</v>
      </c>
      <c r="G227" s="35"/>
      <c r="H227" s="35" t="s">
        <v>197</v>
      </c>
      <c r="I227" s="35"/>
      <c r="J227" s="35"/>
      <c r="K227" s="35"/>
      <c r="L227" s="35"/>
      <c r="M227" s="35"/>
      <c r="N227" s="35"/>
      <c r="O227" s="35"/>
      <c r="P227" s="35"/>
      <c r="Q227" s="35"/>
      <c r="R227" s="35" t="s">
        <v>354</v>
      </c>
      <c r="S227" s="2"/>
      <c r="T227" s="2">
        <v>0</v>
      </c>
      <c r="U227" s="2">
        <v>0</v>
      </c>
      <c r="V227" s="2"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0</v>
      </c>
      <c r="AM227" s="31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1">
        <v>0</v>
      </c>
      <c r="AW227" s="13">
        <v>0</v>
      </c>
    </row>
    <row r="228" spans="1:49">
      <c r="A228" s="35">
        <v>2</v>
      </c>
      <c r="B228" s="35" t="s">
        <v>330</v>
      </c>
      <c r="C228" s="35">
        <v>3</v>
      </c>
      <c r="D228" s="35" t="s">
        <v>99</v>
      </c>
      <c r="E228" s="35">
        <v>9</v>
      </c>
      <c r="F228" s="35" t="s">
        <v>355</v>
      </c>
      <c r="G228" s="35"/>
      <c r="H228" s="35" t="s">
        <v>191</v>
      </c>
      <c r="I228" s="35"/>
      <c r="J228" s="35"/>
      <c r="K228" s="35"/>
      <c r="L228" s="35"/>
      <c r="M228" s="35"/>
      <c r="N228" s="35"/>
      <c r="O228" s="35"/>
      <c r="P228" s="35"/>
      <c r="Q228" s="35"/>
      <c r="R228" s="35" t="s">
        <v>354</v>
      </c>
      <c r="S228" s="2"/>
      <c r="T228" s="2">
        <v>0</v>
      </c>
      <c r="U228" s="2">
        <v>0</v>
      </c>
      <c r="V228" s="2">
        <v>0</v>
      </c>
      <c r="W228" s="31">
        <v>0</v>
      </c>
      <c r="X228" s="31">
        <v>0</v>
      </c>
      <c r="Y228" s="31">
        <v>0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0</v>
      </c>
      <c r="AM228" s="31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1">
        <v>0</v>
      </c>
      <c r="AW228" s="13">
        <v>0</v>
      </c>
    </row>
    <row r="229" spans="1:49">
      <c r="A229" s="35">
        <v>2</v>
      </c>
      <c r="B229" s="35" t="s">
        <v>330</v>
      </c>
      <c r="C229" s="35">
        <v>3</v>
      </c>
      <c r="D229" s="35" t="s">
        <v>99</v>
      </c>
      <c r="E229" s="35">
        <v>9</v>
      </c>
      <c r="F229" s="35" t="s">
        <v>355</v>
      </c>
      <c r="G229" s="35"/>
      <c r="H229" s="35" t="s">
        <v>189</v>
      </c>
      <c r="I229" s="35"/>
      <c r="J229" s="35"/>
      <c r="K229" s="35"/>
      <c r="L229" s="35"/>
      <c r="M229" s="35"/>
      <c r="N229" s="35"/>
      <c r="O229" s="35"/>
      <c r="P229" s="35"/>
      <c r="Q229" s="35"/>
      <c r="R229" s="35" t="s">
        <v>354</v>
      </c>
      <c r="S229" s="2"/>
      <c r="T229" s="2">
        <v>0</v>
      </c>
      <c r="U229" s="2">
        <v>0</v>
      </c>
      <c r="V229" s="2">
        <v>0</v>
      </c>
      <c r="W229" s="31">
        <v>0</v>
      </c>
      <c r="X229" s="31">
        <v>0</v>
      </c>
      <c r="Y229" s="31">
        <v>0</v>
      </c>
      <c r="Z229" s="31">
        <v>0</v>
      </c>
      <c r="AA229" s="31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0</v>
      </c>
      <c r="AM229" s="31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1">
        <v>0</v>
      </c>
      <c r="AW229" s="13">
        <v>0</v>
      </c>
    </row>
    <row r="230" spans="1:49">
      <c r="A230" s="35">
        <v>3</v>
      </c>
      <c r="B230" s="35" t="s">
        <v>331</v>
      </c>
      <c r="C230" s="35">
        <v>3</v>
      </c>
      <c r="D230" s="35" t="s">
        <v>99</v>
      </c>
      <c r="E230" s="35">
        <v>9</v>
      </c>
      <c r="F230" s="35" t="s">
        <v>355</v>
      </c>
      <c r="G230" s="35"/>
      <c r="H230" s="35" t="s">
        <v>206</v>
      </c>
      <c r="I230" s="35"/>
      <c r="J230" s="35"/>
      <c r="K230" s="35"/>
      <c r="L230" s="35"/>
      <c r="M230" s="35"/>
      <c r="N230" s="35"/>
      <c r="O230" s="35"/>
      <c r="P230" s="35"/>
      <c r="Q230" s="35"/>
      <c r="R230" s="35" t="s">
        <v>354</v>
      </c>
      <c r="S230" s="2"/>
      <c r="T230" s="2">
        <v>0</v>
      </c>
      <c r="U230" s="2">
        <v>0</v>
      </c>
      <c r="V230" s="2">
        <v>0</v>
      </c>
      <c r="W230" s="31">
        <v>300</v>
      </c>
      <c r="X230" s="31">
        <v>0</v>
      </c>
      <c r="Y230" s="31">
        <v>0</v>
      </c>
      <c r="Z230" s="31">
        <v>0</v>
      </c>
      <c r="AA230" s="31">
        <v>0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0</v>
      </c>
      <c r="AM230" s="31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1">
        <v>0</v>
      </c>
      <c r="AW230" s="13">
        <v>0</v>
      </c>
    </row>
    <row r="231" spans="1:49">
      <c r="A231" s="35">
        <v>3</v>
      </c>
      <c r="B231" s="35" t="s">
        <v>331</v>
      </c>
      <c r="C231" s="35">
        <v>3</v>
      </c>
      <c r="D231" s="35" t="s">
        <v>99</v>
      </c>
      <c r="E231" s="35">
        <v>9</v>
      </c>
      <c r="F231" s="35" t="s">
        <v>355</v>
      </c>
      <c r="G231" s="35"/>
      <c r="H231" s="35" t="s">
        <v>187</v>
      </c>
      <c r="I231" s="35"/>
      <c r="J231" s="35"/>
      <c r="K231" s="35"/>
      <c r="L231" s="35"/>
      <c r="M231" s="35"/>
      <c r="N231" s="35"/>
      <c r="O231" s="35"/>
      <c r="P231" s="35"/>
      <c r="Q231" s="35"/>
      <c r="R231" s="35" t="s">
        <v>354</v>
      </c>
      <c r="S231" s="2"/>
      <c r="T231" s="2">
        <v>0</v>
      </c>
      <c r="U231" s="2">
        <v>33</v>
      </c>
      <c r="V231" s="2">
        <v>0</v>
      </c>
      <c r="W231" s="31">
        <v>0</v>
      </c>
      <c r="X231" s="31">
        <v>0</v>
      </c>
      <c r="Y231" s="31">
        <v>0</v>
      </c>
      <c r="Z231" s="31">
        <v>67</v>
      </c>
      <c r="AA231" s="31">
        <v>0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0</v>
      </c>
      <c r="AM231" s="31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1">
        <v>0</v>
      </c>
      <c r="AW231" s="13">
        <v>0</v>
      </c>
    </row>
    <row r="232" spans="1:49">
      <c r="A232" s="35">
        <v>3</v>
      </c>
      <c r="B232" s="35" t="s">
        <v>331</v>
      </c>
      <c r="C232" s="35">
        <v>3</v>
      </c>
      <c r="D232" s="35" t="s">
        <v>99</v>
      </c>
      <c r="E232" s="35">
        <v>9</v>
      </c>
      <c r="F232" s="35" t="s">
        <v>355</v>
      </c>
      <c r="G232" s="35"/>
      <c r="H232" s="35" t="s">
        <v>338</v>
      </c>
      <c r="I232" s="35"/>
      <c r="J232" s="35"/>
      <c r="K232" s="35"/>
      <c r="L232" s="35"/>
      <c r="M232" s="35"/>
      <c r="N232" s="35"/>
      <c r="O232" s="35"/>
      <c r="P232" s="35"/>
      <c r="Q232" s="35"/>
      <c r="R232" s="35" t="s">
        <v>354</v>
      </c>
      <c r="S232" s="2"/>
      <c r="T232" s="2">
        <v>0</v>
      </c>
      <c r="U232" s="2">
        <v>0</v>
      </c>
      <c r="V232" s="2">
        <v>0</v>
      </c>
      <c r="W232" s="31">
        <v>0</v>
      </c>
      <c r="X232" s="31">
        <v>0</v>
      </c>
      <c r="Y232" s="31">
        <v>0</v>
      </c>
      <c r="Z232" s="31">
        <v>0</v>
      </c>
      <c r="AA232" s="31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0</v>
      </c>
      <c r="AM232" s="31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1">
        <v>0</v>
      </c>
      <c r="AW232" s="13">
        <v>0</v>
      </c>
    </row>
    <row r="233" spans="1:49">
      <c r="A233" s="35">
        <v>3</v>
      </c>
      <c r="B233" s="35" t="s">
        <v>331</v>
      </c>
      <c r="C233" s="35">
        <v>3</v>
      </c>
      <c r="D233" s="35" t="s">
        <v>99</v>
      </c>
      <c r="E233" s="35">
        <v>9</v>
      </c>
      <c r="F233" s="35" t="s">
        <v>355</v>
      </c>
      <c r="G233" s="35"/>
      <c r="H233" s="35" t="s">
        <v>185</v>
      </c>
      <c r="I233" s="35"/>
      <c r="J233" s="35"/>
      <c r="K233" s="35"/>
      <c r="L233" s="35"/>
      <c r="M233" s="35"/>
      <c r="N233" s="35"/>
      <c r="O233" s="35"/>
      <c r="P233" s="35"/>
      <c r="Q233" s="35"/>
      <c r="R233" s="35" t="s">
        <v>354</v>
      </c>
      <c r="S233" s="2"/>
      <c r="T233" s="2">
        <v>0</v>
      </c>
      <c r="U233" s="2">
        <v>0</v>
      </c>
      <c r="V233" s="2">
        <v>0</v>
      </c>
      <c r="W233" s="31">
        <v>0</v>
      </c>
      <c r="X233" s="31">
        <v>0</v>
      </c>
      <c r="Y233" s="31">
        <v>0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0</v>
      </c>
      <c r="AM233" s="31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1">
        <v>0</v>
      </c>
      <c r="AW233" s="13">
        <v>0</v>
      </c>
    </row>
    <row r="234" spans="1:49">
      <c r="A234" s="35">
        <v>3</v>
      </c>
      <c r="B234" s="35" t="s">
        <v>331</v>
      </c>
      <c r="C234" s="35">
        <v>3</v>
      </c>
      <c r="D234" s="35" t="s">
        <v>99</v>
      </c>
      <c r="E234" s="35">
        <v>9</v>
      </c>
      <c r="F234" s="35" t="s">
        <v>355</v>
      </c>
      <c r="G234" s="35"/>
      <c r="H234" s="35" t="s">
        <v>188</v>
      </c>
      <c r="I234" s="35"/>
      <c r="J234" s="35"/>
      <c r="K234" s="35"/>
      <c r="L234" s="35"/>
      <c r="M234" s="35"/>
      <c r="N234" s="35"/>
      <c r="O234" s="35"/>
      <c r="P234" s="35"/>
      <c r="Q234" s="35"/>
      <c r="R234" s="35" t="s">
        <v>354</v>
      </c>
      <c r="S234" s="2"/>
      <c r="T234" s="2">
        <v>0</v>
      </c>
      <c r="U234" s="2">
        <v>0</v>
      </c>
      <c r="V234" s="2">
        <v>0</v>
      </c>
      <c r="W234" s="31">
        <v>0</v>
      </c>
      <c r="X234" s="31">
        <v>0</v>
      </c>
      <c r="Y234" s="31">
        <v>0</v>
      </c>
      <c r="Z234" s="31">
        <v>0</v>
      </c>
      <c r="AA234" s="31">
        <v>0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M234" s="31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1">
        <v>0</v>
      </c>
      <c r="AW234" s="13">
        <v>0</v>
      </c>
    </row>
    <row r="235" spans="1:49">
      <c r="A235" s="35">
        <v>3</v>
      </c>
      <c r="B235" s="35" t="s">
        <v>331</v>
      </c>
      <c r="C235" s="35">
        <v>3</v>
      </c>
      <c r="D235" s="35" t="s">
        <v>99</v>
      </c>
      <c r="E235" s="35">
        <v>9</v>
      </c>
      <c r="F235" s="35" t="s">
        <v>355</v>
      </c>
      <c r="G235" s="35"/>
      <c r="H235" s="35" t="s">
        <v>204</v>
      </c>
      <c r="I235" s="35"/>
      <c r="J235" s="35"/>
      <c r="K235" s="35"/>
      <c r="L235" s="35"/>
      <c r="M235" s="35"/>
      <c r="N235" s="35"/>
      <c r="O235" s="35"/>
      <c r="P235" s="35"/>
      <c r="Q235" s="35"/>
      <c r="R235" s="35" t="s">
        <v>354</v>
      </c>
      <c r="S235" s="2"/>
      <c r="T235" s="2">
        <v>0</v>
      </c>
      <c r="U235" s="2">
        <v>0</v>
      </c>
      <c r="V235" s="2">
        <v>0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0</v>
      </c>
      <c r="AM235" s="31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1">
        <v>0</v>
      </c>
      <c r="AW235" s="13">
        <v>0</v>
      </c>
    </row>
    <row r="236" spans="1:49">
      <c r="A236" s="35">
        <v>3</v>
      </c>
      <c r="B236" s="35" t="s">
        <v>331</v>
      </c>
      <c r="C236" s="35">
        <v>3</v>
      </c>
      <c r="D236" s="35" t="s">
        <v>99</v>
      </c>
      <c r="E236" s="35">
        <v>9</v>
      </c>
      <c r="F236" s="35" t="s">
        <v>355</v>
      </c>
      <c r="G236" s="35"/>
      <c r="H236" s="35" t="s">
        <v>197</v>
      </c>
      <c r="I236" s="35"/>
      <c r="J236" s="35"/>
      <c r="K236" s="35"/>
      <c r="L236" s="35"/>
      <c r="M236" s="35"/>
      <c r="N236" s="35"/>
      <c r="O236" s="35"/>
      <c r="P236" s="35"/>
      <c r="Q236" s="35"/>
      <c r="R236" s="35" t="s">
        <v>354</v>
      </c>
      <c r="S236" s="2"/>
      <c r="T236" s="2">
        <v>0</v>
      </c>
      <c r="U236" s="2">
        <v>0</v>
      </c>
      <c r="V236" s="2">
        <v>0</v>
      </c>
      <c r="W236" s="31">
        <v>0</v>
      </c>
      <c r="X236" s="31">
        <v>0</v>
      </c>
      <c r="Y236" s="31">
        <v>0</v>
      </c>
      <c r="Z236" s="31">
        <v>0</v>
      </c>
      <c r="AA236" s="31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0</v>
      </c>
      <c r="AM236" s="31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1">
        <v>0</v>
      </c>
      <c r="AW236" s="13">
        <v>0</v>
      </c>
    </row>
    <row r="237" spans="1:49">
      <c r="A237" s="35">
        <v>3</v>
      </c>
      <c r="B237" s="35" t="s">
        <v>331</v>
      </c>
      <c r="C237" s="35">
        <v>3</v>
      </c>
      <c r="D237" s="35" t="s">
        <v>99</v>
      </c>
      <c r="E237" s="35">
        <v>9</v>
      </c>
      <c r="F237" s="35" t="s">
        <v>355</v>
      </c>
      <c r="G237" s="35"/>
      <c r="H237" s="35" t="s">
        <v>191</v>
      </c>
      <c r="I237" s="35"/>
      <c r="J237" s="35"/>
      <c r="K237" s="35"/>
      <c r="L237" s="35"/>
      <c r="M237" s="35"/>
      <c r="N237" s="35"/>
      <c r="O237" s="35"/>
      <c r="P237" s="35"/>
      <c r="Q237" s="35"/>
      <c r="R237" s="35" t="s">
        <v>354</v>
      </c>
      <c r="S237" s="2"/>
      <c r="T237" s="2">
        <v>0</v>
      </c>
      <c r="U237" s="2">
        <v>0</v>
      </c>
      <c r="V237" s="2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0</v>
      </c>
      <c r="AM237" s="31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1">
        <v>0</v>
      </c>
      <c r="AW237" s="13">
        <v>0</v>
      </c>
    </row>
    <row r="238" spans="1:49">
      <c r="A238" s="35">
        <v>3</v>
      </c>
      <c r="B238" s="35" t="s">
        <v>331</v>
      </c>
      <c r="C238" s="35">
        <v>3</v>
      </c>
      <c r="D238" s="35" t="s">
        <v>99</v>
      </c>
      <c r="E238" s="35">
        <v>9</v>
      </c>
      <c r="F238" s="35" t="s">
        <v>355</v>
      </c>
      <c r="G238" s="35"/>
      <c r="H238" s="35" t="s">
        <v>189</v>
      </c>
      <c r="I238" s="35"/>
      <c r="J238" s="35"/>
      <c r="K238" s="35"/>
      <c r="L238" s="35"/>
      <c r="M238" s="35"/>
      <c r="N238" s="35"/>
      <c r="O238" s="35"/>
      <c r="P238" s="35"/>
      <c r="Q238" s="35"/>
      <c r="R238" s="35" t="s">
        <v>354</v>
      </c>
      <c r="S238" s="2"/>
      <c r="T238" s="2">
        <v>0</v>
      </c>
      <c r="U238" s="2">
        <v>0</v>
      </c>
      <c r="V238" s="2">
        <v>0</v>
      </c>
      <c r="W238" s="31">
        <v>0</v>
      </c>
      <c r="X238" s="31">
        <v>0</v>
      </c>
      <c r="Y238" s="31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0</v>
      </c>
      <c r="AM238" s="31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1">
        <v>0</v>
      </c>
      <c r="AW238" s="13">
        <v>0</v>
      </c>
    </row>
    <row r="239" spans="1:49">
      <c r="A239" s="10">
        <v>0</v>
      </c>
      <c r="B239" s="10" t="s">
        <v>321</v>
      </c>
      <c r="C239" s="10">
        <v>3</v>
      </c>
      <c r="D239" s="10" t="s">
        <v>321</v>
      </c>
      <c r="E239" s="10">
        <v>10</v>
      </c>
      <c r="F239" s="10" t="s">
        <v>356</v>
      </c>
      <c r="G239" s="10"/>
      <c r="H239" s="10" t="s">
        <v>190</v>
      </c>
      <c r="I239" s="10" t="s">
        <v>116</v>
      </c>
      <c r="J239" s="10" t="s">
        <v>142</v>
      </c>
      <c r="K239" s="10"/>
      <c r="L239" s="10"/>
      <c r="M239" s="10"/>
      <c r="N239" s="10"/>
      <c r="O239" s="10"/>
      <c r="P239" s="10"/>
      <c r="Q239" s="10"/>
      <c r="R239" s="10" t="s">
        <v>354</v>
      </c>
      <c r="S239" s="2"/>
      <c r="T239" s="2">
        <v>1</v>
      </c>
      <c r="U239" s="2">
        <v>1</v>
      </c>
      <c r="V239" s="2">
        <v>1</v>
      </c>
      <c r="W239" s="2">
        <v>1</v>
      </c>
      <c r="X239" s="2">
        <v>1</v>
      </c>
      <c r="Y239" s="2">
        <v>1</v>
      </c>
      <c r="Z239" s="2">
        <v>1</v>
      </c>
      <c r="AA239" s="2">
        <v>1</v>
      </c>
      <c r="AB239" s="2">
        <v>1</v>
      </c>
      <c r="AC239" s="13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1">
        <v>1</v>
      </c>
      <c r="AW239" s="13">
        <v>1</v>
      </c>
    </row>
    <row r="240" spans="1:49">
      <c r="A240" s="10">
        <v>0</v>
      </c>
      <c r="B240" s="10" t="s">
        <v>321</v>
      </c>
      <c r="C240" s="10">
        <v>3</v>
      </c>
      <c r="D240" s="10" t="s">
        <v>321</v>
      </c>
      <c r="E240" s="10">
        <v>10</v>
      </c>
      <c r="F240" s="10" t="s">
        <v>356</v>
      </c>
      <c r="G240" s="10"/>
      <c r="H240" s="10" t="s">
        <v>189</v>
      </c>
      <c r="I240" s="10" t="s">
        <v>116</v>
      </c>
      <c r="J240" s="10" t="s">
        <v>142</v>
      </c>
      <c r="K240" s="10"/>
      <c r="L240" s="10"/>
      <c r="M240" s="10"/>
      <c r="N240" s="10"/>
      <c r="O240" s="10"/>
      <c r="P240" s="10"/>
      <c r="Q240" s="10"/>
      <c r="R240" s="10" t="s">
        <v>354</v>
      </c>
      <c r="S240" s="2"/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2">
        <v>1</v>
      </c>
      <c r="AC240" s="13"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1</v>
      </c>
      <c r="AS240" s="2">
        <v>1</v>
      </c>
      <c r="AT240" s="2">
        <v>1</v>
      </c>
      <c r="AU240" s="2">
        <v>1</v>
      </c>
      <c r="AV240" s="21">
        <v>1</v>
      </c>
      <c r="AW240" s="13">
        <v>1</v>
      </c>
    </row>
    <row r="241" spans="1:49">
      <c r="A241" s="10">
        <v>0</v>
      </c>
      <c r="B241" s="10" t="s">
        <v>321</v>
      </c>
      <c r="C241" s="10">
        <v>3</v>
      </c>
      <c r="D241" s="10" t="s">
        <v>321</v>
      </c>
      <c r="E241" s="10">
        <v>10</v>
      </c>
      <c r="F241" s="10" t="s">
        <v>356</v>
      </c>
      <c r="G241" s="10"/>
      <c r="H241" s="10" t="s">
        <v>191</v>
      </c>
      <c r="I241" s="10" t="s">
        <v>116</v>
      </c>
      <c r="J241" s="10" t="s">
        <v>141</v>
      </c>
      <c r="K241" s="10"/>
      <c r="L241" s="10"/>
      <c r="M241" s="10"/>
      <c r="N241" s="10"/>
      <c r="O241" s="10"/>
      <c r="P241" s="10"/>
      <c r="Q241" s="10"/>
      <c r="R241" s="10" t="s">
        <v>354</v>
      </c>
      <c r="S241" s="2"/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13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1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1</v>
      </c>
      <c r="AR241" s="2">
        <v>1</v>
      </c>
      <c r="AS241" s="2">
        <v>1</v>
      </c>
      <c r="AT241" s="2">
        <v>1</v>
      </c>
      <c r="AU241" s="2">
        <v>1</v>
      </c>
      <c r="AV241" s="21">
        <v>1</v>
      </c>
      <c r="AW241" s="13">
        <v>1</v>
      </c>
    </row>
    <row r="242" spans="1:49">
      <c r="A242" s="10">
        <v>0</v>
      </c>
      <c r="B242" s="10" t="s">
        <v>321</v>
      </c>
      <c r="C242" s="10">
        <v>3</v>
      </c>
      <c r="D242" s="10" t="s">
        <v>321</v>
      </c>
      <c r="E242" s="10">
        <v>10</v>
      </c>
      <c r="F242" s="10" t="s">
        <v>356</v>
      </c>
      <c r="G242" s="10"/>
      <c r="H242" s="10" t="s">
        <v>193</v>
      </c>
      <c r="I242" s="10" t="s">
        <v>116</v>
      </c>
      <c r="J242" s="10" t="s">
        <v>141</v>
      </c>
      <c r="K242" s="10"/>
      <c r="L242" s="10"/>
      <c r="M242" s="10"/>
      <c r="N242" s="10"/>
      <c r="O242" s="10"/>
      <c r="P242" s="10"/>
      <c r="Q242" s="10"/>
      <c r="R242" s="10" t="s">
        <v>354</v>
      </c>
      <c r="S242" s="2"/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13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2">
        <v>1</v>
      </c>
      <c r="AV242" s="21">
        <v>1</v>
      </c>
      <c r="AW242" s="13">
        <v>1</v>
      </c>
    </row>
    <row r="243" spans="1:49">
      <c r="A243" s="10">
        <v>0</v>
      </c>
      <c r="B243" s="10" t="s">
        <v>321</v>
      </c>
      <c r="C243" s="10">
        <v>3</v>
      </c>
      <c r="D243" s="10" t="s">
        <v>321</v>
      </c>
      <c r="E243" s="10">
        <v>10</v>
      </c>
      <c r="F243" s="10" t="s">
        <v>356</v>
      </c>
      <c r="G243" s="10"/>
      <c r="H243" s="10" t="s">
        <v>194</v>
      </c>
      <c r="I243" s="10" t="s">
        <v>116</v>
      </c>
      <c r="J243" s="10" t="s">
        <v>141</v>
      </c>
      <c r="K243" s="10"/>
      <c r="L243" s="10"/>
      <c r="M243" s="10"/>
      <c r="N243" s="10"/>
      <c r="O243" s="10"/>
      <c r="P243" s="10"/>
      <c r="Q243" s="10"/>
      <c r="R243" s="10" t="s">
        <v>354</v>
      </c>
      <c r="S243" s="2"/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  <c r="AA243" s="2">
        <v>1</v>
      </c>
      <c r="AB243" s="2">
        <v>1</v>
      </c>
      <c r="AC243" s="13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1">
        <v>1</v>
      </c>
      <c r="AW243" s="13">
        <v>1</v>
      </c>
    </row>
    <row r="244" spans="1:49">
      <c r="A244" s="10">
        <v>0</v>
      </c>
      <c r="B244" s="10" t="s">
        <v>321</v>
      </c>
      <c r="C244" s="10">
        <v>3</v>
      </c>
      <c r="D244" s="10" t="s">
        <v>321</v>
      </c>
      <c r="E244" s="10">
        <v>10</v>
      </c>
      <c r="F244" s="10" t="s">
        <v>356</v>
      </c>
      <c r="G244" s="10"/>
      <c r="H244" s="10" t="s">
        <v>195</v>
      </c>
      <c r="I244" s="10" t="s">
        <v>116</v>
      </c>
      <c r="J244" s="10" t="s">
        <v>141</v>
      </c>
      <c r="K244" s="10"/>
      <c r="L244" s="10"/>
      <c r="M244" s="10"/>
      <c r="N244" s="10"/>
      <c r="O244" s="10"/>
      <c r="P244" s="10"/>
      <c r="Q244" s="10"/>
      <c r="R244" s="10" t="s">
        <v>354</v>
      </c>
      <c r="S244" s="2"/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2">
        <v>1</v>
      </c>
      <c r="AC244" s="13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1">
        <v>1</v>
      </c>
      <c r="AW244" s="13">
        <v>1</v>
      </c>
    </row>
    <row r="245" spans="1:49">
      <c r="A245" s="10">
        <v>0</v>
      </c>
      <c r="B245" s="10" t="s">
        <v>321</v>
      </c>
      <c r="C245" s="10">
        <v>3</v>
      </c>
      <c r="D245" s="10" t="s">
        <v>321</v>
      </c>
      <c r="E245" s="10">
        <v>10</v>
      </c>
      <c r="F245" s="10" t="s">
        <v>356</v>
      </c>
      <c r="G245" s="10"/>
      <c r="H245" s="10" t="s">
        <v>338</v>
      </c>
      <c r="I245" s="10" t="s">
        <v>116</v>
      </c>
      <c r="J245" s="10" t="s">
        <v>335</v>
      </c>
      <c r="K245" s="10"/>
      <c r="L245" s="10"/>
      <c r="M245" s="10"/>
      <c r="N245" s="10"/>
      <c r="O245" s="10"/>
      <c r="P245" s="10"/>
      <c r="Q245" s="10"/>
      <c r="R245" s="10" t="s">
        <v>354</v>
      </c>
      <c r="S245" s="2"/>
      <c r="T245" s="2">
        <v>1</v>
      </c>
      <c r="U245" s="2">
        <v>1</v>
      </c>
      <c r="V245" s="2">
        <v>1</v>
      </c>
      <c r="W245" s="2">
        <v>1</v>
      </c>
      <c r="X245" s="2">
        <v>1</v>
      </c>
      <c r="Y245" s="2">
        <v>1</v>
      </c>
      <c r="Z245" s="2">
        <v>1</v>
      </c>
      <c r="AA245" s="2">
        <v>1</v>
      </c>
      <c r="AB245" s="2">
        <v>1</v>
      </c>
      <c r="AC245" s="13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1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1">
        <v>1</v>
      </c>
      <c r="AW245" s="13">
        <v>1</v>
      </c>
    </row>
    <row r="246" spans="1:49">
      <c r="A246" s="10">
        <v>0</v>
      </c>
      <c r="B246" s="10" t="s">
        <v>321</v>
      </c>
      <c r="C246" s="10">
        <v>3</v>
      </c>
      <c r="D246" s="10" t="s">
        <v>321</v>
      </c>
      <c r="E246" s="10">
        <v>10</v>
      </c>
      <c r="F246" s="10" t="s">
        <v>356</v>
      </c>
      <c r="G246" s="10"/>
      <c r="H246" s="10" t="s">
        <v>185</v>
      </c>
      <c r="I246" s="10" t="s">
        <v>116</v>
      </c>
      <c r="J246" s="10" t="s">
        <v>145</v>
      </c>
      <c r="K246" s="10"/>
      <c r="L246" s="10"/>
      <c r="M246" s="10"/>
      <c r="N246" s="10"/>
      <c r="O246" s="10"/>
      <c r="P246" s="10"/>
      <c r="Q246" s="10"/>
      <c r="R246" s="10" t="s">
        <v>354</v>
      </c>
      <c r="S246" s="2"/>
      <c r="T246" s="2">
        <v>1</v>
      </c>
      <c r="U246" s="2">
        <v>1</v>
      </c>
      <c r="V246" s="2">
        <v>1</v>
      </c>
      <c r="W246" s="2">
        <v>1</v>
      </c>
      <c r="X246" s="2">
        <v>1</v>
      </c>
      <c r="Y246" s="2">
        <v>1</v>
      </c>
      <c r="Z246" s="2">
        <v>1</v>
      </c>
      <c r="AA246" s="2">
        <v>1</v>
      </c>
      <c r="AB246" s="2">
        <v>1</v>
      </c>
      <c r="AC246" s="13">
        <v>1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1">
        <v>1</v>
      </c>
      <c r="AW246" s="13">
        <v>1</v>
      </c>
    </row>
    <row r="247" spans="1:49">
      <c r="A247" s="10">
        <v>0</v>
      </c>
      <c r="B247" s="10" t="s">
        <v>321</v>
      </c>
      <c r="C247" s="10">
        <v>3</v>
      </c>
      <c r="D247" s="10" t="s">
        <v>321</v>
      </c>
      <c r="E247" s="10">
        <v>10</v>
      </c>
      <c r="F247" s="10" t="s">
        <v>356</v>
      </c>
      <c r="G247" s="10"/>
      <c r="H247" s="10" t="s">
        <v>204</v>
      </c>
      <c r="I247" s="10" t="s">
        <v>116</v>
      </c>
      <c r="J247" s="10" t="s">
        <v>203</v>
      </c>
      <c r="K247" s="10"/>
      <c r="L247" s="10"/>
      <c r="M247" s="10"/>
      <c r="N247" s="10"/>
      <c r="O247" s="10"/>
      <c r="P247" s="10"/>
      <c r="Q247" s="10"/>
      <c r="R247" s="10" t="s">
        <v>354</v>
      </c>
      <c r="S247" s="2"/>
      <c r="T247" s="2">
        <v>1</v>
      </c>
      <c r="U247" s="2">
        <v>1</v>
      </c>
      <c r="V247" s="2">
        <v>1</v>
      </c>
      <c r="W247" s="2">
        <v>1</v>
      </c>
      <c r="X247" s="2">
        <v>1</v>
      </c>
      <c r="Y247" s="2">
        <v>1</v>
      </c>
      <c r="Z247" s="2">
        <v>1</v>
      </c>
      <c r="AA247" s="2">
        <v>1</v>
      </c>
      <c r="AB247" s="2">
        <v>1</v>
      </c>
      <c r="AC247" s="13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1">
        <v>1</v>
      </c>
      <c r="AW247" s="13">
        <v>1</v>
      </c>
    </row>
    <row r="248" spans="1:49">
      <c r="A248" s="10">
        <v>0</v>
      </c>
      <c r="B248" s="10" t="s">
        <v>321</v>
      </c>
      <c r="C248" s="10">
        <v>3</v>
      </c>
      <c r="D248" s="10" t="s">
        <v>321</v>
      </c>
      <c r="E248" s="10">
        <v>10</v>
      </c>
      <c r="F248" s="10" t="s">
        <v>356</v>
      </c>
      <c r="G248" s="10"/>
      <c r="H248" s="10" t="s">
        <v>197</v>
      </c>
      <c r="I248" s="10" t="s">
        <v>116</v>
      </c>
      <c r="J248" s="10" t="s">
        <v>146</v>
      </c>
      <c r="K248" s="10"/>
      <c r="L248" s="10"/>
      <c r="M248" s="10"/>
      <c r="N248" s="10"/>
      <c r="O248" s="10"/>
      <c r="P248" s="10"/>
      <c r="Q248" s="10"/>
      <c r="R248" s="10" t="s">
        <v>354</v>
      </c>
      <c r="S248" s="2"/>
      <c r="T248" s="2">
        <v>1</v>
      </c>
      <c r="U248" s="2">
        <v>1</v>
      </c>
      <c r="V248" s="2">
        <v>1</v>
      </c>
      <c r="W248" s="2">
        <v>1</v>
      </c>
      <c r="X248" s="2">
        <v>1</v>
      </c>
      <c r="Y248" s="2">
        <v>1</v>
      </c>
      <c r="Z248" s="2">
        <v>1</v>
      </c>
      <c r="AA248" s="2">
        <v>1</v>
      </c>
      <c r="AB248" s="2">
        <v>1</v>
      </c>
      <c r="AC248" s="13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1</v>
      </c>
      <c r="AS248" s="2">
        <v>1</v>
      </c>
      <c r="AT248" s="2">
        <v>1</v>
      </c>
      <c r="AU248" s="2">
        <v>1</v>
      </c>
      <c r="AV248" s="21">
        <v>1</v>
      </c>
      <c r="AW248" s="13">
        <v>1</v>
      </c>
    </row>
    <row r="249" spans="1:49">
      <c r="A249" s="10">
        <v>0</v>
      </c>
      <c r="B249" s="10" t="s">
        <v>321</v>
      </c>
      <c r="C249" s="10">
        <v>3</v>
      </c>
      <c r="D249" s="10" t="s">
        <v>321</v>
      </c>
      <c r="E249" s="10">
        <v>10</v>
      </c>
      <c r="F249" s="10" t="s">
        <v>356</v>
      </c>
      <c r="G249" s="10"/>
      <c r="H249" s="10" t="s">
        <v>192</v>
      </c>
      <c r="I249" s="10" t="s">
        <v>116</v>
      </c>
      <c r="J249" s="10" t="s">
        <v>141</v>
      </c>
      <c r="K249" s="10"/>
      <c r="L249" s="10"/>
      <c r="M249" s="10"/>
      <c r="N249" s="10"/>
      <c r="O249" s="10"/>
      <c r="P249" s="10"/>
      <c r="Q249" s="10"/>
      <c r="R249" s="10" t="s">
        <v>354</v>
      </c>
      <c r="S249" s="2"/>
      <c r="T249" s="2">
        <v>1</v>
      </c>
      <c r="U249" s="2">
        <v>1</v>
      </c>
      <c r="V249" s="2">
        <v>1</v>
      </c>
      <c r="W249" s="2">
        <v>1</v>
      </c>
      <c r="X249" s="2">
        <v>1</v>
      </c>
      <c r="Y249" s="2">
        <v>1</v>
      </c>
      <c r="Z249" s="2">
        <v>1</v>
      </c>
      <c r="AA249" s="2">
        <v>1</v>
      </c>
      <c r="AB249" s="2">
        <v>1</v>
      </c>
      <c r="AC249" s="13">
        <v>1</v>
      </c>
      <c r="AD249" s="2">
        <v>1</v>
      </c>
      <c r="AE249" s="2">
        <v>1</v>
      </c>
      <c r="AF249" s="2">
        <v>1</v>
      </c>
      <c r="AG249" s="2">
        <v>1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1</v>
      </c>
      <c r="AR249" s="2">
        <v>1</v>
      </c>
      <c r="AS249" s="2">
        <v>1</v>
      </c>
      <c r="AT249" s="2">
        <v>1</v>
      </c>
      <c r="AU249" s="2">
        <v>1</v>
      </c>
      <c r="AV249" s="21">
        <v>1</v>
      </c>
      <c r="AW249" s="13">
        <v>1</v>
      </c>
    </row>
    <row r="250" spans="1:49">
      <c r="A250" s="10">
        <v>0</v>
      </c>
      <c r="B250" s="10" t="s">
        <v>321</v>
      </c>
      <c r="C250" s="10">
        <v>3</v>
      </c>
      <c r="D250" s="10" t="s">
        <v>321</v>
      </c>
      <c r="E250" s="10">
        <v>10</v>
      </c>
      <c r="F250" s="10" t="s">
        <v>356</v>
      </c>
      <c r="G250" s="10"/>
      <c r="H250" s="10" t="s">
        <v>206</v>
      </c>
      <c r="I250" s="10" t="s">
        <v>116</v>
      </c>
      <c r="J250" s="10" t="s">
        <v>138</v>
      </c>
      <c r="K250" s="10"/>
      <c r="L250" s="10"/>
      <c r="M250" s="10"/>
      <c r="N250" s="10"/>
      <c r="O250" s="10"/>
      <c r="P250" s="10"/>
      <c r="Q250" s="10"/>
      <c r="R250" s="10" t="s">
        <v>354</v>
      </c>
      <c r="S250" s="2"/>
      <c r="T250" s="2">
        <v>1</v>
      </c>
      <c r="U250" s="2">
        <v>1</v>
      </c>
      <c r="V250" s="2">
        <v>1</v>
      </c>
      <c r="W250" s="2">
        <v>1</v>
      </c>
      <c r="X250" s="2">
        <v>1</v>
      </c>
      <c r="Y250" s="2">
        <v>1</v>
      </c>
      <c r="Z250" s="2">
        <v>1</v>
      </c>
      <c r="AA250" s="2">
        <v>1</v>
      </c>
      <c r="AB250" s="2">
        <v>1</v>
      </c>
      <c r="AC250" s="13"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1</v>
      </c>
      <c r="AI250" s="2">
        <v>1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1</v>
      </c>
      <c r="AR250" s="2">
        <v>1</v>
      </c>
      <c r="AS250" s="2">
        <v>1</v>
      </c>
      <c r="AT250" s="2">
        <v>1</v>
      </c>
      <c r="AU250" s="2">
        <v>1</v>
      </c>
      <c r="AV250" s="21">
        <v>1</v>
      </c>
      <c r="AW250" s="13">
        <v>1</v>
      </c>
    </row>
    <row r="251" spans="1:49">
      <c r="A251" s="10">
        <v>0</v>
      </c>
      <c r="B251" s="10" t="s">
        <v>321</v>
      </c>
      <c r="C251" s="10">
        <v>3</v>
      </c>
      <c r="D251" s="10" t="s">
        <v>321</v>
      </c>
      <c r="E251" s="10">
        <v>10</v>
      </c>
      <c r="F251" s="10" t="s">
        <v>356</v>
      </c>
      <c r="G251" s="10"/>
      <c r="H251" s="10" t="s">
        <v>188</v>
      </c>
      <c r="I251" s="10" t="s">
        <v>116</v>
      </c>
      <c r="J251" s="10" t="s">
        <v>139</v>
      </c>
      <c r="K251" s="10"/>
      <c r="L251" s="10"/>
      <c r="M251" s="10"/>
      <c r="N251" s="10"/>
      <c r="O251" s="10"/>
      <c r="P251" s="10"/>
      <c r="Q251" s="10"/>
      <c r="R251" s="10" t="s">
        <v>354</v>
      </c>
      <c r="S251" s="2"/>
      <c r="T251" s="2">
        <v>1</v>
      </c>
      <c r="U251" s="2">
        <v>1</v>
      </c>
      <c r="V251" s="2">
        <v>1</v>
      </c>
      <c r="W251" s="2">
        <v>1</v>
      </c>
      <c r="X251" s="2">
        <v>1</v>
      </c>
      <c r="Y251" s="2">
        <v>1</v>
      </c>
      <c r="Z251" s="2">
        <v>1</v>
      </c>
      <c r="AA251" s="2">
        <v>1</v>
      </c>
      <c r="AB251" s="2">
        <v>1</v>
      </c>
      <c r="AC251" s="13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1</v>
      </c>
      <c r="AR251" s="2">
        <v>1</v>
      </c>
      <c r="AS251" s="2">
        <v>1</v>
      </c>
      <c r="AT251" s="2">
        <v>1</v>
      </c>
      <c r="AU251" s="2">
        <v>1</v>
      </c>
      <c r="AV251" s="21">
        <v>1</v>
      </c>
      <c r="AW251" s="13">
        <v>1</v>
      </c>
    </row>
    <row r="252" spans="1:49">
      <c r="A252" s="10">
        <v>0</v>
      </c>
      <c r="B252" s="10" t="s">
        <v>321</v>
      </c>
      <c r="C252" s="10">
        <v>3</v>
      </c>
      <c r="D252" s="10" t="s">
        <v>321</v>
      </c>
      <c r="E252" s="10">
        <v>10</v>
      </c>
      <c r="F252" s="10" t="s">
        <v>356</v>
      </c>
      <c r="G252" s="10"/>
      <c r="H252" s="10" t="s">
        <v>340</v>
      </c>
      <c r="I252" s="10" t="s">
        <v>116</v>
      </c>
      <c r="J252" s="10" t="s">
        <v>116</v>
      </c>
      <c r="K252" s="10"/>
      <c r="L252" s="10"/>
      <c r="M252" s="10"/>
      <c r="N252" s="10"/>
      <c r="O252" s="10"/>
      <c r="P252" s="10"/>
      <c r="Q252" s="10"/>
      <c r="R252" s="10" t="s">
        <v>354</v>
      </c>
      <c r="S252" s="2"/>
      <c r="T252" s="2">
        <v>1</v>
      </c>
      <c r="U252" s="2">
        <v>1</v>
      </c>
      <c r="V252" s="2">
        <v>1</v>
      </c>
      <c r="W252" s="2">
        <v>1</v>
      </c>
      <c r="X252" s="2">
        <v>1</v>
      </c>
      <c r="Y252" s="2">
        <v>1</v>
      </c>
      <c r="Z252" s="2">
        <v>1</v>
      </c>
      <c r="AA252" s="2">
        <v>1</v>
      </c>
      <c r="AB252" s="2">
        <v>1</v>
      </c>
      <c r="AC252" s="13">
        <v>1</v>
      </c>
      <c r="AD252" s="2">
        <v>1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1</v>
      </c>
      <c r="AS252" s="2">
        <v>1</v>
      </c>
      <c r="AT252" s="2">
        <v>1</v>
      </c>
      <c r="AU252" s="2">
        <v>1</v>
      </c>
      <c r="AV252" s="21">
        <v>1</v>
      </c>
      <c r="AW252" s="13">
        <v>1</v>
      </c>
    </row>
    <row r="253" spans="1:49">
      <c r="A253" s="10">
        <v>0</v>
      </c>
      <c r="B253" s="10" t="s">
        <v>321</v>
      </c>
      <c r="C253" s="10">
        <v>3</v>
      </c>
      <c r="D253" s="10" t="s">
        <v>321</v>
      </c>
      <c r="E253" s="10">
        <v>10</v>
      </c>
      <c r="F253" s="10" t="s">
        <v>356</v>
      </c>
      <c r="G253" s="10"/>
      <c r="H253" s="10" t="s">
        <v>341</v>
      </c>
      <c r="I253" s="10" t="s">
        <v>116</v>
      </c>
      <c r="J253" s="10" t="s">
        <v>116</v>
      </c>
      <c r="K253" s="10"/>
      <c r="L253" s="10"/>
      <c r="M253" s="10"/>
      <c r="N253" s="10"/>
      <c r="O253" s="10"/>
      <c r="P253" s="10"/>
      <c r="Q253" s="10"/>
      <c r="R253" s="10" t="s">
        <v>354</v>
      </c>
      <c r="S253" s="2"/>
      <c r="T253" s="2">
        <v>1</v>
      </c>
      <c r="U253" s="2">
        <v>1</v>
      </c>
      <c r="V253" s="2">
        <v>1</v>
      </c>
      <c r="W253" s="2">
        <v>1</v>
      </c>
      <c r="X253" s="2">
        <v>1</v>
      </c>
      <c r="Y253" s="2">
        <v>1</v>
      </c>
      <c r="Z253" s="2">
        <v>1</v>
      </c>
      <c r="AA253" s="2">
        <v>1</v>
      </c>
      <c r="AB253" s="2">
        <v>1</v>
      </c>
      <c r="AC253" s="13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1</v>
      </c>
      <c r="AS253" s="2">
        <v>1</v>
      </c>
      <c r="AT253" s="2">
        <v>1</v>
      </c>
      <c r="AU253" s="2">
        <v>1</v>
      </c>
      <c r="AV253" s="21">
        <v>1</v>
      </c>
      <c r="AW253" s="13">
        <v>1</v>
      </c>
    </row>
    <row r="254" spans="1:49">
      <c r="A254" s="10">
        <v>0</v>
      </c>
      <c r="B254" s="10" t="s">
        <v>321</v>
      </c>
      <c r="C254" s="10">
        <v>3</v>
      </c>
      <c r="D254" s="10" t="s">
        <v>321</v>
      </c>
      <c r="E254" s="10">
        <v>10</v>
      </c>
      <c r="F254" s="10" t="s">
        <v>356</v>
      </c>
      <c r="G254" s="10"/>
      <c r="H254" s="10" t="s">
        <v>342</v>
      </c>
      <c r="I254" s="10" t="s">
        <v>116</v>
      </c>
      <c r="J254" s="10" t="s">
        <v>116</v>
      </c>
      <c r="K254" s="10"/>
      <c r="L254" s="10"/>
      <c r="M254" s="10"/>
      <c r="N254" s="10"/>
      <c r="O254" s="10"/>
      <c r="P254" s="10"/>
      <c r="Q254" s="10"/>
      <c r="R254" s="10" t="s">
        <v>354</v>
      </c>
      <c r="S254" s="2"/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13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1">
        <v>1</v>
      </c>
      <c r="AW254" s="13">
        <v>1</v>
      </c>
    </row>
    <row r="255" spans="1:49">
      <c r="A255" s="10">
        <v>0</v>
      </c>
      <c r="B255" s="10" t="s">
        <v>321</v>
      </c>
      <c r="C255" s="10">
        <v>3</v>
      </c>
      <c r="D255" s="10" t="s">
        <v>321</v>
      </c>
      <c r="E255" s="10">
        <v>10</v>
      </c>
      <c r="F255" s="10" t="s">
        <v>356</v>
      </c>
      <c r="G255" s="10"/>
      <c r="H255" s="10" t="s">
        <v>343</v>
      </c>
      <c r="I255" s="10" t="s">
        <v>116</v>
      </c>
      <c r="J255" s="10" t="s">
        <v>116</v>
      </c>
      <c r="K255" s="10"/>
      <c r="L255" s="10"/>
      <c r="M255" s="10"/>
      <c r="N255" s="10"/>
      <c r="O255" s="10"/>
      <c r="P255" s="10"/>
      <c r="Q255" s="10"/>
      <c r="R255" s="10" t="s">
        <v>354</v>
      </c>
      <c r="S255" s="2"/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13"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1</v>
      </c>
      <c r="AR255" s="2">
        <v>1</v>
      </c>
      <c r="AS255" s="2">
        <v>1</v>
      </c>
      <c r="AT255" s="2">
        <v>1</v>
      </c>
      <c r="AU255" s="2">
        <v>1</v>
      </c>
      <c r="AV255" s="21">
        <v>1</v>
      </c>
      <c r="AW255" s="13">
        <v>1</v>
      </c>
    </row>
    <row r="256" spans="1:49">
      <c r="A256" s="10">
        <v>0</v>
      </c>
      <c r="B256" s="10" t="s">
        <v>321</v>
      </c>
      <c r="C256" s="10">
        <v>3</v>
      </c>
      <c r="D256" s="10" t="s">
        <v>321</v>
      </c>
      <c r="E256" s="10">
        <v>10</v>
      </c>
      <c r="F256" s="10" t="s">
        <v>356</v>
      </c>
      <c r="G256" s="10"/>
      <c r="H256" s="10" t="s">
        <v>196</v>
      </c>
      <c r="I256" s="10" t="s">
        <v>116</v>
      </c>
      <c r="J256" s="10" t="s">
        <v>201</v>
      </c>
      <c r="K256" s="10"/>
      <c r="L256" s="10"/>
      <c r="M256" s="10"/>
      <c r="N256" s="10"/>
      <c r="O256" s="10"/>
      <c r="P256" s="10"/>
      <c r="Q256" s="10"/>
      <c r="R256" s="10" t="s">
        <v>354</v>
      </c>
      <c r="S256" s="2"/>
      <c r="T256" s="2">
        <v>1</v>
      </c>
      <c r="U256" s="2">
        <v>1</v>
      </c>
      <c r="V256" s="2">
        <v>1</v>
      </c>
      <c r="W256" s="2">
        <v>1</v>
      </c>
      <c r="X256" s="2">
        <v>1</v>
      </c>
      <c r="Y256" s="2">
        <v>1</v>
      </c>
      <c r="Z256" s="2">
        <v>1</v>
      </c>
      <c r="AA256" s="2">
        <v>1</v>
      </c>
      <c r="AB256" s="2">
        <v>1</v>
      </c>
      <c r="AC256" s="13">
        <v>1</v>
      </c>
      <c r="AD256" s="2">
        <v>1</v>
      </c>
      <c r="AE256" s="2">
        <v>1</v>
      </c>
      <c r="AF256" s="2">
        <v>1</v>
      </c>
      <c r="AG256" s="2">
        <v>1</v>
      </c>
      <c r="AH256" s="2">
        <v>1</v>
      </c>
      <c r="AI256" s="2">
        <v>1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1</v>
      </c>
      <c r="AR256" s="2">
        <v>1</v>
      </c>
      <c r="AS256" s="2">
        <v>1</v>
      </c>
      <c r="AT256" s="2">
        <v>1</v>
      </c>
      <c r="AU256" s="2">
        <v>1</v>
      </c>
      <c r="AV256" s="21">
        <v>1</v>
      </c>
      <c r="AW256" s="13">
        <v>1</v>
      </c>
    </row>
    <row r="257" spans="1:49">
      <c r="A257" s="10">
        <v>0</v>
      </c>
      <c r="B257" s="10" t="s">
        <v>321</v>
      </c>
      <c r="C257" s="10">
        <v>3</v>
      </c>
      <c r="D257" s="10" t="s">
        <v>321</v>
      </c>
      <c r="E257" s="10">
        <v>10</v>
      </c>
      <c r="F257" s="10" t="s">
        <v>356</v>
      </c>
      <c r="G257" s="10"/>
      <c r="H257" s="10" t="s">
        <v>186</v>
      </c>
      <c r="I257" s="10" t="s">
        <v>116</v>
      </c>
      <c r="J257" s="3" t="s">
        <v>119</v>
      </c>
      <c r="K257" s="10"/>
      <c r="L257" s="10"/>
      <c r="M257" s="10"/>
      <c r="N257" s="10"/>
      <c r="O257" s="10"/>
      <c r="P257" s="10"/>
      <c r="Q257" s="10"/>
      <c r="R257" s="10" t="s">
        <v>354</v>
      </c>
      <c r="S257" s="2"/>
      <c r="T257" s="2">
        <v>1</v>
      </c>
      <c r="U257" s="2">
        <v>1</v>
      </c>
      <c r="V257" s="2">
        <v>1</v>
      </c>
      <c r="W257" s="2">
        <v>1</v>
      </c>
      <c r="X257" s="2">
        <v>1</v>
      </c>
      <c r="Y257" s="2">
        <v>1</v>
      </c>
      <c r="Z257" s="2">
        <v>1</v>
      </c>
      <c r="AA257" s="2">
        <v>1</v>
      </c>
      <c r="AB257" s="2">
        <v>1</v>
      </c>
      <c r="AC257" s="13">
        <v>1</v>
      </c>
      <c r="AD257" s="2">
        <v>1</v>
      </c>
      <c r="AE257" s="2">
        <v>1</v>
      </c>
      <c r="AF257" s="2">
        <v>1</v>
      </c>
      <c r="AG257" s="2">
        <v>1</v>
      </c>
      <c r="AH257" s="2">
        <v>1</v>
      </c>
      <c r="AI257" s="2">
        <v>1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1</v>
      </c>
      <c r="AQ257" s="2">
        <v>1</v>
      </c>
      <c r="AR257" s="2">
        <v>1</v>
      </c>
      <c r="AS257" s="2">
        <v>1</v>
      </c>
      <c r="AT257" s="2">
        <v>1</v>
      </c>
      <c r="AU257" s="2">
        <v>1</v>
      </c>
      <c r="AV257" s="21">
        <v>1</v>
      </c>
      <c r="AW257" s="13">
        <v>1</v>
      </c>
    </row>
    <row r="258" spans="1:49">
      <c r="A258" s="10">
        <v>0</v>
      </c>
      <c r="B258" s="10" t="s">
        <v>321</v>
      </c>
      <c r="C258" s="10">
        <v>3</v>
      </c>
      <c r="D258" s="10" t="s">
        <v>321</v>
      </c>
      <c r="E258" s="10">
        <v>10</v>
      </c>
      <c r="F258" s="10" t="s">
        <v>356</v>
      </c>
      <c r="G258" s="10"/>
      <c r="H258" s="10" t="s">
        <v>187</v>
      </c>
      <c r="I258" s="10" t="s">
        <v>116</v>
      </c>
      <c r="J258" s="10" t="s">
        <v>115</v>
      </c>
      <c r="K258" s="10"/>
      <c r="L258" s="10"/>
      <c r="M258" s="10"/>
      <c r="N258" s="10"/>
      <c r="O258" s="10"/>
      <c r="P258" s="10"/>
      <c r="Q258" s="10"/>
      <c r="R258" s="10" t="s">
        <v>354</v>
      </c>
      <c r="S258" s="2"/>
      <c r="T258" s="2">
        <v>1</v>
      </c>
      <c r="U258" s="2">
        <v>1</v>
      </c>
      <c r="V258" s="2">
        <v>1</v>
      </c>
      <c r="W258" s="2">
        <v>1</v>
      </c>
      <c r="X258" s="2">
        <v>1</v>
      </c>
      <c r="Y258" s="2">
        <v>1</v>
      </c>
      <c r="Z258" s="2">
        <v>1</v>
      </c>
      <c r="AA258" s="2">
        <v>1</v>
      </c>
      <c r="AB258" s="2">
        <v>1</v>
      </c>
      <c r="AC258" s="13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1</v>
      </c>
      <c r="AS258" s="2">
        <v>1</v>
      </c>
      <c r="AT258" s="2">
        <v>1</v>
      </c>
      <c r="AU258" s="2">
        <v>1</v>
      </c>
      <c r="AV258" s="2">
        <v>1</v>
      </c>
      <c r="AW258" s="13">
        <v>1</v>
      </c>
    </row>
    <row r="259" spans="1:49">
      <c r="A259" s="17">
        <v>1</v>
      </c>
      <c r="B259" s="17" t="s">
        <v>320</v>
      </c>
      <c r="C259" s="17">
        <v>1</v>
      </c>
      <c r="D259" s="17" t="s">
        <v>321</v>
      </c>
      <c r="E259" s="17">
        <v>11</v>
      </c>
      <c r="F259" s="17" t="s">
        <v>357</v>
      </c>
      <c r="G259" s="17"/>
      <c r="H259" s="17"/>
      <c r="I259" s="17"/>
      <c r="J259" s="17"/>
      <c r="K259" s="17"/>
      <c r="L259" s="17"/>
      <c r="M259" s="17"/>
      <c r="N259" s="17"/>
      <c r="O259" s="17" t="s">
        <v>325</v>
      </c>
      <c r="P259" s="17"/>
      <c r="Q259" s="17"/>
      <c r="R259" s="17" t="s">
        <v>326</v>
      </c>
      <c r="S259" s="2"/>
      <c r="T259" s="2" t="s">
        <v>328</v>
      </c>
      <c r="U259" s="2"/>
      <c r="V259" s="2"/>
      <c r="W259" s="2"/>
      <c r="X259" s="2"/>
      <c r="Y259" s="2"/>
      <c r="Z259" s="2"/>
      <c r="AA259" s="2"/>
      <c r="AB259" s="2"/>
      <c r="AC259" s="13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13">
        <v>10</v>
      </c>
    </row>
    <row r="260" spans="1:49">
      <c r="A260" s="17">
        <v>2</v>
      </c>
      <c r="B260" s="17" t="s">
        <v>330</v>
      </c>
      <c r="C260" s="17">
        <v>1</v>
      </c>
      <c r="D260" s="17" t="s">
        <v>321</v>
      </c>
      <c r="E260" s="17">
        <v>11</v>
      </c>
      <c r="F260" s="17" t="s">
        <v>357</v>
      </c>
      <c r="G260" s="17"/>
      <c r="H260" s="17"/>
      <c r="I260" s="17"/>
      <c r="J260" s="17"/>
      <c r="K260" s="17"/>
      <c r="L260" s="17"/>
      <c r="M260" s="17"/>
      <c r="N260" s="17"/>
      <c r="O260" s="17" t="s">
        <v>325</v>
      </c>
      <c r="P260" s="17"/>
      <c r="Q260" s="17"/>
      <c r="R260" s="17" t="s">
        <v>326</v>
      </c>
      <c r="S260" s="2"/>
      <c r="T260" s="2" t="s">
        <v>328</v>
      </c>
      <c r="U260" s="2"/>
      <c r="V260" s="2"/>
      <c r="W260" s="2"/>
      <c r="X260" s="2"/>
      <c r="Y260" s="2"/>
      <c r="Z260" s="2"/>
      <c r="AA260" s="2"/>
      <c r="AB260" s="2"/>
      <c r="AC260" s="13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13">
        <v>10</v>
      </c>
    </row>
    <row r="261" spans="1:49">
      <c r="A261" s="17">
        <v>3</v>
      </c>
      <c r="B261" s="17" t="s">
        <v>331</v>
      </c>
      <c r="C261" s="17">
        <v>1</v>
      </c>
      <c r="D261" s="17" t="s">
        <v>321</v>
      </c>
      <c r="E261" s="17">
        <v>11</v>
      </c>
      <c r="F261" s="17" t="s">
        <v>357</v>
      </c>
      <c r="G261" s="17"/>
      <c r="H261" s="17"/>
      <c r="I261" s="17"/>
      <c r="J261" s="17"/>
      <c r="K261" s="17"/>
      <c r="L261" s="17"/>
      <c r="M261" s="17"/>
      <c r="N261" s="17"/>
      <c r="O261" s="17" t="s">
        <v>325</v>
      </c>
      <c r="P261" s="17"/>
      <c r="Q261" s="17"/>
      <c r="R261" s="17" t="s">
        <v>326</v>
      </c>
      <c r="S261" s="2"/>
      <c r="T261" s="2" t="s">
        <v>328</v>
      </c>
      <c r="U261" s="2"/>
      <c r="V261" s="2"/>
      <c r="W261" s="2"/>
      <c r="X261" s="2"/>
      <c r="Y261" s="2"/>
      <c r="Z261" s="2"/>
      <c r="AA261" s="2"/>
      <c r="AB261" s="2"/>
      <c r="AC261" s="13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13">
        <v>10</v>
      </c>
    </row>
    <row r="262" spans="1:49">
      <c r="A262" s="53">
        <v>2</v>
      </c>
      <c r="B262" s="53" t="s">
        <v>330</v>
      </c>
      <c r="C262" s="53"/>
      <c r="D262" t="s">
        <v>99</v>
      </c>
      <c r="E262">
        <v>12</v>
      </c>
      <c r="F262" t="s">
        <v>358</v>
      </c>
      <c r="R262" t="s">
        <v>326</v>
      </c>
      <c r="T262" t="s">
        <v>328</v>
      </c>
      <c r="AC262" s="27">
        <v>71.7</v>
      </c>
      <c r="AD262">
        <v>71.75</v>
      </c>
      <c r="AE262">
        <v>71.8</v>
      </c>
      <c r="AF262">
        <v>71.849999999999994</v>
      </c>
      <c r="AG262">
        <v>71.899999999999991</v>
      </c>
      <c r="AH262">
        <v>71.949999999999989</v>
      </c>
      <c r="AI262">
        <v>71.999999999999986</v>
      </c>
      <c r="AJ262">
        <v>72.049999999999983</v>
      </c>
      <c r="AK262">
        <v>72.09999999999998</v>
      </c>
      <c r="AL262">
        <v>72.149999999999977</v>
      </c>
      <c r="AM262">
        <v>72.199999999999974</v>
      </c>
      <c r="AN262">
        <v>72.249999999999972</v>
      </c>
      <c r="AO262">
        <v>72.299999999999969</v>
      </c>
      <c r="AP262">
        <v>72.349999999999966</v>
      </c>
      <c r="AQ262">
        <v>72.399999999999963</v>
      </c>
      <c r="AR262">
        <v>72.44999999999996</v>
      </c>
      <c r="AS262">
        <v>72.499999999999957</v>
      </c>
      <c r="AT262">
        <v>72.549999999999955</v>
      </c>
      <c r="AU262">
        <v>72.599999999999952</v>
      </c>
      <c r="AV262">
        <v>72.649999999999949</v>
      </c>
      <c r="AW262">
        <v>72.7</v>
      </c>
    </row>
    <row r="263" spans="1:49">
      <c r="A263" s="53">
        <v>3</v>
      </c>
      <c r="B263" s="53" t="s">
        <v>331</v>
      </c>
      <c r="C263" s="53"/>
      <c r="D263" t="s">
        <v>99</v>
      </c>
      <c r="E263">
        <v>12</v>
      </c>
      <c r="F263" t="s">
        <v>358</v>
      </c>
      <c r="R263" t="s">
        <v>326</v>
      </c>
      <c r="T263" t="s">
        <v>328</v>
      </c>
      <c r="AC263" s="27">
        <v>71.7</v>
      </c>
      <c r="AD263">
        <v>71.75</v>
      </c>
      <c r="AE263">
        <v>71.8</v>
      </c>
      <c r="AF263">
        <v>71.849999999999994</v>
      </c>
      <c r="AG263">
        <v>71.899999999999991</v>
      </c>
      <c r="AH263">
        <v>71.949999999999989</v>
      </c>
      <c r="AI263">
        <v>71.999999999999986</v>
      </c>
      <c r="AJ263">
        <v>72.049999999999983</v>
      </c>
      <c r="AK263">
        <v>72.09999999999998</v>
      </c>
      <c r="AL263">
        <v>72.149999999999977</v>
      </c>
      <c r="AM263">
        <v>72.199999999999974</v>
      </c>
      <c r="AN263">
        <v>72.249999999999972</v>
      </c>
      <c r="AO263">
        <v>72.299999999999969</v>
      </c>
      <c r="AP263">
        <v>72.349999999999966</v>
      </c>
      <c r="AQ263">
        <v>72.399999999999963</v>
      </c>
      <c r="AR263">
        <v>72.44999999999996</v>
      </c>
      <c r="AS263">
        <v>72.499999999999957</v>
      </c>
      <c r="AT263">
        <v>72.549999999999955</v>
      </c>
      <c r="AU263">
        <v>72.599999999999952</v>
      </c>
      <c r="AV263">
        <v>72.649999999999949</v>
      </c>
      <c r="AW263">
        <v>72.7</v>
      </c>
    </row>
  </sheetData>
  <autoFilter ref="A1:AW263" xr:uid="{A7A79B0E-9250-4A79-97C3-92244AD86E02}"/>
  <phoneticPr fontId="4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40-384A-41BA-8603-B6E7AC390004}">
  <sheetPr codeName="Sheet13">
    <tabColor rgb="FF00B050"/>
  </sheetPr>
  <dimension ref="A1:AP343"/>
  <sheetViews>
    <sheetView zoomScale="60" zoomScaleNormal="60" workbookViewId="0">
      <pane ySplit="1" topLeftCell="A29" activePane="bottomLeft" state="frozen"/>
      <selection pane="bottomLeft" activeCell="I2" sqref="I2:I31"/>
    </sheetView>
  </sheetViews>
  <sheetFormatPr defaultColWidth="8.77734375" defaultRowHeight="14.4"/>
  <cols>
    <col min="1" max="1" width="12" customWidth="1"/>
    <col min="2" max="2" width="22.21875" customWidth="1"/>
    <col min="3" max="3" width="16" customWidth="1"/>
    <col min="4" max="4" width="21.44140625" customWidth="1"/>
    <col min="5" max="5" width="9" bestFit="1" customWidth="1"/>
    <col min="6" max="6" width="31.77734375" bestFit="1" customWidth="1"/>
    <col min="7" max="7" width="10.21875" customWidth="1"/>
    <col min="8" max="8" width="32.44140625" bestFit="1" customWidth="1"/>
    <col min="9" max="9" width="23.21875" bestFit="1" customWidth="1"/>
    <col min="10" max="10" width="10.77734375" customWidth="1"/>
    <col min="11" max="11" width="30" customWidth="1"/>
    <col min="12" max="12" width="15.77734375" customWidth="1"/>
    <col min="13" max="13" width="11.77734375" customWidth="1"/>
    <col min="14" max="21" width="6.21875" customWidth="1"/>
    <col min="22" max="22" width="8" customWidth="1"/>
    <col min="23" max="23" width="6" customWidth="1"/>
    <col min="24" max="32" width="6.21875" customWidth="1"/>
    <col min="33" max="33" width="6" customWidth="1"/>
    <col min="34" max="40" width="6.21875" customWidth="1"/>
  </cols>
  <sheetData>
    <row r="1" spans="1:42" s="12" customFormat="1" ht="39" customHeight="1">
      <c r="A1" s="169" t="s">
        <v>304</v>
      </c>
      <c r="B1" s="169" t="s">
        <v>305</v>
      </c>
      <c r="C1" s="169" t="s">
        <v>306</v>
      </c>
      <c r="D1" s="169" t="s">
        <v>307</v>
      </c>
      <c r="E1" s="49" t="s">
        <v>308</v>
      </c>
      <c r="F1" s="49" t="s">
        <v>79</v>
      </c>
      <c r="G1" s="49" t="s">
        <v>359</v>
      </c>
      <c r="H1" s="49" t="s">
        <v>309</v>
      </c>
      <c r="I1" s="49" t="s">
        <v>155</v>
      </c>
      <c r="J1" s="49" t="s">
        <v>83</v>
      </c>
      <c r="K1" s="49" t="s">
        <v>318</v>
      </c>
      <c r="L1" s="49" t="s">
        <v>319</v>
      </c>
      <c r="M1" s="12">
        <v>2021</v>
      </c>
      <c r="N1" s="12">
        <v>2022</v>
      </c>
      <c r="O1" s="12">
        <v>2023</v>
      </c>
      <c r="P1" s="12">
        <v>2024</v>
      </c>
      <c r="Q1" s="12">
        <v>2025</v>
      </c>
      <c r="R1" s="12">
        <v>2026</v>
      </c>
      <c r="S1" s="12">
        <v>2027</v>
      </c>
      <c r="T1" s="12">
        <v>2028</v>
      </c>
      <c r="U1" s="12">
        <v>2029</v>
      </c>
      <c r="V1" s="280">
        <v>2030</v>
      </c>
      <c r="W1" s="12">
        <v>2031</v>
      </c>
      <c r="X1" s="12">
        <v>2032</v>
      </c>
      <c r="Y1" s="12">
        <v>2033</v>
      </c>
      <c r="Z1" s="12">
        <v>2034</v>
      </c>
      <c r="AA1" s="12">
        <v>2035</v>
      </c>
      <c r="AB1" s="12">
        <v>2036</v>
      </c>
      <c r="AC1" s="12">
        <v>2037</v>
      </c>
      <c r="AD1" s="12">
        <v>2038</v>
      </c>
      <c r="AE1" s="12">
        <v>2039</v>
      </c>
      <c r="AF1" s="12">
        <v>2040</v>
      </c>
      <c r="AG1" s="12">
        <v>2041</v>
      </c>
      <c r="AH1" s="12">
        <v>2042</v>
      </c>
      <c r="AI1" s="12">
        <v>2043</v>
      </c>
      <c r="AJ1" s="12">
        <v>2044</v>
      </c>
      <c r="AK1" s="12">
        <v>2045</v>
      </c>
      <c r="AL1" s="12">
        <v>2046</v>
      </c>
      <c r="AM1" s="12">
        <v>2047</v>
      </c>
      <c r="AN1" s="12">
        <v>2048</v>
      </c>
      <c r="AO1" s="12">
        <v>2049</v>
      </c>
      <c r="AP1" s="12">
        <v>2050</v>
      </c>
    </row>
    <row r="2" spans="1:42">
      <c r="A2" s="9">
        <v>1</v>
      </c>
      <c r="B2" s="9" t="s">
        <v>320</v>
      </c>
      <c r="C2" s="10">
        <v>1</v>
      </c>
      <c r="D2" s="9" t="s">
        <v>99</v>
      </c>
      <c r="E2" s="9">
        <v>1</v>
      </c>
      <c r="F2" s="10" t="s">
        <v>360</v>
      </c>
      <c r="G2" s="10">
        <v>1</v>
      </c>
      <c r="H2" s="10" t="s">
        <v>181</v>
      </c>
      <c r="I2" s="10" t="s">
        <v>112</v>
      </c>
      <c r="J2" s="10" t="s">
        <v>361</v>
      </c>
      <c r="K2" s="10" t="s">
        <v>362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>
      <c r="A3" s="9">
        <v>1</v>
      </c>
      <c r="B3" s="9" t="s">
        <v>320</v>
      </c>
      <c r="C3" s="10">
        <v>1</v>
      </c>
      <c r="D3" s="9" t="s">
        <v>99</v>
      </c>
      <c r="E3" s="9">
        <v>1</v>
      </c>
      <c r="F3" s="10" t="s">
        <v>360</v>
      </c>
      <c r="G3" s="10">
        <v>1</v>
      </c>
      <c r="H3" s="10" t="s">
        <v>181</v>
      </c>
      <c r="I3" s="10" t="s">
        <v>114</v>
      </c>
      <c r="J3" s="10" t="s">
        <v>361</v>
      </c>
      <c r="K3" s="10" t="s">
        <v>362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>
      <c r="A4" s="9">
        <v>1</v>
      </c>
      <c r="B4" s="9" t="s">
        <v>320</v>
      </c>
      <c r="C4" s="10">
        <v>1</v>
      </c>
      <c r="D4" s="9" t="s">
        <v>99</v>
      </c>
      <c r="E4" s="9">
        <v>1</v>
      </c>
      <c r="F4" s="10" t="s">
        <v>360</v>
      </c>
      <c r="G4" s="10">
        <v>1</v>
      </c>
      <c r="H4" s="10" t="s">
        <v>181</v>
      </c>
      <c r="I4" s="10" t="s">
        <v>115</v>
      </c>
      <c r="J4" s="10" t="s">
        <v>361</v>
      </c>
      <c r="K4" s="10" t="s">
        <v>362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>
      <c r="A5" s="9">
        <v>1</v>
      </c>
      <c r="B5" s="9" t="s">
        <v>320</v>
      </c>
      <c r="C5" s="10">
        <v>1</v>
      </c>
      <c r="D5" s="9" t="s">
        <v>99</v>
      </c>
      <c r="E5" s="9">
        <v>1</v>
      </c>
      <c r="F5" s="10" t="s">
        <v>360</v>
      </c>
      <c r="G5" s="10">
        <v>1</v>
      </c>
      <c r="H5" s="10" t="s">
        <v>181</v>
      </c>
      <c r="I5" s="10" t="s">
        <v>116</v>
      </c>
      <c r="J5" s="10" t="s">
        <v>361</v>
      </c>
      <c r="K5" s="10" t="s">
        <v>362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>
      <c r="A6" s="9">
        <v>1</v>
      </c>
      <c r="B6" s="9" t="s">
        <v>320</v>
      </c>
      <c r="C6" s="10">
        <v>1</v>
      </c>
      <c r="D6" s="9" t="s">
        <v>99</v>
      </c>
      <c r="E6" s="9">
        <v>1</v>
      </c>
      <c r="F6" s="10" t="s">
        <v>360</v>
      </c>
      <c r="G6" s="10">
        <v>1</v>
      </c>
      <c r="H6" s="10" t="s">
        <v>181</v>
      </c>
      <c r="I6" s="10" t="s">
        <v>119</v>
      </c>
      <c r="J6" s="10" t="s">
        <v>361</v>
      </c>
      <c r="K6" s="10" t="s">
        <v>362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>
      <c r="A7" s="9">
        <v>1</v>
      </c>
      <c r="B7" s="9" t="s">
        <v>320</v>
      </c>
      <c r="C7" s="10">
        <v>1</v>
      </c>
      <c r="D7" s="9" t="s">
        <v>99</v>
      </c>
      <c r="E7" s="9">
        <v>1</v>
      </c>
      <c r="F7" s="10" t="s">
        <v>360</v>
      </c>
      <c r="G7" s="10">
        <v>1</v>
      </c>
      <c r="H7" s="10" t="s">
        <v>181</v>
      </c>
      <c r="I7" s="10" t="s">
        <v>123</v>
      </c>
      <c r="J7" s="10" t="s">
        <v>361</v>
      </c>
      <c r="K7" s="10" t="s">
        <v>362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>
      <c r="A8" s="9">
        <v>1</v>
      </c>
      <c r="B8" s="9" t="s">
        <v>320</v>
      </c>
      <c r="C8" s="10">
        <v>1</v>
      </c>
      <c r="D8" s="9" t="s">
        <v>99</v>
      </c>
      <c r="E8" s="9">
        <v>1</v>
      </c>
      <c r="F8" s="10" t="s">
        <v>360</v>
      </c>
      <c r="G8" s="10">
        <v>1</v>
      </c>
      <c r="H8" s="10" t="s">
        <v>181</v>
      </c>
      <c r="I8" s="10" t="s">
        <v>121</v>
      </c>
      <c r="J8" s="10" t="s">
        <v>361</v>
      </c>
      <c r="K8" s="10" t="s">
        <v>362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>
      <c r="A9" s="9">
        <v>1</v>
      </c>
      <c r="B9" s="9" t="s">
        <v>320</v>
      </c>
      <c r="C9" s="10">
        <v>1</v>
      </c>
      <c r="D9" s="9" t="s">
        <v>99</v>
      </c>
      <c r="E9" s="9">
        <v>1</v>
      </c>
      <c r="F9" s="10" t="s">
        <v>360</v>
      </c>
      <c r="G9" s="10">
        <v>1</v>
      </c>
      <c r="H9" s="10" t="s">
        <v>181</v>
      </c>
      <c r="I9" s="10" t="s">
        <v>126</v>
      </c>
      <c r="J9" s="10" t="s">
        <v>361</v>
      </c>
      <c r="K9" s="10" t="s">
        <v>362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>
      <c r="A10" s="9">
        <v>1</v>
      </c>
      <c r="B10" s="9" t="s">
        <v>320</v>
      </c>
      <c r="C10" s="10">
        <v>1</v>
      </c>
      <c r="D10" s="9" t="s">
        <v>99</v>
      </c>
      <c r="E10" s="9">
        <v>1</v>
      </c>
      <c r="F10" s="10" t="s">
        <v>360</v>
      </c>
      <c r="G10" s="10">
        <v>1</v>
      </c>
      <c r="H10" s="10" t="s">
        <v>181</v>
      </c>
      <c r="I10" s="10" t="s">
        <v>129</v>
      </c>
      <c r="J10" s="10" t="s">
        <v>361</v>
      </c>
      <c r="K10" s="10" t="s">
        <v>362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>
      <c r="A11" s="9">
        <v>1</v>
      </c>
      <c r="B11" s="9" t="s">
        <v>320</v>
      </c>
      <c r="C11" s="10">
        <v>1</v>
      </c>
      <c r="D11" s="9" t="s">
        <v>99</v>
      </c>
      <c r="E11" s="9">
        <v>1</v>
      </c>
      <c r="F11" s="10" t="s">
        <v>360</v>
      </c>
      <c r="G11" s="10">
        <v>1</v>
      </c>
      <c r="H11" s="10" t="s">
        <v>181</v>
      </c>
      <c r="I11" s="10" t="s">
        <v>334</v>
      </c>
      <c r="J11" s="10" t="s">
        <v>361</v>
      </c>
      <c r="K11" s="10" t="s">
        <v>362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>
      <c r="A12" s="9">
        <v>1</v>
      </c>
      <c r="B12" s="9" t="s">
        <v>320</v>
      </c>
      <c r="C12" s="10">
        <v>1</v>
      </c>
      <c r="D12" s="9" t="s">
        <v>99</v>
      </c>
      <c r="E12" s="9">
        <v>1</v>
      </c>
      <c r="F12" s="10" t="s">
        <v>360</v>
      </c>
      <c r="G12" s="10">
        <v>1</v>
      </c>
      <c r="H12" s="10" t="s">
        <v>181</v>
      </c>
      <c r="I12" s="281" t="s">
        <v>136</v>
      </c>
      <c r="J12" s="10" t="s">
        <v>361</v>
      </c>
      <c r="K12" s="10" t="s">
        <v>362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>
      <c r="A13" s="9">
        <v>1</v>
      </c>
      <c r="B13" s="9" t="s">
        <v>320</v>
      </c>
      <c r="C13" s="10">
        <v>1</v>
      </c>
      <c r="D13" s="9" t="s">
        <v>99</v>
      </c>
      <c r="E13" s="9">
        <v>1</v>
      </c>
      <c r="F13" s="10" t="s">
        <v>360</v>
      </c>
      <c r="G13" s="10">
        <v>1</v>
      </c>
      <c r="H13" s="10" t="s">
        <v>181</v>
      </c>
      <c r="I13" s="281" t="s">
        <v>138</v>
      </c>
      <c r="J13" s="10" t="s">
        <v>361</v>
      </c>
      <c r="K13" s="10" t="s">
        <v>362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>
      <c r="A14" s="9">
        <v>1</v>
      </c>
      <c r="B14" s="9" t="s">
        <v>320</v>
      </c>
      <c r="C14" s="10">
        <v>1</v>
      </c>
      <c r="D14" s="9" t="s">
        <v>99</v>
      </c>
      <c r="E14" s="9">
        <v>1</v>
      </c>
      <c r="F14" s="10" t="s">
        <v>360</v>
      </c>
      <c r="G14" s="10">
        <v>1</v>
      </c>
      <c r="H14" s="10" t="s">
        <v>181</v>
      </c>
      <c r="I14" s="281" t="s">
        <v>139</v>
      </c>
      <c r="J14" s="10" t="s">
        <v>361</v>
      </c>
      <c r="K14" s="10" t="s">
        <v>362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>
      <c r="A15" s="9">
        <v>1</v>
      </c>
      <c r="B15" s="9" t="s">
        <v>320</v>
      </c>
      <c r="C15" s="10">
        <v>1</v>
      </c>
      <c r="D15" s="9" t="s">
        <v>99</v>
      </c>
      <c r="E15" s="9">
        <v>1</v>
      </c>
      <c r="F15" s="10" t="s">
        <v>360</v>
      </c>
      <c r="G15" s="10">
        <v>1</v>
      </c>
      <c r="H15" s="10" t="s">
        <v>181</v>
      </c>
      <c r="I15" s="281" t="s">
        <v>140</v>
      </c>
      <c r="J15" s="10" t="s">
        <v>361</v>
      </c>
      <c r="K15" s="10" t="s">
        <v>362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>
      <c r="A16" s="9">
        <v>1</v>
      </c>
      <c r="B16" s="9" t="s">
        <v>320</v>
      </c>
      <c r="C16" s="10">
        <v>1</v>
      </c>
      <c r="D16" s="9" t="s">
        <v>99</v>
      </c>
      <c r="E16" s="9">
        <v>1</v>
      </c>
      <c r="F16" s="10" t="s">
        <v>360</v>
      </c>
      <c r="G16" s="10">
        <v>1</v>
      </c>
      <c r="H16" s="10" t="s">
        <v>181</v>
      </c>
      <c r="I16" s="281" t="s">
        <v>335</v>
      </c>
      <c r="J16" s="10" t="s">
        <v>361</v>
      </c>
      <c r="K16" s="10" t="s">
        <v>362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>
      <c r="A17" s="9">
        <v>1</v>
      </c>
      <c r="B17" s="9" t="s">
        <v>320</v>
      </c>
      <c r="C17" s="10">
        <v>1</v>
      </c>
      <c r="D17" s="9" t="s">
        <v>99</v>
      </c>
      <c r="E17" s="9">
        <v>1</v>
      </c>
      <c r="F17" s="10" t="s">
        <v>360</v>
      </c>
      <c r="G17" s="10">
        <v>1</v>
      </c>
      <c r="H17" s="10" t="s">
        <v>181</v>
      </c>
      <c r="I17" s="281" t="s">
        <v>145</v>
      </c>
      <c r="J17" s="10" t="s">
        <v>361</v>
      </c>
      <c r="K17" s="10" t="s">
        <v>362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>
      <c r="A18" s="9">
        <v>1</v>
      </c>
      <c r="B18" s="9" t="s">
        <v>320</v>
      </c>
      <c r="C18" s="10">
        <v>1</v>
      </c>
      <c r="D18" s="9" t="s">
        <v>99</v>
      </c>
      <c r="E18" s="9">
        <v>1</v>
      </c>
      <c r="F18" s="10" t="s">
        <v>360</v>
      </c>
      <c r="G18" s="10">
        <v>1</v>
      </c>
      <c r="H18" s="10" t="s">
        <v>181</v>
      </c>
      <c r="I18" s="281" t="s">
        <v>203</v>
      </c>
      <c r="J18" s="10" t="s">
        <v>361</v>
      </c>
      <c r="K18" s="10" t="s">
        <v>362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>
      <c r="A19" s="9">
        <v>1</v>
      </c>
      <c r="B19" s="9" t="s">
        <v>320</v>
      </c>
      <c r="C19" s="10">
        <v>1</v>
      </c>
      <c r="D19" s="9" t="s">
        <v>99</v>
      </c>
      <c r="E19" s="9">
        <v>1</v>
      </c>
      <c r="F19" s="10" t="s">
        <v>360</v>
      </c>
      <c r="G19" s="10">
        <v>1</v>
      </c>
      <c r="H19" s="10" t="s">
        <v>181</v>
      </c>
      <c r="I19" s="281" t="s">
        <v>146</v>
      </c>
      <c r="J19" s="10" t="s">
        <v>361</v>
      </c>
      <c r="K19" s="10" t="s">
        <v>362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>
      <c r="A20" s="9">
        <v>1</v>
      </c>
      <c r="B20" s="9" t="s">
        <v>320</v>
      </c>
      <c r="C20" s="10">
        <v>1</v>
      </c>
      <c r="D20" s="9" t="s">
        <v>99</v>
      </c>
      <c r="E20" s="9">
        <v>1</v>
      </c>
      <c r="F20" s="10" t="s">
        <v>360</v>
      </c>
      <c r="G20" s="10">
        <v>1</v>
      </c>
      <c r="H20" s="10" t="s">
        <v>181</v>
      </c>
      <c r="I20" s="281" t="s">
        <v>148</v>
      </c>
      <c r="J20" s="10" t="s">
        <v>361</v>
      </c>
      <c r="K20" s="10" t="s">
        <v>362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>
      <c r="A21" s="9">
        <v>2</v>
      </c>
      <c r="B21" s="9" t="s">
        <v>330</v>
      </c>
      <c r="C21" s="10">
        <v>2</v>
      </c>
      <c r="D21" s="9" t="s">
        <v>99</v>
      </c>
      <c r="E21" s="9">
        <v>2</v>
      </c>
      <c r="F21" s="10" t="s">
        <v>360</v>
      </c>
      <c r="G21" s="10">
        <v>1</v>
      </c>
      <c r="H21" s="10" t="s">
        <v>181</v>
      </c>
      <c r="I21" s="10" t="s">
        <v>112</v>
      </c>
      <c r="J21" s="10" t="s">
        <v>361</v>
      </c>
      <c r="K21" s="10" t="s">
        <v>362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>
      <c r="A22" s="9">
        <v>2</v>
      </c>
      <c r="B22" s="9" t="s">
        <v>330</v>
      </c>
      <c r="C22" s="10">
        <v>3</v>
      </c>
      <c r="D22" s="9" t="s">
        <v>99</v>
      </c>
      <c r="E22" s="9">
        <v>3</v>
      </c>
      <c r="F22" s="10" t="s">
        <v>360</v>
      </c>
      <c r="G22" s="10">
        <v>1</v>
      </c>
      <c r="H22" s="10" t="s">
        <v>181</v>
      </c>
      <c r="I22" s="10" t="s">
        <v>114</v>
      </c>
      <c r="J22" s="10" t="s">
        <v>361</v>
      </c>
      <c r="K22" s="10" t="s">
        <v>362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>
      <c r="A23" s="9">
        <v>2</v>
      </c>
      <c r="B23" s="9" t="s">
        <v>330</v>
      </c>
      <c r="C23" s="10">
        <v>4</v>
      </c>
      <c r="D23" s="9" t="s">
        <v>99</v>
      </c>
      <c r="E23" s="9">
        <v>4</v>
      </c>
      <c r="F23" s="10" t="s">
        <v>360</v>
      </c>
      <c r="G23" s="10">
        <v>1</v>
      </c>
      <c r="H23" s="10" t="s">
        <v>181</v>
      </c>
      <c r="I23" s="10" t="s">
        <v>115</v>
      </c>
      <c r="J23" s="10" t="s">
        <v>361</v>
      </c>
      <c r="K23" s="10" t="s">
        <v>362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>
      <c r="A24" s="9">
        <v>2</v>
      </c>
      <c r="B24" s="9" t="s">
        <v>330</v>
      </c>
      <c r="C24" s="10">
        <v>5</v>
      </c>
      <c r="D24" s="9" t="s">
        <v>99</v>
      </c>
      <c r="E24" s="9">
        <v>5</v>
      </c>
      <c r="F24" s="10" t="s">
        <v>360</v>
      </c>
      <c r="G24" s="10">
        <v>1</v>
      </c>
      <c r="H24" s="10" t="s">
        <v>181</v>
      </c>
      <c r="I24" s="10" t="s">
        <v>116</v>
      </c>
      <c r="J24" s="10" t="s">
        <v>361</v>
      </c>
      <c r="K24" s="10" t="s">
        <v>362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>
      <c r="A25" s="9">
        <v>2</v>
      </c>
      <c r="B25" s="9" t="s">
        <v>330</v>
      </c>
      <c r="C25" s="10">
        <v>6</v>
      </c>
      <c r="D25" s="9" t="s">
        <v>99</v>
      </c>
      <c r="E25" s="9">
        <v>6</v>
      </c>
      <c r="F25" s="10" t="s">
        <v>360</v>
      </c>
      <c r="G25" s="10">
        <v>1</v>
      </c>
      <c r="H25" s="10" t="s">
        <v>181</v>
      </c>
      <c r="I25" s="10" t="s">
        <v>119</v>
      </c>
      <c r="J25" s="10" t="s">
        <v>361</v>
      </c>
      <c r="K25" s="10" t="s">
        <v>362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>
      <c r="A26" s="9">
        <v>2</v>
      </c>
      <c r="B26" s="9" t="s">
        <v>330</v>
      </c>
      <c r="C26" s="10">
        <v>7</v>
      </c>
      <c r="D26" s="9" t="s">
        <v>99</v>
      </c>
      <c r="E26" s="9">
        <v>7</v>
      </c>
      <c r="F26" s="10" t="s">
        <v>360</v>
      </c>
      <c r="G26" s="10">
        <v>1</v>
      </c>
      <c r="H26" s="10" t="s">
        <v>181</v>
      </c>
      <c r="I26" s="10" t="s">
        <v>123</v>
      </c>
      <c r="J26" s="10" t="s">
        <v>361</v>
      </c>
      <c r="K26" s="10" t="s">
        <v>362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>
      <c r="A27" s="9">
        <v>2</v>
      </c>
      <c r="B27" s="9" t="s">
        <v>330</v>
      </c>
      <c r="C27" s="10">
        <v>8</v>
      </c>
      <c r="D27" s="9" t="s">
        <v>99</v>
      </c>
      <c r="E27" s="9">
        <v>8</v>
      </c>
      <c r="F27" s="10" t="s">
        <v>360</v>
      </c>
      <c r="G27" s="10">
        <v>1</v>
      </c>
      <c r="H27" s="10" t="s">
        <v>181</v>
      </c>
      <c r="I27" s="10" t="s">
        <v>121</v>
      </c>
      <c r="J27" s="10" t="s">
        <v>361</v>
      </c>
      <c r="K27" s="10" t="s">
        <v>362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>
      <c r="A28" s="9">
        <v>2</v>
      </c>
      <c r="B28" s="9" t="s">
        <v>330</v>
      </c>
      <c r="C28" s="10">
        <v>9</v>
      </c>
      <c r="D28" s="9" t="s">
        <v>99</v>
      </c>
      <c r="E28" s="9">
        <v>9</v>
      </c>
      <c r="F28" s="10" t="s">
        <v>360</v>
      </c>
      <c r="G28" s="10">
        <v>1</v>
      </c>
      <c r="H28" s="10" t="s">
        <v>181</v>
      </c>
      <c r="I28" s="10" t="s">
        <v>126</v>
      </c>
      <c r="J28" s="10" t="s">
        <v>361</v>
      </c>
      <c r="K28" s="10" t="s">
        <v>362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>
      <c r="A29" s="9">
        <v>2</v>
      </c>
      <c r="B29" s="9" t="s">
        <v>330</v>
      </c>
      <c r="C29" s="10">
        <v>10</v>
      </c>
      <c r="D29" s="9" t="s">
        <v>99</v>
      </c>
      <c r="E29" s="9">
        <v>10</v>
      </c>
      <c r="F29" s="10" t="s">
        <v>360</v>
      </c>
      <c r="G29" s="10">
        <v>1</v>
      </c>
      <c r="H29" s="10" t="s">
        <v>181</v>
      </c>
      <c r="I29" s="10" t="s">
        <v>129</v>
      </c>
      <c r="J29" s="10" t="s">
        <v>361</v>
      </c>
      <c r="K29" s="10" t="s">
        <v>362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>
      <c r="A30" s="9">
        <v>2</v>
      </c>
      <c r="B30" s="9" t="s">
        <v>330</v>
      </c>
      <c r="C30" s="10">
        <v>11</v>
      </c>
      <c r="D30" s="9" t="s">
        <v>99</v>
      </c>
      <c r="E30" s="9">
        <v>11</v>
      </c>
      <c r="F30" s="10" t="s">
        <v>360</v>
      </c>
      <c r="G30" s="10">
        <v>1</v>
      </c>
      <c r="H30" s="10" t="s">
        <v>181</v>
      </c>
      <c r="I30" s="10" t="s">
        <v>334</v>
      </c>
      <c r="J30" s="10" t="s">
        <v>361</v>
      </c>
      <c r="K30" s="10" t="s">
        <v>362</v>
      </c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3"/>
    </row>
    <row r="31" spans="1:42">
      <c r="A31" s="9">
        <v>2</v>
      </c>
      <c r="B31" s="9" t="s">
        <v>330</v>
      </c>
      <c r="C31" s="10">
        <v>12</v>
      </c>
      <c r="D31" s="9" t="s">
        <v>99</v>
      </c>
      <c r="E31" s="9">
        <v>12</v>
      </c>
      <c r="F31" s="10" t="s">
        <v>360</v>
      </c>
      <c r="G31" s="10">
        <v>1</v>
      </c>
      <c r="H31" s="10" t="s">
        <v>181</v>
      </c>
      <c r="I31" s="281" t="s">
        <v>136</v>
      </c>
      <c r="J31" s="10" t="s">
        <v>361</v>
      </c>
      <c r="K31" s="10" t="s">
        <v>362</v>
      </c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3"/>
    </row>
    <row r="32" spans="1:42">
      <c r="A32" s="9">
        <v>2</v>
      </c>
      <c r="B32" s="9" t="s">
        <v>330</v>
      </c>
      <c r="C32" s="10">
        <v>13</v>
      </c>
      <c r="D32" s="9" t="s">
        <v>99</v>
      </c>
      <c r="E32" s="9">
        <v>13</v>
      </c>
      <c r="F32" s="10" t="s">
        <v>360</v>
      </c>
      <c r="G32" s="10">
        <v>1</v>
      </c>
      <c r="H32" s="10" t="s">
        <v>181</v>
      </c>
      <c r="I32" s="281" t="s">
        <v>138</v>
      </c>
      <c r="J32" s="10" t="s">
        <v>361</v>
      </c>
      <c r="K32" s="10" t="s">
        <v>362</v>
      </c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3"/>
    </row>
    <row r="33" spans="1:42">
      <c r="A33" s="9">
        <v>2</v>
      </c>
      <c r="B33" s="9" t="s">
        <v>330</v>
      </c>
      <c r="C33" s="10">
        <v>14</v>
      </c>
      <c r="D33" s="9" t="s">
        <v>99</v>
      </c>
      <c r="E33" s="9">
        <v>14</v>
      </c>
      <c r="F33" s="10" t="s">
        <v>360</v>
      </c>
      <c r="G33" s="10">
        <v>1</v>
      </c>
      <c r="H33" s="10" t="s">
        <v>181</v>
      </c>
      <c r="I33" s="281" t="s">
        <v>139</v>
      </c>
      <c r="J33" s="10" t="s">
        <v>361</v>
      </c>
      <c r="K33" s="10" t="s">
        <v>362</v>
      </c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3"/>
    </row>
    <row r="34" spans="1:42">
      <c r="A34" s="9">
        <v>2</v>
      </c>
      <c r="B34" s="9" t="s">
        <v>330</v>
      </c>
      <c r="C34" s="10">
        <v>15</v>
      </c>
      <c r="D34" s="9" t="s">
        <v>99</v>
      </c>
      <c r="E34" s="9">
        <v>15</v>
      </c>
      <c r="F34" s="10" t="s">
        <v>360</v>
      </c>
      <c r="G34" s="10">
        <v>1</v>
      </c>
      <c r="H34" s="10" t="s">
        <v>181</v>
      </c>
      <c r="I34" s="281" t="s">
        <v>140</v>
      </c>
      <c r="J34" s="10" t="s">
        <v>361</v>
      </c>
      <c r="K34" s="10" t="s">
        <v>362</v>
      </c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3"/>
    </row>
    <row r="35" spans="1:42">
      <c r="A35" s="9">
        <v>2</v>
      </c>
      <c r="B35" s="9" t="s">
        <v>330</v>
      </c>
      <c r="C35" s="10">
        <v>16</v>
      </c>
      <c r="D35" s="9" t="s">
        <v>99</v>
      </c>
      <c r="E35" s="9">
        <v>16</v>
      </c>
      <c r="F35" s="10" t="s">
        <v>360</v>
      </c>
      <c r="G35" s="10">
        <v>1</v>
      </c>
      <c r="H35" s="10" t="s">
        <v>181</v>
      </c>
      <c r="I35" s="281" t="s">
        <v>335</v>
      </c>
      <c r="J35" s="10" t="s">
        <v>361</v>
      </c>
      <c r="K35" s="10" t="s">
        <v>362</v>
      </c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3"/>
    </row>
    <row r="36" spans="1:42">
      <c r="A36" s="9">
        <v>2</v>
      </c>
      <c r="B36" s="9" t="s">
        <v>330</v>
      </c>
      <c r="C36" s="10">
        <v>17</v>
      </c>
      <c r="D36" s="9" t="s">
        <v>99</v>
      </c>
      <c r="E36" s="9">
        <v>17</v>
      </c>
      <c r="F36" s="10" t="s">
        <v>360</v>
      </c>
      <c r="G36" s="10">
        <v>1</v>
      </c>
      <c r="H36" s="10" t="s">
        <v>181</v>
      </c>
      <c r="I36" s="281" t="s">
        <v>145</v>
      </c>
      <c r="J36" s="10" t="s">
        <v>361</v>
      </c>
      <c r="K36" s="10" t="s">
        <v>362</v>
      </c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3"/>
    </row>
    <row r="37" spans="1:42">
      <c r="A37" s="9">
        <v>2</v>
      </c>
      <c r="B37" s="9" t="s">
        <v>330</v>
      </c>
      <c r="C37" s="10">
        <v>18</v>
      </c>
      <c r="D37" s="9" t="s">
        <v>99</v>
      </c>
      <c r="E37" s="9">
        <v>18</v>
      </c>
      <c r="F37" s="10" t="s">
        <v>360</v>
      </c>
      <c r="G37" s="10">
        <v>1</v>
      </c>
      <c r="H37" s="10" t="s">
        <v>181</v>
      </c>
      <c r="I37" s="281" t="s">
        <v>203</v>
      </c>
      <c r="J37" s="10" t="s">
        <v>361</v>
      </c>
      <c r="K37" s="10" t="s">
        <v>362</v>
      </c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3"/>
    </row>
    <row r="38" spans="1:42">
      <c r="A38" s="9">
        <v>2</v>
      </c>
      <c r="B38" s="9" t="s">
        <v>330</v>
      </c>
      <c r="C38" s="10">
        <v>19</v>
      </c>
      <c r="D38" s="9" t="s">
        <v>99</v>
      </c>
      <c r="E38" s="9">
        <v>19</v>
      </c>
      <c r="F38" s="10" t="s">
        <v>360</v>
      </c>
      <c r="G38" s="10">
        <v>1</v>
      </c>
      <c r="H38" s="10" t="s">
        <v>181</v>
      </c>
      <c r="I38" s="281" t="s">
        <v>146</v>
      </c>
      <c r="J38" s="10" t="s">
        <v>361</v>
      </c>
      <c r="K38" s="10" t="s">
        <v>362</v>
      </c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3"/>
    </row>
    <row r="39" spans="1:42">
      <c r="A39" s="9">
        <v>2</v>
      </c>
      <c r="B39" s="9" t="s">
        <v>330</v>
      </c>
      <c r="C39" s="10">
        <v>20</v>
      </c>
      <c r="D39" s="9" t="s">
        <v>99</v>
      </c>
      <c r="E39" s="9">
        <v>20</v>
      </c>
      <c r="F39" s="10" t="s">
        <v>360</v>
      </c>
      <c r="G39" s="10">
        <v>1</v>
      </c>
      <c r="H39" s="10" t="s">
        <v>181</v>
      </c>
      <c r="I39" s="281" t="s">
        <v>148</v>
      </c>
      <c r="J39" s="10" t="s">
        <v>361</v>
      </c>
      <c r="K39" s="10" t="s">
        <v>362</v>
      </c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3"/>
    </row>
    <row r="40" spans="1:42">
      <c r="A40" s="10">
        <v>3</v>
      </c>
      <c r="B40" s="10" t="s">
        <v>331</v>
      </c>
      <c r="C40" s="10">
        <v>1</v>
      </c>
      <c r="D40" s="10" t="s">
        <v>99</v>
      </c>
      <c r="E40" s="10">
        <v>1</v>
      </c>
      <c r="F40" s="10" t="s">
        <v>360</v>
      </c>
      <c r="G40" s="10">
        <v>1</v>
      </c>
      <c r="H40" s="10" t="s">
        <v>181</v>
      </c>
      <c r="I40" s="10" t="s">
        <v>112</v>
      </c>
      <c r="J40" s="10" t="s">
        <v>361</v>
      </c>
      <c r="K40" s="10" t="s">
        <v>362</v>
      </c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3"/>
    </row>
    <row r="41" spans="1:42">
      <c r="A41" s="10">
        <v>3</v>
      </c>
      <c r="B41" s="10" t="s">
        <v>331</v>
      </c>
      <c r="C41" s="10">
        <v>1</v>
      </c>
      <c r="D41" s="10" t="s">
        <v>99</v>
      </c>
      <c r="E41" s="10">
        <v>1</v>
      </c>
      <c r="F41" s="10" t="s">
        <v>360</v>
      </c>
      <c r="G41" s="10">
        <v>1</v>
      </c>
      <c r="H41" s="10" t="s">
        <v>181</v>
      </c>
      <c r="I41" s="10" t="s">
        <v>114</v>
      </c>
      <c r="J41" s="10" t="s">
        <v>361</v>
      </c>
      <c r="K41" s="10" t="s">
        <v>362</v>
      </c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3"/>
    </row>
    <row r="42" spans="1:42">
      <c r="A42" s="10">
        <v>3</v>
      </c>
      <c r="B42" s="10" t="s">
        <v>331</v>
      </c>
      <c r="C42" s="10">
        <v>1</v>
      </c>
      <c r="D42" s="10" t="s">
        <v>99</v>
      </c>
      <c r="E42" s="10">
        <v>1</v>
      </c>
      <c r="F42" s="10" t="s">
        <v>360</v>
      </c>
      <c r="G42" s="10">
        <v>1</v>
      </c>
      <c r="H42" s="10" t="s">
        <v>181</v>
      </c>
      <c r="I42" s="10" t="s">
        <v>115</v>
      </c>
      <c r="J42" s="10" t="s">
        <v>361</v>
      </c>
      <c r="K42" s="10" t="s">
        <v>362</v>
      </c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3"/>
    </row>
    <row r="43" spans="1:42">
      <c r="A43" s="10">
        <v>3</v>
      </c>
      <c r="B43" s="10" t="s">
        <v>331</v>
      </c>
      <c r="C43" s="10">
        <v>1</v>
      </c>
      <c r="D43" s="10" t="s">
        <v>99</v>
      </c>
      <c r="E43" s="10">
        <v>1</v>
      </c>
      <c r="F43" s="10" t="s">
        <v>360</v>
      </c>
      <c r="G43" s="10">
        <v>1</v>
      </c>
      <c r="H43" s="10" t="s">
        <v>181</v>
      </c>
      <c r="I43" s="10" t="s">
        <v>116</v>
      </c>
      <c r="J43" s="10" t="s">
        <v>361</v>
      </c>
      <c r="K43" s="10" t="s">
        <v>362</v>
      </c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3"/>
    </row>
    <row r="44" spans="1:42">
      <c r="A44" s="10">
        <v>3</v>
      </c>
      <c r="B44" s="10" t="s">
        <v>331</v>
      </c>
      <c r="C44" s="10">
        <v>1</v>
      </c>
      <c r="D44" s="10" t="s">
        <v>99</v>
      </c>
      <c r="E44" s="10">
        <v>1</v>
      </c>
      <c r="F44" s="10" t="s">
        <v>360</v>
      </c>
      <c r="G44" s="10">
        <v>1</v>
      </c>
      <c r="H44" s="10" t="s">
        <v>181</v>
      </c>
      <c r="I44" s="10" t="s">
        <v>119</v>
      </c>
      <c r="J44" s="10" t="s">
        <v>361</v>
      </c>
      <c r="K44" s="10" t="s">
        <v>362</v>
      </c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3"/>
    </row>
    <row r="45" spans="1:42">
      <c r="A45" s="10">
        <v>3</v>
      </c>
      <c r="B45" s="10" t="s">
        <v>331</v>
      </c>
      <c r="C45" s="10">
        <v>1</v>
      </c>
      <c r="D45" s="10" t="s">
        <v>99</v>
      </c>
      <c r="E45" s="10">
        <v>1</v>
      </c>
      <c r="F45" s="10" t="s">
        <v>360</v>
      </c>
      <c r="G45" s="10">
        <v>1</v>
      </c>
      <c r="H45" s="10" t="s">
        <v>181</v>
      </c>
      <c r="I45" s="10" t="s">
        <v>123</v>
      </c>
      <c r="J45" s="10" t="s">
        <v>361</v>
      </c>
      <c r="K45" s="10" t="s">
        <v>362</v>
      </c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3"/>
    </row>
    <row r="46" spans="1:42">
      <c r="A46" s="10">
        <v>3</v>
      </c>
      <c r="B46" s="10" t="s">
        <v>331</v>
      </c>
      <c r="C46" s="10">
        <v>1</v>
      </c>
      <c r="D46" s="10" t="s">
        <v>99</v>
      </c>
      <c r="E46" s="10">
        <v>1</v>
      </c>
      <c r="F46" s="10" t="s">
        <v>360</v>
      </c>
      <c r="G46" s="10">
        <v>1</v>
      </c>
      <c r="H46" s="10" t="s">
        <v>181</v>
      </c>
      <c r="I46" s="10" t="s">
        <v>121</v>
      </c>
      <c r="J46" s="10" t="s">
        <v>361</v>
      </c>
      <c r="K46" s="10" t="s">
        <v>362</v>
      </c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3"/>
    </row>
    <row r="47" spans="1:42">
      <c r="A47" s="10">
        <v>3</v>
      </c>
      <c r="B47" s="10" t="s">
        <v>331</v>
      </c>
      <c r="C47" s="10">
        <v>1</v>
      </c>
      <c r="D47" s="10" t="s">
        <v>99</v>
      </c>
      <c r="E47" s="10">
        <v>1</v>
      </c>
      <c r="F47" s="10" t="s">
        <v>360</v>
      </c>
      <c r="G47" s="10">
        <v>1</v>
      </c>
      <c r="H47" s="10" t="s">
        <v>181</v>
      </c>
      <c r="I47" s="10" t="s">
        <v>126</v>
      </c>
      <c r="J47" s="10" t="s">
        <v>361</v>
      </c>
      <c r="K47" s="10" t="s">
        <v>362</v>
      </c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3"/>
    </row>
    <row r="48" spans="1:42">
      <c r="A48" s="10">
        <v>3</v>
      </c>
      <c r="B48" s="10" t="s">
        <v>331</v>
      </c>
      <c r="C48" s="10">
        <v>1</v>
      </c>
      <c r="D48" s="10" t="s">
        <v>99</v>
      </c>
      <c r="E48" s="10">
        <v>1</v>
      </c>
      <c r="F48" s="10" t="s">
        <v>360</v>
      </c>
      <c r="G48" s="10">
        <v>1</v>
      </c>
      <c r="H48" s="10" t="s">
        <v>181</v>
      </c>
      <c r="I48" s="10" t="s">
        <v>129</v>
      </c>
      <c r="J48" s="10" t="s">
        <v>361</v>
      </c>
      <c r="K48" s="10" t="s">
        <v>362</v>
      </c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3"/>
    </row>
    <row r="49" spans="1:42">
      <c r="A49" s="10">
        <v>3</v>
      </c>
      <c r="B49" s="10" t="s">
        <v>331</v>
      </c>
      <c r="C49" s="10">
        <v>1</v>
      </c>
      <c r="D49" s="10" t="s">
        <v>99</v>
      </c>
      <c r="E49" s="10">
        <v>1</v>
      </c>
      <c r="F49" s="10" t="s">
        <v>360</v>
      </c>
      <c r="G49" s="10">
        <v>1</v>
      </c>
      <c r="H49" s="10" t="s">
        <v>181</v>
      </c>
      <c r="I49" s="10" t="s">
        <v>334</v>
      </c>
      <c r="J49" s="10" t="s">
        <v>361</v>
      </c>
      <c r="K49" s="10" t="s">
        <v>362</v>
      </c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3"/>
    </row>
    <row r="50" spans="1:42">
      <c r="A50" s="10">
        <v>3</v>
      </c>
      <c r="B50" s="10" t="s">
        <v>331</v>
      </c>
      <c r="C50" s="10">
        <v>1</v>
      </c>
      <c r="D50" s="10" t="s">
        <v>99</v>
      </c>
      <c r="E50" s="10">
        <v>1</v>
      </c>
      <c r="F50" s="10" t="s">
        <v>360</v>
      </c>
      <c r="G50" s="10">
        <v>1</v>
      </c>
      <c r="H50" s="10" t="s">
        <v>181</v>
      </c>
      <c r="I50" s="281" t="s">
        <v>136</v>
      </c>
      <c r="J50" s="10" t="s">
        <v>361</v>
      </c>
      <c r="K50" s="10" t="s">
        <v>362</v>
      </c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3"/>
    </row>
    <row r="51" spans="1:42">
      <c r="A51" s="10">
        <v>3</v>
      </c>
      <c r="B51" s="10" t="s">
        <v>331</v>
      </c>
      <c r="C51" s="10">
        <v>1</v>
      </c>
      <c r="D51" s="10" t="s">
        <v>99</v>
      </c>
      <c r="E51" s="10">
        <v>1</v>
      </c>
      <c r="F51" s="10" t="s">
        <v>360</v>
      </c>
      <c r="G51" s="10">
        <v>1</v>
      </c>
      <c r="H51" s="10" t="s">
        <v>181</v>
      </c>
      <c r="I51" s="281" t="s">
        <v>138</v>
      </c>
      <c r="J51" s="10" t="s">
        <v>361</v>
      </c>
      <c r="K51" s="10" t="s">
        <v>362</v>
      </c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3"/>
    </row>
    <row r="52" spans="1:42">
      <c r="A52" s="10">
        <v>3</v>
      </c>
      <c r="B52" s="10" t="s">
        <v>331</v>
      </c>
      <c r="C52" s="10">
        <v>1</v>
      </c>
      <c r="D52" s="10" t="s">
        <v>99</v>
      </c>
      <c r="E52" s="10">
        <v>1</v>
      </c>
      <c r="F52" s="10" t="s">
        <v>360</v>
      </c>
      <c r="G52" s="10">
        <v>1</v>
      </c>
      <c r="H52" s="10" t="s">
        <v>181</v>
      </c>
      <c r="I52" s="281" t="s">
        <v>139</v>
      </c>
      <c r="J52" s="10" t="s">
        <v>361</v>
      </c>
      <c r="K52" s="10" t="s">
        <v>362</v>
      </c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3"/>
    </row>
    <row r="53" spans="1:42">
      <c r="A53" s="10">
        <v>3</v>
      </c>
      <c r="B53" s="10" t="s">
        <v>331</v>
      </c>
      <c r="C53" s="10">
        <v>1</v>
      </c>
      <c r="D53" s="10" t="s">
        <v>99</v>
      </c>
      <c r="E53" s="10">
        <v>1</v>
      </c>
      <c r="F53" s="10" t="s">
        <v>360</v>
      </c>
      <c r="G53" s="10">
        <v>1</v>
      </c>
      <c r="H53" s="10" t="s">
        <v>181</v>
      </c>
      <c r="I53" s="281" t="s">
        <v>140</v>
      </c>
      <c r="J53" s="10" t="s">
        <v>361</v>
      </c>
      <c r="K53" s="10" t="s">
        <v>362</v>
      </c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3"/>
    </row>
    <row r="54" spans="1:42">
      <c r="A54" s="10">
        <v>3</v>
      </c>
      <c r="B54" s="10" t="s">
        <v>331</v>
      </c>
      <c r="C54" s="10">
        <v>1</v>
      </c>
      <c r="D54" s="10" t="s">
        <v>99</v>
      </c>
      <c r="E54" s="10">
        <v>1</v>
      </c>
      <c r="F54" s="10" t="s">
        <v>360</v>
      </c>
      <c r="G54" s="10">
        <v>1</v>
      </c>
      <c r="H54" s="10" t="s">
        <v>181</v>
      </c>
      <c r="I54" s="281" t="s">
        <v>335</v>
      </c>
      <c r="J54" s="10" t="s">
        <v>361</v>
      </c>
      <c r="K54" s="10" t="s">
        <v>362</v>
      </c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3"/>
    </row>
    <row r="55" spans="1:42">
      <c r="A55" s="10">
        <v>3</v>
      </c>
      <c r="B55" s="10" t="s">
        <v>331</v>
      </c>
      <c r="C55" s="10">
        <v>1</v>
      </c>
      <c r="D55" s="10" t="s">
        <v>99</v>
      </c>
      <c r="E55" s="10">
        <v>1</v>
      </c>
      <c r="F55" s="10" t="s">
        <v>360</v>
      </c>
      <c r="G55" s="10">
        <v>1</v>
      </c>
      <c r="H55" s="10" t="s">
        <v>181</v>
      </c>
      <c r="I55" s="281" t="s">
        <v>145</v>
      </c>
      <c r="J55" s="10" t="s">
        <v>361</v>
      </c>
      <c r="K55" s="10" t="s">
        <v>362</v>
      </c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3"/>
    </row>
    <row r="56" spans="1:42">
      <c r="A56" s="10">
        <v>3</v>
      </c>
      <c r="B56" s="10" t="s">
        <v>331</v>
      </c>
      <c r="C56" s="10">
        <v>1</v>
      </c>
      <c r="D56" s="10" t="s">
        <v>99</v>
      </c>
      <c r="E56" s="10">
        <v>1</v>
      </c>
      <c r="F56" s="10" t="s">
        <v>360</v>
      </c>
      <c r="G56" s="10">
        <v>1</v>
      </c>
      <c r="H56" s="10" t="s">
        <v>181</v>
      </c>
      <c r="I56" s="281" t="s">
        <v>203</v>
      </c>
      <c r="J56" s="10" t="s">
        <v>361</v>
      </c>
      <c r="K56" s="10" t="s">
        <v>362</v>
      </c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3"/>
    </row>
    <row r="57" spans="1:42">
      <c r="A57" s="10">
        <v>3</v>
      </c>
      <c r="B57" s="10" t="s">
        <v>331</v>
      </c>
      <c r="C57" s="10">
        <v>1</v>
      </c>
      <c r="D57" s="10" t="s">
        <v>99</v>
      </c>
      <c r="E57" s="10">
        <v>1</v>
      </c>
      <c r="F57" s="10" t="s">
        <v>360</v>
      </c>
      <c r="G57" s="10">
        <v>1</v>
      </c>
      <c r="H57" s="10" t="s">
        <v>181</v>
      </c>
      <c r="I57" s="281" t="s">
        <v>146</v>
      </c>
      <c r="J57" s="10" t="s">
        <v>361</v>
      </c>
      <c r="K57" s="10" t="s">
        <v>362</v>
      </c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3"/>
    </row>
    <row r="58" spans="1:42">
      <c r="A58" s="10">
        <v>3</v>
      </c>
      <c r="B58" s="10" t="s">
        <v>331</v>
      </c>
      <c r="C58" s="10">
        <v>1</v>
      </c>
      <c r="D58" s="10" t="s">
        <v>99</v>
      </c>
      <c r="E58" s="10">
        <v>1</v>
      </c>
      <c r="F58" s="10" t="s">
        <v>360</v>
      </c>
      <c r="G58" s="10">
        <v>1</v>
      </c>
      <c r="H58" s="10" t="s">
        <v>181</v>
      </c>
      <c r="I58" s="281" t="s">
        <v>148</v>
      </c>
      <c r="J58" s="10" t="s">
        <v>361</v>
      </c>
      <c r="K58" s="10" t="s">
        <v>362</v>
      </c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3"/>
    </row>
    <row r="59" spans="1:42">
      <c r="A59" s="3">
        <v>1</v>
      </c>
      <c r="B59" s="3" t="s">
        <v>320</v>
      </c>
      <c r="C59" s="10">
        <v>1</v>
      </c>
      <c r="D59" s="3" t="s">
        <v>99</v>
      </c>
      <c r="E59" s="3">
        <v>1</v>
      </c>
      <c r="F59" s="3" t="s">
        <v>360</v>
      </c>
      <c r="G59" s="3">
        <v>2</v>
      </c>
      <c r="H59" s="3" t="s">
        <v>180</v>
      </c>
      <c r="I59" s="3" t="s">
        <v>112</v>
      </c>
      <c r="J59" s="3" t="s">
        <v>361</v>
      </c>
      <c r="K59" s="3" t="s">
        <v>362</v>
      </c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0"/>
    </row>
    <row r="60" spans="1:42">
      <c r="A60" s="3">
        <v>1</v>
      </c>
      <c r="B60" s="3" t="s">
        <v>320</v>
      </c>
      <c r="C60" s="10">
        <v>1</v>
      </c>
      <c r="D60" s="3" t="s">
        <v>99</v>
      </c>
      <c r="E60" s="3">
        <v>1</v>
      </c>
      <c r="F60" s="3" t="s">
        <v>360</v>
      </c>
      <c r="G60" s="3">
        <v>2</v>
      </c>
      <c r="H60" s="3" t="s">
        <v>180</v>
      </c>
      <c r="I60" s="3" t="s">
        <v>114</v>
      </c>
      <c r="J60" s="3" t="s">
        <v>361</v>
      </c>
      <c r="K60" s="3" t="s">
        <v>362</v>
      </c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0"/>
    </row>
    <row r="61" spans="1:42">
      <c r="A61" s="3">
        <v>1</v>
      </c>
      <c r="B61" s="3" t="s">
        <v>320</v>
      </c>
      <c r="C61" s="10">
        <v>1</v>
      </c>
      <c r="D61" s="3" t="s">
        <v>99</v>
      </c>
      <c r="E61" s="3">
        <v>1</v>
      </c>
      <c r="F61" s="3" t="s">
        <v>360</v>
      </c>
      <c r="G61" s="3">
        <v>2</v>
      </c>
      <c r="H61" s="3" t="s">
        <v>180</v>
      </c>
      <c r="I61" s="3" t="s">
        <v>115</v>
      </c>
      <c r="J61" s="3" t="s">
        <v>361</v>
      </c>
      <c r="K61" s="3" t="s">
        <v>362</v>
      </c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0"/>
    </row>
    <row r="62" spans="1:42">
      <c r="A62" s="3">
        <v>1</v>
      </c>
      <c r="B62" s="3" t="s">
        <v>320</v>
      </c>
      <c r="C62" s="10">
        <v>1</v>
      </c>
      <c r="D62" s="3" t="s">
        <v>99</v>
      </c>
      <c r="E62" s="3">
        <v>1</v>
      </c>
      <c r="F62" s="3" t="s">
        <v>360</v>
      </c>
      <c r="G62" s="3">
        <v>2</v>
      </c>
      <c r="H62" s="3" t="s">
        <v>180</v>
      </c>
      <c r="I62" s="3" t="s">
        <v>116</v>
      </c>
      <c r="J62" s="3" t="s">
        <v>361</v>
      </c>
      <c r="K62" s="3" t="s">
        <v>362</v>
      </c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0"/>
    </row>
    <row r="63" spans="1:42">
      <c r="A63" s="3">
        <v>1</v>
      </c>
      <c r="B63" s="3" t="s">
        <v>320</v>
      </c>
      <c r="C63" s="10">
        <v>1</v>
      </c>
      <c r="D63" s="3" t="s">
        <v>99</v>
      </c>
      <c r="E63" s="3">
        <v>1</v>
      </c>
      <c r="F63" s="3" t="s">
        <v>360</v>
      </c>
      <c r="G63" s="3">
        <v>2</v>
      </c>
      <c r="H63" s="3" t="s">
        <v>180</v>
      </c>
      <c r="I63" s="3" t="s">
        <v>119</v>
      </c>
      <c r="J63" s="3" t="s">
        <v>361</v>
      </c>
      <c r="K63" s="3" t="s">
        <v>362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0"/>
    </row>
    <row r="64" spans="1:42">
      <c r="A64" s="3">
        <v>1</v>
      </c>
      <c r="B64" s="3" t="s">
        <v>320</v>
      </c>
      <c r="C64" s="10">
        <v>1</v>
      </c>
      <c r="D64" s="3" t="s">
        <v>99</v>
      </c>
      <c r="E64" s="3">
        <v>1</v>
      </c>
      <c r="F64" s="3" t="s">
        <v>360</v>
      </c>
      <c r="G64" s="3">
        <v>2</v>
      </c>
      <c r="H64" s="3" t="s">
        <v>180</v>
      </c>
      <c r="I64" s="3" t="s">
        <v>123</v>
      </c>
      <c r="J64" s="3" t="s">
        <v>361</v>
      </c>
      <c r="K64" s="3" t="s">
        <v>362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0"/>
    </row>
    <row r="65" spans="1:42">
      <c r="A65" s="3">
        <v>1</v>
      </c>
      <c r="B65" s="3" t="s">
        <v>320</v>
      </c>
      <c r="C65" s="10">
        <v>1</v>
      </c>
      <c r="D65" s="3" t="s">
        <v>99</v>
      </c>
      <c r="E65" s="3">
        <v>1</v>
      </c>
      <c r="F65" s="3" t="s">
        <v>360</v>
      </c>
      <c r="G65" s="3">
        <v>2</v>
      </c>
      <c r="H65" s="3" t="s">
        <v>180</v>
      </c>
      <c r="I65" s="3" t="s">
        <v>121</v>
      </c>
      <c r="J65" s="3" t="s">
        <v>361</v>
      </c>
      <c r="K65" s="3" t="s">
        <v>362</v>
      </c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0"/>
    </row>
    <row r="66" spans="1:42">
      <c r="A66" s="3">
        <v>1</v>
      </c>
      <c r="B66" s="3" t="s">
        <v>320</v>
      </c>
      <c r="C66" s="10">
        <v>1</v>
      </c>
      <c r="D66" s="3" t="s">
        <v>99</v>
      </c>
      <c r="E66" s="3">
        <v>1</v>
      </c>
      <c r="F66" s="3" t="s">
        <v>360</v>
      </c>
      <c r="G66" s="3">
        <v>2</v>
      </c>
      <c r="H66" s="3" t="s">
        <v>180</v>
      </c>
      <c r="I66" s="3" t="s">
        <v>126</v>
      </c>
      <c r="J66" s="3" t="s">
        <v>361</v>
      </c>
      <c r="K66" s="3" t="s">
        <v>362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0"/>
    </row>
    <row r="67" spans="1:42">
      <c r="A67" s="3">
        <v>1</v>
      </c>
      <c r="B67" s="3" t="s">
        <v>320</v>
      </c>
      <c r="C67" s="10">
        <v>1</v>
      </c>
      <c r="D67" s="3" t="s">
        <v>99</v>
      </c>
      <c r="E67" s="3">
        <v>1</v>
      </c>
      <c r="F67" s="3" t="s">
        <v>360</v>
      </c>
      <c r="G67" s="3">
        <v>2</v>
      </c>
      <c r="H67" s="3" t="s">
        <v>180</v>
      </c>
      <c r="I67" s="3" t="s">
        <v>129</v>
      </c>
      <c r="J67" s="3" t="s">
        <v>361</v>
      </c>
      <c r="K67" s="3" t="s">
        <v>362</v>
      </c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0"/>
    </row>
    <row r="68" spans="1:42">
      <c r="A68" s="3">
        <v>1</v>
      </c>
      <c r="B68" s="3" t="s">
        <v>320</v>
      </c>
      <c r="C68" s="10">
        <v>1</v>
      </c>
      <c r="D68" s="3" t="s">
        <v>99</v>
      </c>
      <c r="E68" s="3">
        <v>1</v>
      </c>
      <c r="F68" s="3" t="s">
        <v>360</v>
      </c>
      <c r="G68" s="3">
        <v>2</v>
      </c>
      <c r="H68" s="3" t="s">
        <v>180</v>
      </c>
      <c r="I68" s="3" t="s">
        <v>334</v>
      </c>
      <c r="J68" s="3" t="s">
        <v>361</v>
      </c>
      <c r="K68" s="3" t="s">
        <v>362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0"/>
    </row>
    <row r="69" spans="1:42">
      <c r="A69" s="3">
        <v>1</v>
      </c>
      <c r="B69" s="3" t="s">
        <v>320</v>
      </c>
      <c r="C69" s="10">
        <v>1</v>
      </c>
      <c r="D69" s="3" t="s">
        <v>99</v>
      </c>
      <c r="E69" s="3">
        <v>1</v>
      </c>
      <c r="F69" s="3" t="s">
        <v>360</v>
      </c>
      <c r="G69" s="3">
        <v>2</v>
      </c>
      <c r="H69" s="3" t="s">
        <v>180</v>
      </c>
      <c r="I69" s="283" t="s">
        <v>136</v>
      </c>
      <c r="J69" s="3" t="s">
        <v>361</v>
      </c>
      <c r="K69" s="3" t="s">
        <v>362</v>
      </c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0"/>
    </row>
    <row r="70" spans="1:42">
      <c r="A70" s="3">
        <v>1</v>
      </c>
      <c r="B70" s="3" t="s">
        <v>320</v>
      </c>
      <c r="C70" s="10">
        <v>1</v>
      </c>
      <c r="D70" s="3" t="s">
        <v>99</v>
      </c>
      <c r="E70" s="3">
        <v>1</v>
      </c>
      <c r="F70" s="3" t="s">
        <v>360</v>
      </c>
      <c r="G70" s="3">
        <v>2</v>
      </c>
      <c r="H70" s="3" t="s">
        <v>180</v>
      </c>
      <c r="I70" s="283" t="s">
        <v>138</v>
      </c>
      <c r="J70" s="3" t="s">
        <v>361</v>
      </c>
      <c r="K70" s="3" t="s">
        <v>362</v>
      </c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0"/>
    </row>
    <row r="71" spans="1:42">
      <c r="A71" s="3">
        <v>1</v>
      </c>
      <c r="B71" s="3" t="s">
        <v>320</v>
      </c>
      <c r="C71" s="10">
        <v>1</v>
      </c>
      <c r="D71" s="3" t="s">
        <v>99</v>
      </c>
      <c r="E71" s="3">
        <v>1</v>
      </c>
      <c r="F71" s="3" t="s">
        <v>360</v>
      </c>
      <c r="G71" s="3">
        <v>2</v>
      </c>
      <c r="H71" s="3" t="s">
        <v>180</v>
      </c>
      <c r="I71" s="283" t="s">
        <v>139</v>
      </c>
      <c r="J71" s="3" t="s">
        <v>361</v>
      </c>
      <c r="K71" s="3" t="s">
        <v>362</v>
      </c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0"/>
    </row>
    <row r="72" spans="1:42">
      <c r="A72" s="3">
        <v>1</v>
      </c>
      <c r="B72" s="3" t="s">
        <v>320</v>
      </c>
      <c r="C72" s="10">
        <v>1</v>
      </c>
      <c r="D72" s="3" t="s">
        <v>99</v>
      </c>
      <c r="E72" s="3">
        <v>1</v>
      </c>
      <c r="F72" s="3" t="s">
        <v>360</v>
      </c>
      <c r="G72" s="3">
        <v>2</v>
      </c>
      <c r="H72" s="3" t="s">
        <v>180</v>
      </c>
      <c r="I72" s="283" t="s">
        <v>140</v>
      </c>
      <c r="J72" s="3" t="s">
        <v>361</v>
      </c>
      <c r="K72" s="3" t="s">
        <v>362</v>
      </c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0"/>
    </row>
    <row r="73" spans="1:42">
      <c r="A73" s="3">
        <v>1</v>
      </c>
      <c r="B73" s="3" t="s">
        <v>320</v>
      </c>
      <c r="C73" s="10">
        <v>1</v>
      </c>
      <c r="D73" s="3" t="s">
        <v>99</v>
      </c>
      <c r="E73" s="3">
        <v>1</v>
      </c>
      <c r="F73" s="3" t="s">
        <v>360</v>
      </c>
      <c r="G73" s="3">
        <v>2</v>
      </c>
      <c r="H73" s="3" t="s">
        <v>180</v>
      </c>
      <c r="I73" s="283" t="s">
        <v>335</v>
      </c>
      <c r="J73" s="3" t="s">
        <v>361</v>
      </c>
      <c r="K73" s="3" t="s">
        <v>362</v>
      </c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0"/>
    </row>
    <row r="74" spans="1:42">
      <c r="A74" s="3">
        <v>1</v>
      </c>
      <c r="B74" s="3" t="s">
        <v>320</v>
      </c>
      <c r="C74" s="10">
        <v>1</v>
      </c>
      <c r="D74" s="3" t="s">
        <v>99</v>
      </c>
      <c r="E74" s="3">
        <v>1</v>
      </c>
      <c r="F74" s="3" t="s">
        <v>360</v>
      </c>
      <c r="G74" s="3">
        <v>2</v>
      </c>
      <c r="H74" s="3" t="s">
        <v>180</v>
      </c>
      <c r="I74" s="283" t="s">
        <v>145</v>
      </c>
      <c r="J74" s="3" t="s">
        <v>361</v>
      </c>
      <c r="K74" s="3" t="s">
        <v>362</v>
      </c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0"/>
    </row>
    <row r="75" spans="1:42">
      <c r="A75" s="3">
        <v>1</v>
      </c>
      <c r="B75" s="3" t="s">
        <v>320</v>
      </c>
      <c r="C75" s="10">
        <v>1</v>
      </c>
      <c r="D75" s="3" t="s">
        <v>99</v>
      </c>
      <c r="E75" s="3">
        <v>1</v>
      </c>
      <c r="F75" s="3" t="s">
        <v>360</v>
      </c>
      <c r="G75" s="3">
        <v>2</v>
      </c>
      <c r="H75" s="3" t="s">
        <v>180</v>
      </c>
      <c r="I75" s="283" t="s">
        <v>203</v>
      </c>
      <c r="J75" s="3" t="s">
        <v>361</v>
      </c>
      <c r="K75" s="3" t="s">
        <v>362</v>
      </c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0"/>
    </row>
    <row r="76" spans="1:42">
      <c r="A76" s="3">
        <v>1</v>
      </c>
      <c r="B76" s="3" t="s">
        <v>320</v>
      </c>
      <c r="C76" s="10">
        <v>1</v>
      </c>
      <c r="D76" s="3" t="s">
        <v>99</v>
      </c>
      <c r="E76" s="3">
        <v>1</v>
      </c>
      <c r="F76" s="3" t="s">
        <v>360</v>
      </c>
      <c r="G76" s="3">
        <v>2</v>
      </c>
      <c r="H76" s="3" t="s">
        <v>180</v>
      </c>
      <c r="I76" s="283" t="s">
        <v>146</v>
      </c>
      <c r="J76" s="3" t="s">
        <v>361</v>
      </c>
      <c r="K76" s="3" t="s">
        <v>362</v>
      </c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0"/>
    </row>
    <row r="77" spans="1:42">
      <c r="A77" s="3">
        <v>1</v>
      </c>
      <c r="B77" s="3" t="s">
        <v>320</v>
      </c>
      <c r="C77" s="10">
        <v>1</v>
      </c>
      <c r="D77" s="3" t="s">
        <v>99</v>
      </c>
      <c r="E77" s="3">
        <v>1</v>
      </c>
      <c r="F77" s="3" t="s">
        <v>360</v>
      </c>
      <c r="G77" s="3">
        <v>2</v>
      </c>
      <c r="H77" s="3" t="s">
        <v>180</v>
      </c>
      <c r="I77" s="283" t="s">
        <v>148</v>
      </c>
      <c r="J77" s="3" t="s">
        <v>361</v>
      </c>
      <c r="K77" s="3" t="s">
        <v>362</v>
      </c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0"/>
    </row>
    <row r="78" spans="1:42">
      <c r="A78" s="282">
        <v>2</v>
      </c>
      <c r="B78" s="282" t="s">
        <v>330</v>
      </c>
      <c r="C78" s="10">
        <v>1</v>
      </c>
      <c r="D78" s="3" t="s">
        <v>99</v>
      </c>
      <c r="E78" s="3">
        <v>1</v>
      </c>
      <c r="F78" s="3" t="s">
        <v>360</v>
      </c>
      <c r="G78" s="3">
        <v>2</v>
      </c>
      <c r="H78" s="3" t="s">
        <v>180</v>
      </c>
      <c r="I78" s="3" t="s">
        <v>112</v>
      </c>
      <c r="J78" s="3" t="s">
        <v>361</v>
      </c>
      <c r="K78" s="3" t="s">
        <v>362</v>
      </c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0"/>
    </row>
    <row r="79" spans="1:42">
      <c r="A79" s="282">
        <v>2</v>
      </c>
      <c r="B79" s="282" t="s">
        <v>330</v>
      </c>
      <c r="C79" s="10">
        <v>1</v>
      </c>
      <c r="D79" s="3" t="s">
        <v>99</v>
      </c>
      <c r="E79" s="3">
        <v>1</v>
      </c>
      <c r="F79" s="3" t="s">
        <v>360</v>
      </c>
      <c r="G79" s="3">
        <v>2</v>
      </c>
      <c r="H79" s="3" t="s">
        <v>180</v>
      </c>
      <c r="I79" s="3" t="s">
        <v>114</v>
      </c>
      <c r="J79" s="3" t="s">
        <v>361</v>
      </c>
      <c r="K79" s="3" t="s">
        <v>362</v>
      </c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0"/>
    </row>
    <row r="80" spans="1:42">
      <c r="A80" s="282">
        <v>2</v>
      </c>
      <c r="B80" s="282" t="s">
        <v>330</v>
      </c>
      <c r="C80" s="10">
        <v>1</v>
      </c>
      <c r="D80" s="3" t="s">
        <v>99</v>
      </c>
      <c r="E80" s="3">
        <v>1</v>
      </c>
      <c r="F80" s="3" t="s">
        <v>360</v>
      </c>
      <c r="G80" s="3">
        <v>2</v>
      </c>
      <c r="H80" s="3" t="s">
        <v>180</v>
      </c>
      <c r="I80" s="3" t="s">
        <v>115</v>
      </c>
      <c r="J80" s="3" t="s">
        <v>361</v>
      </c>
      <c r="K80" s="3" t="s">
        <v>362</v>
      </c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0"/>
    </row>
    <row r="81" spans="1:42">
      <c r="A81" s="282">
        <v>2</v>
      </c>
      <c r="B81" s="282" t="s">
        <v>330</v>
      </c>
      <c r="C81" s="10">
        <v>1</v>
      </c>
      <c r="D81" s="3" t="s">
        <v>99</v>
      </c>
      <c r="E81" s="3">
        <v>1</v>
      </c>
      <c r="F81" s="3" t="s">
        <v>360</v>
      </c>
      <c r="G81" s="3">
        <v>2</v>
      </c>
      <c r="H81" s="3" t="s">
        <v>180</v>
      </c>
      <c r="I81" s="3" t="s">
        <v>116</v>
      </c>
      <c r="J81" s="3" t="s">
        <v>361</v>
      </c>
      <c r="K81" s="3" t="s">
        <v>362</v>
      </c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0"/>
    </row>
    <row r="82" spans="1:42">
      <c r="A82" s="282">
        <v>2</v>
      </c>
      <c r="B82" s="282" t="s">
        <v>330</v>
      </c>
      <c r="C82" s="10">
        <v>1</v>
      </c>
      <c r="D82" s="3" t="s">
        <v>99</v>
      </c>
      <c r="E82" s="3">
        <v>1</v>
      </c>
      <c r="F82" s="3" t="s">
        <v>360</v>
      </c>
      <c r="G82" s="3">
        <v>2</v>
      </c>
      <c r="H82" s="3" t="s">
        <v>180</v>
      </c>
      <c r="I82" s="3" t="s">
        <v>119</v>
      </c>
      <c r="J82" s="3" t="s">
        <v>361</v>
      </c>
      <c r="K82" s="3" t="s">
        <v>362</v>
      </c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0"/>
    </row>
    <row r="83" spans="1:42">
      <c r="A83" s="282">
        <v>2</v>
      </c>
      <c r="B83" s="282" t="s">
        <v>330</v>
      </c>
      <c r="C83" s="10">
        <v>1</v>
      </c>
      <c r="D83" s="3" t="s">
        <v>99</v>
      </c>
      <c r="E83" s="3">
        <v>1</v>
      </c>
      <c r="F83" s="3" t="s">
        <v>360</v>
      </c>
      <c r="G83" s="3">
        <v>2</v>
      </c>
      <c r="H83" s="3" t="s">
        <v>180</v>
      </c>
      <c r="I83" s="3" t="s">
        <v>123</v>
      </c>
      <c r="J83" s="3" t="s">
        <v>361</v>
      </c>
      <c r="K83" s="3" t="s">
        <v>362</v>
      </c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0"/>
    </row>
    <row r="84" spans="1:42">
      <c r="A84" s="282">
        <v>2</v>
      </c>
      <c r="B84" s="282" t="s">
        <v>330</v>
      </c>
      <c r="C84" s="10">
        <v>1</v>
      </c>
      <c r="D84" s="3" t="s">
        <v>99</v>
      </c>
      <c r="E84" s="3">
        <v>1</v>
      </c>
      <c r="F84" s="3" t="s">
        <v>360</v>
      </c>
      <c r="G84" s="3">
        <v>2</v>
      </c>
      <c r="H84" s="3" t="s">
        <v>180</v>
      </c>
      <c r="I84" s="3" t="s">
        <v>121</v>
      </c>
      <c r="J84" s="3" t="s">
        <v>361</v>
      </c>
      <c r="K84" s="3" t="s">
        <v>362</v>
      </c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0"/>
    </row>
    <row r="85" spans="1:42">
      <c r="A85" s="282">
        <v>2</v>
      </c>
      <c r="B85" s="282" t="s">
        <v>330</v>
      </c>
      <c r="C85" s="10">
        <v>1</v>
      </c>
      <c r="D85" s="3" t="s">
        <v>99</v>
      </c>
      <c r="E85" s="3">
        <v>1</v>
      </c>
      <c r="F85" s="3" t="s">
        <v>360</v>
      </c>
      <c r="G85" s="3">
        <v>2</v>
      </c>
      <c r="H85" s="3" t="s">
        <v>180</v>
      </c>
      <c r="I85" s="3" t="s">
        <v>126</v>
      </c>
      <c r="J85" s="3" t="s">
        <v>361</v>
      </c>
      <c r="K85" s="3" t="s">
        <v>362</v>
      </c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0"/>
    </row>
    <row r="86" spans="1:42">
      <c r="A86" s="282">
        <v>2</v>
      </c>
      <c r="B86" s="282" t="s">
        <v>330</v>
      </c>
      <c r="C86" s="10">
        <v>1</v>
      </c>
      <c r="D86" s="3" t="s">
        <v>99</v>
      </c>
      <c r="E86" s="3">
        <v>1</v>
      </c>
      <c r="F86" s="3" t="s">
        <v>360</v>
      </c>
      <c r="G86" s="3">
        <v>2</v>
      </c>
      <c r="H86" s="3" t="s">
        <v>180</v>
      </c>
      <c r="I86" s="3" t="s">
        <v>129</v>
      </c>
      <c r="J86" s="3" t="s">
        <v>361</v>
      </c>
      <c r="K86" s="3" t="s">
        <v>362</v>
      </c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0"/>
    </row>
    <row r="87" spans="1:42">
      <c r="A87" s="282">
        <v>2</v>
      </c>
      <c r="B87" s="282" t="s">
        <v>330</v>
      </c>
      <c r="C87" s="10">
        <v>1</v>
      </c>
      <c r="D87" s="3" t="s">
        <v>99</v>
      </c>
      <c r="E87" s="3">
        <v>1</v>
      </c>
      <c r="F87" s="3" t="s">
        <v>360</v>
      </c>
      <c r="G87" s="3">
        <v>2</v>
      </c>
      <c r="H87" s="3" t="s">
        <v>180</v>
      </c>
      <c r="I87" s="3" t="s">
        <v>334</v>
      </c>
      <c r="J87" s="3" t="s">
        <v>361</v>
      </c>
      <c r="K87" s="3" t="s">
        <v>362</v>
      </c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0"/>
    </row>
    <row r="88" spans="1:42">
      <c r="A88" s="282">
        <v>2</v>
      </c>
      <c r="B88" s="282" t="s">
        <v>330</v>
      </c>
      <c r="C88" s="10">
        <v>1</v>
      </c>
      <c r="D88" s="3" t="s">
        <v>99</v>
      </c>
      <c r="E88" s="3">
        <v>1</v>
      </c>
      <c r="F88" s="3" t="s">
        <v>360</v>
      </c>
      <c r="G88" s="3">
        <v>2</v>
      </c>
      <c r="H88" s="3" t="s">
        <v>180</v>
      </c>
      <c r="I88" s="283" t="s">
        <v>136</v>
      </c>
      <c r="J88" s="3" t="s">
        <v>361</v>
      </c>
      <c r="K88" s="3" t="s">
        <v>362</v>
      </c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0"/>
    </row>
    <row r="89" spans="1:42">
      <c r="A89" s="282">
        <v>2</v>
      </c>
      <c r="B89" s="282" t="s">
        <v>330</v>
      </c>
      <c r="C89" s="10">
        <v>1</v>
      </c>
      <c r="D89" s="3" t="s">
        <v>99</v>
      </c>
      <c r="E89" s="3">
        <v>1</v>
      </c>
      <c r="F89" s="3" t="s">
        <v>360</v>
      </c>
      <c r="G89" s="3">
        <v>2</v>
      </c>
      <c r="H89" s="3" t="s">
        <v>180</v>
      </c>
      <c r="I89" s="283" t="s">
        <v>138</v>
      </c>
      <c r="J89" s="3" t="s">
        <v>361</v>
      </c>
      <c r="K89" s="3" t="s">
        <v>362</v>
      </c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0"/>
    </row>
    <row r="90" spans="1:42">
      <c r="A90" s="282">
        <v>2</v>
      </c>
      <c r="B90" s="282" t="s">
        <v>330</v>
      </c>
      <c r="C90" s="10">
        <v>1</v>
      </c>
      <c r="D90" s="3" t="s">
        <v>99</v>
      </c>
      <c r="E90" s="3">
        <v>1</v>
      </c>
      <c r="F90" s="3" t="s">
        <v>360</v>
      </c>
      <c r="G90" s="3">
        <v>2</v>
      </c>
      <c r="H90" s="3" t="s">
        <v>180</v>
      </c>
      <c r="I90" s="283" t="s">
        <v>139</v>
      </c>
      <c r="J90" s="3" t="s">
        <v>361</v>
      </c>
      <c r="K90" s="3" t="s">
        <v>362</v>
      </c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0"/>
    </row>
    <row r="91" spans="1:42">
      <c r="A91" s="282">
        <v>2</v>
      </c>
      <c r="B91" s="282" t="s">
        <v>330</v>
      </c>
      <c r="C91" s="10">
        <v>1</v>
      </c>
      <c r="D91" s="3" t="s">
        <v>99</v>
      </c>
      <c r="E91" s="3">
        <v>1</v>
      </c>
      <c r="F91" s="3" t="s">
        <v>360</v>
      </c>
      <c r="G91" s="3">
        <v>2</v>
      </c>
      <c r="H91" s="3" t="s">
        <v>180</v>
      </c>
      <c r="I91" s="283" t="s">
        <v>140</v>
      </c>
      <c r="J91" s="3" t="s">
        <v>361</v>
      </c>
      <c r="K91" s="3" t="s">
        <v>362</v>
      </c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0"/>
    </row>
    <row r="92" spans="1:42">
      <c r="A92" s="282">
        <v>2</v>
      </c>
      <c r="B92" s="282" t="s">
        <v>330</v>
      </c>
      <c r="C92" s="10">
        <v>1</v>
      </c>
      <c r="D92" s="3" t="s">
        <v>99</v>
      </c>
      <c r="E92" s="3">
        <v>1</v>
      </c>
      <c r="F92" s="3" t="s">
        <v>360</v>
      </c>
      <c r="G92" s="3">
        <v>2</v>
      </c>
      <c r="H92" s="3" t="s">
        <v>180</v>
      </c>
      <c r="I92" s="283" t="s">
        <v>335</v>
      </c>
      <c r="J92" s="3" t="s">
        <v>361</v>
      </c>
      <c r="K92" s="3" t="s">
        <v>362</v>
      </c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0"/>
    </row>
    <row r="93" spans="1:42">
      <c r="A93" s="282">
        <v>2</v>
      </c>
      <c r="B93" s="282" t="s">
        <v>330</v>
      </c>
      <c r="C93" s="10">
        <v>1</v>
      </c>
      <c r="D93" s="3" t="s">
        <v>99</v>
      </c>
      <c r="E93" s="3">
        <v>1</v>
      </c>
      <c r="F93" s="3" t="s">
        <v>360</v>
      </c>
      <c r="G93" s="3">
        <v>2</v>
      </c>
      <c r="H93" s="3" t="s">
        <v>180</v>
      </c>
      <c r="I93" s="283" t="s">
        <v>145</v>
      </c>
      <c r="J93" s="3" t="s">
        <v>361</v>
      </c>
      <c r="K93" s="3" t="s">
        <v>362</v>
      </c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0"/>
    </row>
    <row r="94" spans="1:42">
      <c r="A94" s="282">
        <v>2</v>
      </c>
      <c r="B94" s="282" t="s">
        <v>330</v>
      </c>
      <c r="C94" s="10">
        <v>1</v>
      </c>
      <c r="D94" s="3" t="s">
        <v>99</v>
      </c>
      <c r="E94" s="3">
        <v>1</v>
      </c>
      <c r="F94" s="3" t="s">
        <v>360</v>
      </c>
      <c r="G94" s="3">
        <v>2</v>
      </c>
      <c r="H94" s="3" t="s">
        <v>180</v>
      </c>
      <c r="I94" s="283" t="s">
        <v>203</v>
      </c>
      <c r="J94" s="3" t="s">
        <v>361</v>
      </c>
      <c r="K94" s="3" t="s">
        <v>362</v>
      </c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0"/>
    </row>
    <row r="95" spans="1:42">
      <c r="A95" s="282">
        <v>2</v>
      </c>
      <c r="B95" s="282" t="s">
        <v>330</v>
      </c>
      <c r="C95" s="10">
        <v>1</v>
      </c>
      <c r="D95" s="3" t="s">
        <v>99</v>
      </c>
      <c r="E95" s="3">
        <v>1</v>
      </c>
      <c r="F95" s="3" t="s">
        <v>360</v>
      </c>
      <c r="G95" s="3">
        <v>2</v>
      </c>
      <c r="H95" s="3" t="s">
        <v>180</v>
      </c>
      <c r="I95" s="283" t="s">
        <v>146</v>
      </c>
      <c r="J95" s="3" t="s">
        <v>361</v>
      </c>
      <c r="K95" s="3" t="s">
        <v>362</v>
      </c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0"/>
    </row>
    <row r="96" spans="1:42">
      <c r="A96" s="282">
        <v>2</v>
      </c>
      <c r="B96" s="282" t="s">
        <v>330</v>
      </c>
      <c r="C96" s="10">
        <v>1</v>
      </c>
      <c r="D96" s="3" t="s">
        <v>99</v>
      </c>
      <c r="E96" s="3">
        <v>1</v>
      </c>
      <c r="F96" s="3" t="s">
        <v>360</v>
      </c>
      <c r="G96" s="3">
        <v>2</v>
      </c>
      <c r="H96" s="3" t="s">
        <v>180</v>
      </c>
      <c r="I96" s="283" t="s">
        <v>148</v>
      </c>
      <c r="J96" s="3" t="s">
        <v>361</v>
      </c>
      <c r="K96" s="3" t="s">
        <v>362</v>
      </c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0"/>
    </row>
    <row r="97" spans="1:42">
      <c r="A97" s="282">
        <v>3</v>
      </c>
      <c r="B97" s="282" t="s">
        <v>331</v>
      </c>
      <c r="C97" s="10">
        <v>1</v>
      </c>
      <c r="D97" s="282" t="s">
        <v>99</v>
      </c>
      <c r="E97" s="282">
        <v>1</v>
      </c>
      <c r="F97" s="3" t="s">
        <v>360</v>
      </c>
      <c r="G97" s="3">
        <v>2</v>
      </c>
      <c r="H97" s="3" t="s">
        <v>180</v>
      </c>
      <c r="I97" s="3" t="s">
        <v>112</v>
      </c>
      <c r="J97" s="3" t="s">
        <v>361</v>
      </c>
      <c r="K97" s="3" t="s">
        <v>362</v>
      </c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0"/>
    </row>
    <row r="98" spans="1:42">
      <c r="A98" s="282">
        <v>3</v>
      </c>
      <c r="B98" s="282" t="s">
        <v>331</v>
      </c>
      <c r="C98" s="10">
        <v>1</v>
      </c>
      <c r="D98" s="282" t="s">
        <v>99</v>
      </c>
      <c r="E98" s="282">
        <v>1</v>
      </c>
      <c r="F98" s="3" t="s">
        <v>360</v>
      </c>
      <c r="G98" s="3">
        <v>2</v>
      </c>
      <c r="H98" s="3" t="s">
        <v>180</v>
      </c>
      <c r="I98" s="3" t="s">
        <v>114</v>
      </c>
      <c r="J98" s="3" t="s">
        <v>361</v>
      </c>
      <c r="K98" s="3" t="s">
        <v>362</v>
      </c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0"/>
    </row>
    <row r="99" spans="1:42">
      <c r="A99" s="282">
        <v>3</v>
      </c>
      <c r="B99" s="282" t="s">
        <v>331</v>
      </c>
      <c r="C99" s="10">
        <v>1</v>
      </c>
      <c r="D99" s="282" t="s">
        <v>99</v>
      </c>
      <c r="E99" s="282">
        <v>1</v>
      </c>
      <c r="F99" s="3" t="s">
        <v>360</v>
      </c>
      <c r="G99" s="3">
        <v>2</v>
      </c>
      <c r="H99" s="3" t="s">
        <v>180</v>
      </c>
      <c r="I99" s="3" t="s">
        <v>115</v>
      </c>
      <c r="J99" s="3" t="s">
        <v>361</v>
      </c>
      <c r="K99" s="3" t="s">
        <v>362</v>
      </c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0"/>
    </row>
    <row r="100" spans="1:42">
      <c r="A100" s="282">
        <v>3</v>
      </c>
      <c r="B100" s="282" t="s">
        <v>331</v>
      </c>
      <c r="C100" s="10">
        <v>1</v>
      </c>
      <c r="D100" s="282" t="s">
        <v>99</v>
      </c>
      <c r="E100" s="282">
        <v>1</v>
      </c>
      <c r="F100" s="3" t="s">
        <v>360</v>
      </c>
      <c r="G100" s="3">
        <v>2</v>
      </c>
      <c r="H100" s="3" t="s">
        <v>180</v>
      </c>
      <c r="I100" s="3" t="s">
        <v>116</v>
      </c>
      <c r="J100" s="3" t="s">
        <v>361</v>
      </c>
      <c r="K100" s="3" t="s">
        <v>362</v>
      </c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0"/>
    </row>
    <row r="101" spans="1:42">
      <c r="A101" s="282">
        <v>3</v>
      </c>
      <c r="B101" s="282" t="s">
        <v>331</v>
      </c>
      <c r="C101" s="10">
        <v>1</v>
      </c>
      <c r="D101" s="282" t="s">
        <v>99</v>
      </c>
      <c r="E101" s="282">
        <v>1</v>
      </c>
      <c r="F101" s="3" t="s">
        <v>360</v>
      </c>
      <c r="G101" s="3">
        <v>2</v>
      </c>
      <c r="H101" s="3" t="s">
        <v>180</v>
      </c>
      <c r="I101" s="3" t="s">
        <v>119</v>
      </c>
      <c r="J101" s="3" t="s">
        <v>361</v>
      </c>
      <c r="K101" s="3" t="s">
        <v>362</v>
      </c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0"/>
    </row>
    <row r="102" spans="1:42">
      <c r="A102" s="282">
        <v>3</v>
      </c>
      <c r="B102" s="282" t="s">
        <v>331</v>
      </c>
      <c r="C102" s="10">
        <v>1</v>
      </c>
      <c r="D102" s="282" t="s">
        <v>99</v>
      </c>
      <c r="E102" s="282">
        <v>1</v>
      </c>
      <c r="F102" s="3" t="s">
        <v>360</v>
      </c>
      <c r="G102" s="3">
        <v>2</v>
      </c>
      <c r="H102" s="3" t="s">
        <v>180</v>
      </c>
      <c r="I102" s="3" t="s">
        <v>123</v>
      </c>
      <c r="J102" s="3" t="s">
        <v>361</v>
      </c>
      <c r="K102" s="3" t="s">
        <v>362</v>
      </c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0"/>
    </row>
    <row r="103" spans="1:42">
      <c r="A103" s="282">
        <v>3</v>
      </c>
      <c r="B103" s="282" t="s">
        <v>331</v>
      </c>
      <c r="C103" s="10">
        <v>1</v>
      </c>
      <c r="D103" s="282" t="s">
        <v>99</v>
      </c>
      <c r="E103" s="282">
        <v>1</v>
      </c>
      <c r="F103" s="3" t="s">
        <v>360</v>
      </c>
      <c r="G103" s="3">
        <v>2</v>
      </c>
      <c r="H103" s="3" t="s">
        <v>180</v>
      </c>
      <c r="I103" s="3" t="s">
        <v>121</v>
      </c>
      <c r="J103" s="3" t="s">
        <v>361</v>
      </c>
      <c r="K103" s="3" t="s">
        <v>362</v>
      </c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0"/>
    </row>
    <row r="104" spans="1:42">
      <c r="A104" s="282">
        <v>3</v>
      </c>
      <c r="B104" s="282" t="s">
        <v>331</v>
      </c>
      <c r="C104" s="10">
        <v>1</v>
      </c>
      <c r="D104" s="282" t="s">
        <v>99</v>
      </c>
      <c r="E104" s="282">
        <v>1</v>
      </c>
      <c r="F104" s="3" t="s">
        <v>360</v>
      </c>
      <c r="G104" s="3">
        <v>2</v>
      </c>
      <c r="H104" s="3" t="s">
        <v>180</v>
      </c>
      <c r="I104" s="3" t="s">
        <v>126</v>
      </c>
      <c r="J104" s="3" t="s">
        <v>361</v>
      </c>
      <c r="K104" s="3" t="s">
        <v>362</v>
      </c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0"/>
    </row>
    <row r="105" spans="1:42">
      <c r="A105" s="282">
        <v>3</v>
      </c>
      <c r="B105" s="282" t="s">
        <v>331</v>
      </c>
      <c r="C105" s="10">
        <v>1</v>
      </c>
      <c r="D105" s="282" t="s">
        <v>99</v>
      </c>
      <c r="E105" s="282">
        <v>1</v>
      </c>
      <c r="F105" s="3" t="s">
        <v>360</v>
      </c>
      <c r="G105" s="3">
        <v>2</v>
      </c>
      <c r="H105" s="3" t="s">
        <v>180</v>
      </c>
      <c r="I105" s="3" t="s">
        <v>129</v>
      </c>
      <c r="J105" s="3" t="s">
        <v>361</v>
      </c>
      <c r="K105" s="3" t="s">
        <v>362</v>
      </c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0"/>
    </row>
    <row r="106" spans="1:42">
      <c r="A106" s="282">
        <v>3</v>
      </c>
      <c r="B106" s="282" t="s">
        <v>331</v>
      </c>
      <c r="C106" s="10">
        <v>1</v>
      </c>
      <c r="D106" s="282" t="s">
        <v>99</v>
      </c>
      <c r="E106" s="282">
        <v>1</v>
      </c>
      <c r="F106" s="3" t="s">
        <v>360</v>
      </c>
      <c r="G106" s="3">
        <v>2</v>
      </c>
      <c r="H106" s="3" t="s">
        <v>180</v>
      </c>
      <c r="I106" s="3" t="s">
        <v>334</v>
      </c>
      <c r="J106" s="3" t="s">
        <v>361</v>
      </c>
      <c r="K106" s="3" t="s">
        <v>362</v>
      </c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0"/>
    </row>
    <row r="107" spans="1:42">
      <c r="A107" s="282">
        <v>3</v>
      </c>
      <c r="B107" s="282" t="s">
        <v>331</v>
      </c>
      <c r="C107" s="10">
        <v>1</v>
      </c>
      <c r="D107" s="282" t="s">
        <v>99</v>
      </c>
      <c r="E107" s="282">
        <v>1</v>
      </c>
      <c r="F107" s="3" t="s">
        <v>360</v>
      </c>
      <c r="G107" s="3">
        <v>2</v>
      </c>
      <c r="H107" s="3" t="s">
        <v>180</v>
      </c>
      <c r="I107" s="283" t="s">
        <v>136</v>
      </c>
      <c r="J107" s="3" t="s">
        <v>361</v>
      </c>
      <c r="K107" s="3" t="s">
        <v>362</v>
      </c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0"/>
    </row>
    <row r="108" spans="1:42">
      <c r="A108" s="282">
        <v>3</v>
      </c>
      <c r="B108" s="282" t="s">
        <v>331</v>
      </c>
      <c r="C108" s="10">
        <v>1</v>
      </c>
      <c r="D108" s="282" t="s">
        <v>99</v>
      </c>
      <c r="E108" s="282">
        <v>1</v>
      </c>
      <c r="F108" s="3" t="s">
        <v>360</v>
      </c>
      <c r="G108" s="3">
        <v>2</v>
      </c>
      <c r="H108" s="3" t="s">
        <v>180</v>
      </c>
      <c r="I108" s="283" t="s">
        <v>138</v>
      </c>
      <c r="J108" s="3" t="s">
        <v>361</v>
      </c>
      <c r="K108" s="3" t="s">
        <v>362</v>
      </c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0"/>
    </row>
    <row r="109" spans="1:42">
      <c r="A109" s="282">
        <v>3</v>
      </c>
      <c r="B109" s="282" t="s">
        <v>331</v>
      </c>
      <c r="C109" s="10">
        <v>1</v>
      </c>
      <c r="D109" s="282" t="s">
        <v>99</v>
      </c>
      <c r="E109" s="282">
        <v>1</v>
      </c>
      <c r="F109" s="3" t="s">
        <v>360</v>
      </c>
      <c r="G109" s="3">
        <v>2</v>
      </c>
      <c r="H109" s="3" t="s">
        <v>180</v>
      </c>
      <c r="I109" s="283" t="s">
        <v>139</v>
      </c>
      <c r="J109" s="3" t="s">
        <v>361</v>
      </c>
      <c r="K109" s="3" t="s">
        <v>362</v>
      </c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0"/>
    </row>
    <row r="110" spans="1:42">
      <c r="A110" s="282">
        <v>3</v>
      </c>
      <c r="B110" s="282" t="s">
        <v>331</v>
      </c>
      <c r="C110" s="10">
        <v>1</v>
      </c>
      <c r="D110" s="282" t="s">
        <v>99</v>
      </c>
      <c r="E110" s="282">
        <v>1</v>
      </c>
      <c r="F110" s="3" t="s">
        <v>360</v>
      </c>
      <c r="G110" s="3">
        <v>2</v>
      </c>
      <c r="H110" s="3" t="s">
        <v>180</v>
      </c>
      <c r="I110" s="283" t="s">
        <v>140</v>
      </c>
      <c r="J110" s="3" t="s">
        <v>361</v>
      </c>
      <c r="K110" s="3" t="s">
        <v>362</v>
      </c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0"/>
    </row>
    <row r="111" spans="1:42">
      <c r="A111" s="282">
        <v>3</v>
      </c>
      <c r="B111" s="282" t="s">
        <v>331</v>
      </c>
      <c r="C111" s="10">
        <v>1</v>
      </c>
      <c r="D111" s="282" t="s">
        <v>99</v>
      </c>
      <c r="E111" s="282">
        <v>1</v>
      </c>
      <c r="F111" s="3" t="s">
        <v>360</v>
      </c>
      <c r="G111" s="3">
        <v>2</v>
      </c>
      <c r="H111" s="3" t="s">
        <v>180</v>
      </c>
      <c r="I111" s="283" t="s">
        <v>335</v>
      </c>
      <c r="J111" s="3" t="s">
        <v>361</v>
      </c>
      <c r="K111" s="3" t="s">
        <v>362</v>
      </c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0"/>
    </row>
    <row r="112" spans="1:42">
      <c r="A112" s="282">
        <v>3</v>
      </c>
      <c r="B112" s="282" t="s">
        <v>331</v>
      </c>
      <c r="C112" s="10">
        <v>1</v>
      </c>
      <c r="D112" s="282" t="s">
        <v>99</v>
      </c>
      <c r="E112" s="282">
        <v>1</v>
      </c>
      <c r="F112" s="3" t="s">
        <v>360</v>
      </c>
      <c r="G112" s="3">
        <v>2</v>
      </c>
      <c r="H112" s="3" t="s">
        <v>180</v>
      </c>
      <c r="I112" s="283" t="s">
        <v>145</v>
      </c>
      <c r="J112" s="3" t="s">
        <v>361</v>
      </c>
      <c r="K112" s="3" t="s">
        <v>362</v>
      </c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0"/>
    </row>
    <row r="113" spans="1:42">
      <c r="A113" s="282">
        <v>3</v>
      </c>
      <c r="B113" s="282" t="s">
        <v>331</v>
      </c>
      <c r="C113" s="10">
        <v>1</v>
      </c>
      <c r="D113" s="282" t="s">
        <v>99</v>
      </c>
      <c r="E113" s="282">
        <v>1</v>
      </c>
      <c r="F113" s="3" t="s">
        <v>360</v>
      </c>
      <c r="G113" s="3">
        <v>2</v>
      </c>
      <c r="H113" s="3" t="s">
        <v>180</v>
      </c>
      <c r="I113" s="283" t="s">
        <v>203</v>
      </c>
      <c r="J113" s="3" t="s">
        <v>361</v>
      </c>
      <c r="K113" s="3" t="s">
        <v>362</v>
      </c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0"/>
    </row>
    <row r="114" spans="1:42">
      <c r="A114" s="282">
        <v>3</v>
      </c>
      <c r="B114" s="282" t="s">
        <v>331</v>
      </c>
      <c r="C114" s="10">
        <v>1</v>
      </c>
      <c r="D114" s="282" t="s">
        <v>99</v>
      </c>
      <c r="E114" s="282">
        <v>1</v>
      </c>
      <c r="F114" s="3" t="s">
        <v>360</v>
      </c>
      <c r="G114" s="3">
        <v>2</v>
      </c>
      <c r="H114" s="3" t="s">
        <v>180</v>
      </c>
      <c r="I114" s="283" t="s">
        <v>146</v>
      </c>
      <c r="J114" s="3" t="s">
        <v>361</v>
      </c>
      <c r="K114" s="3" t="s">
        <v>362</v>
      </c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/>
    </row>
    <row r="115" spans="1:42">
      <c r="A115" s="282">
        <v>3</v>
      </c>
      <c r="B115" s="282" t="s">
        <v>331</v>
      </c>
      <c r="C115" s="10">
        <v>1</v>
      </c>
      <c r="D115" s="282" t="s">
        <v>99</v>
      </c>
      <c r="E115" s="282">
        <v>1</v>
      </c>
      <c r="F115" s="3" t="s">
        <v>360</v>
      </c>
      <c r="G115" s="3">
        <v>2</v>
      </c>
      <c r="H115" s="3" t="s">
        <v>180</v>
      </c>
      <c r="I115" s="283" t="s">
        <v>148</v>
      </c>
      <c r="J115" s="3" t="s">
        <v>361</v>
      </c>
      <c r="K115" s="3" t="s">
        <v>362</v>
      </c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/>
    </row>
    <row r="116" spans="1:42">
      <c r="A116" s="9">
        <v>1</v>
      </c>
      <c r="B116" s="9" t="s">
        <v>320</v>
      </c>
      <c r="C116" s="10">
        <v>1</v>
      </c>
      <c r="D116" s="9" t="s">
        <v>99</v>
      </c>
      <c r="E116" s="9">
        <v>1</v>
      </c>
      <c r="F116" s="10" t="s">
        <v>360</v>
      </c>
      <c r="G116" s="10">
        <v>3</v>
      </c>
      <c r="H116" s="10" t="s">
        <v>329</v>
      </c>
      <c r="I116" s="10" t="s">
        <v>112</v>
      </c>
      <c r="J116" s="10" t="s">
        <v>361</v>
      </c>
      <c r="K116" s="10" t="s">
        <v>362</v>
      </c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13"/>
    </row>
    <row r="117" spans="1:42">
      <c r="A117" s="9">
        <v>1</v>
      </c>
      <c r="B117" s="9" t="s">
        <v>320</v>
      </c>
      <c r="C117" s="10">
        <v>1</v>
      </c>
      <c r="D117" s="9" t="s">
        <v>99</v>
      </c>
      <c r="E117" s="9">
        <v>1</v>
      </c>
      <c r="F117" s="10" t="s">
        <v>360</v>
      </c>
      <c r="G117" s="10">
        <v>3</v>
      </c>
      <c r="H117" s="10" t="s">
        <v>329</v>
      </c>
      <c r="I117" s="10" t="s">
        <v>114</v>
      </c>
      <c r="J117" s="10" t="s">
        <v>361</v>
      </c>
      <c r="K117" s="10" t="s">
        <v>362</v>
      </c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13"/>
    </row>
    <row r="118" spans="1:42">
      <c r="A118" s="9">
        <v>1</v>
      </c>
      <c r="B118" s="9" t="s">
        <v>320</v>
      </c>
      <c r="C118" s="10">
        <v>1</v>
      </c>
      <c r="D118" s="9" t="s">
        <v>99</v>
      </c>
      <c r="E118" s="9">
        <v>1</v>
      </c>
      <c r="F118" s="10" t="s">
        <v>360</v>
      </c>
      <c r="G118" s="10">
        <v>3</v>
      </c>
      <c r="H118" s="10" t="s">
        <v>329</v>
      </c>
      <c r="I118" s="10" t="s">
        <v>115</v>
      </c>
      <c r="J118" s="10" t="s">
        <v>361</v>
      </c>
      <c r="K118" s="10" t="s">
        <v>362</v>
      </c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13"/>
    </row>
    <row r="119" spans="1:42">
      <c r="A119" s="9">
        <v>1</v>
      </c>
      <c r="B119" s="9" t="s">
        <v>320</v>
      </c>
      <c r="C119" s="10">
        <v>1</v>
      </c>
      <c r="D119" s="9" t="s">
        <v>99</v>
      </c>
      <c r="E119" s="9">
        <v>1</v>
      </c>
      <c r="F119" s="10" t="s">
        <v>360</v>
      </c>
      <c r="G119" s="10">
        <v>3</v>
      </c>
      <c r="H119" s="10" t="s">
        <v>329</v>
      </c>
      <c r="I119" s="10" t="s">
        <v>116</v>
      </c>
      <c r="J119" s="10" t="s">
        <v>361</v>
      </c>
      <c r="K119" s="10" t="s">
        <v>362</v>
      </c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13"/>
    </row>
    <row r="120" spans="1:42">
      <c r="A120" s="9">
        <v>1</v>
      </c>
      <c r="B120" s="9" t="s">
        <v>320</v>
      </c>
      <c r="C120" s="10">
        <v>1</v>
      </c>
      <c r="D120" s="9" t="s">
        <v>99</v>
      </c>
      <c r="E120" s="9">
        <v>1</v>
      </c>
      <c r="F120" s="10" t="s">
        <v>360</v>
      </c>
      <c r="G120" s="10">
        <v>3</v>
      </c>
      <c r="H120" s="10" t="s">
        <v>329</v>
      </c>
      <c r="I120" s="10" t="s">
        <v>119</v>
      </c>
      <c r="J120" s="10" t="s">
        <v>361</v>
      </c>
      <c r="K120" s="10" t="s">
        <v>362</v>
      </c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13"/>
    </row>
    <row r="121" spans="1:42">
      <c r="A121" s="9">
        <v>1</v>
      </c>
      <c r="B121" s="9" t="s">
        <v>320</v>
      </c>
      <c r="C121" s="10">
        <v>1</v>
      </c>
      <c r="D121" s="9" t="s">
        <v>99</v>
      </c>
      <c r="E121" s="9">
        <v>1</v>
      </c>
      <c r="F121" s="10" t="s">
        <v>360</v>
      </c>
      <c r="G121" s="10">
        <v>3</v>
      </c>
      <c r="H121" s="10" t="s">
        <v>329</v>
      </c>
      <c r="I121" s="10" t="s">
        <v>123</v>
      </c>
      <c r="J121" s="10" t="s">
        <v>361</v>
      </c>
      <c r="K121" s="10" t="s">
        <v>362</v>
      </c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13"/>
    </row>
    <row r="122" spans="1:42">
      <c r="A122" s="9">
        <v>1</v>
      </c>
      <c r="B122" s="9" t="s">
        <v>320</v>
      </c>
      <c r="C122" s="10">
        <v>1</v>
      </c>
      <c r="D122" s="9" t="s">
        <v>99</v>
      </c>
      <c r="E122" s="9">
        <v>1</v>
      </c>
      <c r="F122" s="10" t="s">
        <v>360</v>
      </c>
      <c r="G122" s="10">
        <v>3</v>
      </c>
      <c r="H122" s="10" t="s">
        <v>329</v>
      </c>
      <c r="I122" s="10" t="s">
        <v>121</v>
      </c>
      <c r="J122" s="10" t="s">
        <v>361</v>
      </c>
      <c r="K122" s="10" t="s">
        <v>362</v>
      </c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13"/>
    </row>
    <row r="123" spans="1:42">
      <c r="A123" s="9">
        <v>1</v>
      </c>
      <c r="B123" s="9" t="s">
        <v>320</v>
      </c>
      <c r="C123" s="10">
        <v>1</v>
      </c>
      <c r="D123" s="9" t="s">
        <v>99</v>
      </c>
      <c r="E123" s="9">
        <v>1</v>
      </c>
      <c r="F123" s="10" t="s">
        <v>360</v>
      </c>
      <c r="G123" s="10">
        <v>3</v>
      </c>
      <c r="H123" s="10" t="s">
        <v>329</v>
      </c>
      <c r="I123" s="10" t="s">
        <v>126</v>
      </c>
      <c r="J123" s="10" t="s">
        <v>361</v>
      </c>
      <c r="K123" s="10" t="s">
        <v>362</v>
      </c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13"/>
    </row>
    <row r="124" spans="1:42">
      <c r="A124" s="9">
        <v>1</v>
      </c>
      <c r="B124" s="9" t="s">
        <v>320</v>
      </c>
      <c r="C124" s="10">
        <v>1</v>
      </c>
      <c r="D124" s="9" t="s">
        <v>99</v>
      </c>
      <c r="E124" s="9">
        <v>1</v>
      </c>
      <c r="F124" s="10" t="s">
        <v>360</v>
      </c>
      <c r="G124" s="10">
        <v>3</v>
      </c>
      <c r="H124" s="10" t="s">
        <v>329</v>
      </c>
      <c r="I124" s="10" t="s">
        <v>129</v>
      </c>
      <c r="J124" s="10" t="s">
        <v>361</v>
      </c>
      <c r="K124" s="10" t="s">
        <v>362</v>
      </c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13"/>
    </row>
    <row r="125" spans="1:42">
      <c r="A125" s="9">
        <v>1</v>
      </c>
      <c r="B125" s="9" t="s">
        <v>320</v>
      </c>
      <c r="C125" s="10">
        <v>1</v>
      </c>
      <c r="D125" s="9" t="s">
        <v>99</v>
      </c>
      <c r="E125" s="9">
        <v>1</v>
      </c>
      <c r="F125" s="10" t="s">
        <v>360</v>
      </c>
      <c r="G125" s="10">
        <v>3</v>
      </c>
      <c r="H125" s="10" t="s">
        <v>329</v>
      </c>
      <c r="I125" s="10" t="s">
        <v>334</v>
      </c>
      <c r="J125" s="10" t="s">
        <v>361</v>
      </c>
      <c r="K125" s="10" t="s">
        <v>362</v>
      </c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13"/>
    </row>
    <row r="126" spans="1:42">
      <c r="A126" s="9">
        <v>1</v>
      </c>
      <c r="B126" s="9" t="s">
        <v>320</v>
      </c>
      <c r="C126" s="10">
        <v>1</v>
      </c>
      <c r="D126" s="9" t="s">
        <v>99</v>
      </c>
      <c r="E126" s="9">
        <v>1</v>
      </c>
      <c r="F126" s="10" t="s">
        <v>360</v>
      </c>
      <c r="G126" s="10">
        <v>3</v>
      </c>
      <c r="H126" s="10" t="s">
        <v>329</v>
      </c>
      <c r="I126" s="281" t="s">
        <v>136</v>
      </c>
      <c r="J126" s="10" t="s">
        <v>361</v>
      </c>
      <c r="K126" s="10" t="s">
        <v>362</v>
      </c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13"/>
    </row>
    <row r="127" spans="1:42">
      <c r="A127" s="9">
        <v>1</v>
      </c>
      <c r="B127" s="9" t="s">
        <v>320</v>
      </c>
      <c r="C127" s="10">
        <v>1</v>
      </c>
      <c r="D127" s="9" t="s">
        <v>99</v>
      </c>
      <c r="E127" s="9">
        <v>1</v>
      </c>
      <c r="F127" s="10" t="s">
        <v>360</v>
      </c>
      <c r="G127" s="10">
        <v>3</v>
      </c>
      <c r="H127" s="10" t="s">
        <v>329</v>
      </c>
      <c r="I127" s="281" t="s">
        <v>138</v>
      </c>
      <c r="J127" s="10" t="s">
        <v>361</v>
      </c>
      <c r="K127" s="10" t="s">
        <v>362</v>
      </c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13"/>
    </row>
    <row r="128" spans="1:42">
      <c r="A128" s="9">
        <v>1</v>
      </c>
      <c r="B128" s="9" t="s">
        <v>320</v>
      </c>
      <c r="C128" s="10">
        <v>1</v>
      </c>
      <c r="D128" s="9" t="s">
        <v>99</v>
      </c>
      <c r="E128" s="9">
        <v>1</v>
      </c>
      <c r="F128" s="10" t="s">
        <v>360</v>
      </c>
      <c r="G128" s="10">
        <v>3</v>
      </c>
      <c r="H128" s="10" t="s">
        <v>329</v>
      </c>
      <c r="I128" s="281" t="s">
        <v>139</v>
      </c>
      <c r="J128" s="10" t="s">
        <v>361</v>
      </c>
      <c r="K128" s="10" t="s">
        <v>362</v>
      </c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13"/>
    </row>
    <row r="129" spans="1:42">
      <c r="A129" s="9">
        <v>1</v>
      </c>
      <c r="B129" s="9" t="s">
        <v>320</v>
      </c>
      <c r="C129" s="10">
        <v>1</v>
      </c>
      <c r="D129" s="9" t="s">
        <v>99</v>
      </c>
      <c r="E129" s="9">
        <v>1</v>
      </c>
      <c r="F129" s="10" t="s">
        <v>360</v>
      </c>
      <c r="G129" s="10">
        <v>3</v>
      </c>
      <c r="H129" s="10" t="s">
        <v>329</v>
      </c>
      <c r="I129" s="281" t="s">
        <v>140</v>
      </c>
      <c r="J129" s="10" t="s">
        <v>361</v>
      </c>
      <c r="K129" s="10" t="s">
        <v>362</v>
      </c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13"/>
    </row>
    <row r="130" spans="1:42">
      <c r="A130" s="9">
        <v>1</v>
      </c>
      <c r="B130" s="9" t="s">
        <v>320</v>
      </c>
      <c r="C130" s="10">
        <v>1</v>
      </c>
      <c r="D130" s="9" t="s">
        <v>99</v>
      </c>
      <c r="E130" s="9">
        <v>1</v>
      </c>
      <c r="F130" s="10" t="s">
        <v>360</v>
      </c>
      <c r="G130" s="10">
        <v>3</v>
      </c>
      <c r="H130" s="10" t="s">
        <v>329</v>
      </c>
      <c r="I130" s="281" t="s">
        <v>335</v>
      </c>
      <c r="J130" s="10" t="s">
        <v>361</v>
      </c>
      <c r="K130" s="10" t="s">
        <v>362</v>
      </c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13"/>
    </row>
    <row r="131" spans="1:42">
      <c r="A131" s="9">
        <v>1</v>
      </c>
      <c r="B131" s="9" t="s">
        <v>320</v>
      </c>
      <c r="C131" s="10">
        <v>1</v>
      </c>
      <c r="D131" s="9" t="s">
        <v>99</v>
      </c>
      <c r="E131" s="9">
        <v>1</v>
      </c>
      <c r="F131" s="10" t="s">
        <v>360</v>
      </c>
      <c r="G131" s="10">
        <v>3</v>
      </c>
      <c r="H131" s="10" t="s">
        <v>329</v>
      </c>
      <c r="I131" s="281" t="s">
        <v>145</v>
      </c>
      <c r="J131" s="10" t="s">
        <v>361</v>
      </c>
      <c r="K131" s="10" t="s">
        <v>362</v>
      </c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13"/>
    </row>
    <row r="132" spans="1:42">
      <c r="A132" s="9">
        <v>1</v>
      </c>
      <c r="B132" s="9" t="s">
        <v>320</v>
      </c>
      <c r="C132" s="10">
        <v>1</v>
      </c>
      <c r="D132" s="9" t="s">
        <v>99</v>
      </c>
      <c r="E132" s="9">
        <v>1</v>
      </c>
      <c r="F132" s="10" t="s">
        <v>360</v>
      </c>
      <c r="G132" s="10">
        <v>3</v>
      </c>
      <c r="H132" s="10" t="s">
        <v>329</v>
      </c>
      <c r="I132" s="281" t="s">
        <v>203</v>
      </c>
      <c r="J132" s="10" t="s">
        <v>361</v>
      </c>
      <c r="K132" s="10" t="s">
        <v>362</v>
      </c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13"/>
    </row>
    <row r="133" spans="1:42">
      <c r="A133" s="9">
        <v>1</v>
      </c>
      <c r="B133" s="9" t="s">
        <v>320</v>
      </c>
      <c r="C133" s="10">
        <v>1</v>
      </c>
      <c r="D133" s="9" t="s">
        <v>99</v>
      </c>
      <c r="E133" s="9">
        <v>1</v>
      </c>
      <c r="F133" s="10" t="s">
        <v>360</v>
      </c>
      <c r="G133" s="10">
        <v>3</v>
      </c>
      <c r="H133" s="10" t="s">
        <v>329</v>
      </c>
      <c r="I133" s="281" t="s">
        <v>146</v>
      </c>
      <c r="J133" s="10" t="s">
        <v>361</v>
      </c>
      <c r="K133" s="10" t="s">
        <v>362</v>
      </c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13"/>
    </row>
    <row r="134" spans="1:42">
      <c r="A134" s="9">
        <v>1</v>
      </c>
      <c r="B134" s="9" t="s">
        <v>320</v>
      </c>
      <c r="C134" s="10">
        <v>1</v>
      </c>
      <c r="D134" s="9" t="s">
        <v>99</v>
      </c>
      <c r="E134" s="9">
        <v>1</v>
      </c>
      <c r="F134" s="10" t="s">
        <v>360</v>
      </c>
      <c r="G134" s="10">
        <v>3</v>
      </c>
      <c r="H134" s="10" t="s">
        <v>329</v>
      </c>
      <c r="I134" s="281" t="s">
        <v>148</v>
      </c>
      <c r="J134" s="10" t="s">
        <v>361</v>
      </c>
      <c r="K134" s="10" t="s">
        <v>362</v>
      </c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13"/>
    </row>
    <row r="135" spans="1:42">
      <c r="A135" s="9">
        <v>2</v>
      </c>
      <c r="B135" s="9" t="s">
        <v>330</v>
      </c>
      <c r="C135" s="10">
        <v>1</v>
      </c>
      <c r="D135" s="9" t="s">
        <v>99</v>
      </c>
      <c r="E135" s="9">
        <v>1</v>
      </c>
      <c r="F135" s="10" t="s">
        <v>360</v>
      </c>
      <c r="G135" s="10">
        <v>3</v>
      </c>
      <c r="H135" s="10" t="s">
        <v>329</v>
      </c>
      <c r="I135" s="10" t="s">
        <v>112</v>
      </c>
      <c r="J135" s="10" t="s">
        <v>361</v>
      </c>
      <c r="K135" s="10" t="s">
        <v>362</v>
      </c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13"/>
    </row>
    <row r="136" spans="1:42">
      <c r="A136" s="9">
        <v>2</v>
      </c>
      <c r="B136" s="9" t="s">
        <v>330</v>
      </c>
      <c r="C136" s="10">
        <v>1</v>
      </c>
      <c r="D136" s="9" t="s">
        <v>99</v>
      </c>
      <c r="E136" s="9">
        <v>1</v>
      </c>
      <c r="F136" s="10" t="s">
        <v>360</v>
      </c>
      <c r="G136" s="10">
        <v>3</v>
      </c>
      <c r="H136" s="10" t="s">
        <v>329</v>
      </c>
      <c r="I136" s="10" t="s">
        <v>114</v>
      </c>
      <c r="J136" s="10" t="s">
        <v>361</v>
      </c>
      <c r="K136" s="10" t="s">
        <v>362</v>
      </c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13"/>
    </row>
    <row r="137" spans="1:42">
      <c r="A137" s="9">
        <v>2</v>
      </c>
      <c r="B137" s="9" t="s">
        <v>330</v>
      </c>
      <c r="C137" s="10">
        <v>1</v>
      </c>
      <c r="D137" s="9" t="s">
        <v>99</v>
      </c>
      <c r="E137" s="9">
        <v>1</v>
      </c>
      <c r="F137" s="10" t="s">
        <v>360</v>
      </c>
      <c r="G137" s="10">
        <v>3</v>
      </c>
      <c r="H137" s="10" t="s">
        <v>329</v>
      </c>
      <c r="I137" s="10" t="s">
        <v>115</v>
      </c>
      <c r="J137" s="10" t="s">
        <v>361</v>
      </c>
      <c r="K137" s="10" t="s">
        <v>362</v>
      </c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13"/>
    </row>
    <row r="138" spans="1:42">
      <c r="A138" s="9">
        <v>2</v>
      </c>
      <c r="B138" s="9" t="s">
        <v>330</v>
      </c>
      <c r="C138" s="10">
        <v>1</v>
      </c>
      <c r="D138" s="9" t="s">
        <v>99</v>
      </c>
      <c r="E138" s="9">
        <v>1</v>
      </c>
      <c r="F138" s="10" t="s">
        <v>360</v>
      </c>
      <c r="G138" s="10">
        <v>3</v>
      </c>
      <c r="H138" s="10" t="s">
        <v>329</v>
      </c>
      <c r="I138" s="10" t="s">
        <v>116</v>
      </c>
      <c r="J138" s="10" t="s">
        <v>361</v>
      </c>
      <c r="K138" s="10" t="s">
        <v>362</v>
      </c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13"/>
    </row>
    <row r="139" spans="1:42">
      <c r="A139" s="9">
        <v>2</v>
      </c>
      <c r="B139" s="9" t="s">
        <v>330</v>
      </c>
      <c r="C139" s="10">
        <v>1</v>
      </c>
      <c r="D139" s="9" t="s">
        <v>99</v>
      </c>
      <c r="E139" s="9">
        <v>1</v>
      </c>
      <c r="F139" s="10" t="s">
        <v>360</v>
      </c>
      <c r="G139" s="10">
        <v>3</v>
      </c>
      <c r="H139" s="10" t="s">
        <v>329</v>
      </c>
      <c r="I139" s="10" t="s">
        <v>119</v>
      </c>
      <c r="J139" s="10" t="s">
        <v>361</v>
      </c>
      <c r="K139" s="10" t="s">
        <v>362</v>
      </c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13"/>
    </row>
    <row r="140" spans="1:42">
      <c r="A140" s="9">
        <v>2</v>
      </c>
      <c r="B140" s="9" t="s">
        <v>330</v>
      </c>
      <c r="C140" s="10">
        <v>1</v>
      </c>
      <c r="D140" s="9" t="s">
        <v>99</v>
      </c>
      <c r="E140" s="9">
        <v>1</v>
      </c>
      <c r="F140" s="10" t="s">
        <v>360</v>
      </c>
      <c r="G140" s="10">
        <v>3</v>
      </c>
      <c r="H140" s="10" t="s">
        <v>329</v>
      </c>
      <c r="I140" s="10" t="s">
        <v>123</v>
      </c>
      <c r="J140" s="10" t="s">
        <v>361</v>
      </c>
      <c r="K140" s="10" t="s">
        <v>362</v>
      </c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13"/>
    </row>
    <row r="141" spans="1:42">
      <c r="A141" s="9">
        <v>2</v>
      </c>
      <c r="B141" s="9" t="s">
        <v>330</v>
      </c>
      <c r="C141" s="10">
        <v>1</v>
      </c>
      <c r="D141" s="9" t="s">
        <v>99</v>
      </c>
      <c r="E141" s="9">
        <v>1</v>
      </c>
      <c r="F141" s="10" t="s">
        <v>360</v>
      </c>
      <c r="G141" s="10">
        <v>3</v>
      </c>
      <c r="H141" s="10" t="s">
        <v>329</v>
      </c>
      <c r="I141" s="10" t="s">
        <v>121</v>
      </c>
      <c r="J141" s="10" t="s">
        <v>361</v>
      </c>
      <c r="K141" s="10" t="s">
        <v>362</v>
      </c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13"/>
    </row>
    <row r="142" spans="1:42">
      <c r="A142" s="9">
        <v>2</v>
      </c>
      <c r="B142" s="9" t="s">
        <v>330</v>
      </c>
      <c r="C142" s="10">
        <v>1</v>
      </c>
      <c r="D142" s="9" t="s">
        <v>99</v>
      </c>
      <c r="E142" s="9">
        <v>1</v>
      </c>
      <c r="F142" s="10" t="s">
        <v>360</v>
      </c>
      <c r="G142" s="10">
        <v>3</v>
      </c>
      <c r="H142" s="10" t="s">
        <v>329</v>
      </c>
      <c r="I142" s="10" t="s">
        <v>126</v>
      </c>
      <c r="J142" s="10" t="s">
        <v>361</v>
      </c>
      <c r="K142" s="10" t="s">
        <v>362</v>
      </c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13"/>
    </row>
    <row r="143" spans="1:42">
      <c r="A143" s="9">
        <v>2</v>
      </c>
      <c r="B143" s="9" t="s">
        <v>330</v>
      </c>
      <c r="C143" s="10">
        <v>1</v>
      </c>
      <c r="D143" s="9" t="s">
        <v>99</v>
      </c>
      <c r="E143" s="9">
        <v>1</v>
      </c>
      <c r="F143" s="10" t="s">
        <v>360</v>
      </c>
      <c r="G143" s="10">
        <v>3</v>
      </c>
      <c r="H143" s="10" t="s">
        <v>329</v>
      </c>
      <c r="I143" s="10" t="s">
        <v>129</v>
      </c>
      <c r="J143" s="10" t="s">
        <v>361</v>
      </c>
      <c r="K143" s="10" t="s">
        <v>362</v>
      </c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13"/>
    </row>
    <row r="144" spans="1:42">
      <c r="A144" s="9">
        <v>2</v>
      </c>
      <c r="B144" s="9" t="s">
        <v>330</v>
      </c>
      <c r="C144" s="10">
        <v>1</v>
      </c>
      <c r="D144" s="9" t="s">
        <v>99</v>
      </c>
      <c r="E144" s="9">
        <v>1</v>
      </c>
      <c r="F144" s="10" t="s">
        <v>360</v>
      </c>
      <c r="G144" s="10">
        <v>3</v>
      </c>
      <c r="H144" s="10" t="s">
        <v>329</v>
      </c>
      <c r="I144" s="10" t="s">
        <v>334</v>
      </c>
      <c r="J144" s="10" t="s">
        <v>361</v>
      </c>
      <c r="K144" s="10" t="s">
        <v>362</v>
      </c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13"/>
    </row>
    <row r="145" spans="1:42">
      <c r="A145" s="9">
        <v>2</v>
      </c>
      <c r="B145" s="9" t="s">
        <v>330</v>
      </c>
      <c r="C145" s="10">
        <v>1</v>
      </c>
      <c r="D145" s="9" t="s">
        <v>99</v>
      </c>
      <c r="E145" s="9">
        <v>1</v>
      </c>
      <c r="F145" s="10" t="s">
        <v>360</v>
      </c>
      <c r="G145" s="10">
        <v>3</v>
      </c>
      <c r="H145" s="10" t="s">
        <v>329</v>
      </c>
      <c r="I145" s="281" t="s">
        <v>136</v>
      </c>
      <c r="J145" s="10" t="s">
        <v>361</v>
      </c>
      <c r="K145" s="10" t="s">
        <v>362</v>
      </c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13"/>
    </row>
    <row r="146" spans="1:42">
      <c r="A146" s="9">
        <v>2</v>
      </c>
      <c r="B146" s="9" t="s">
        <v>330</v>
      </c>
      <c r="C146" s="10">
        <v>1</v>
      </c>
      <c r="D146" s="9" t="s">
        <v>99</v>
      </c>
      <c r="E146" s="9">
        <v>1</v>
      </c>
      <c r="F146" s="10" t="s">
        <v>360</v>
      </c>
      <c r="G146" s="10">
        <v>3</v>
      </c>
      <c r="H146" s="10" t="s">
        <v>329</v>
      </c>
      <c r="I146" s="281" t="s">
        <v>138</v>
      </c>
      <c r="J146" s="10" t="s">
        <v>361</v>
      </c>
      <c r="K146" s="10" t="s">
        <v>362</v>
      </c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13"/>
    </row>
    <row r="147" spans="1:42">
      <c r="A147" s="9">
        <v>2</v>
      </c>
      <c r="B147" s="9" t="s">
        <v>330</v>
      </c>
      <c r="C147" s="10">
        <v>1</v>
      </c>
      <c r="D147" s="9" t="s">
        <v>99</v>
      </c>
      <c r="E147" s="9">
        <v>1</v>
      </c>
      <c r="F147" s="10" t="s">
        <v>360</v>
      </c>
      <c r="G147" s="10">
        <v>3</v>
      </c>
      <c r="H147" s="10" t="s">
        <v>329</v>
      </c>
      <c r="I147" s="281" t="s">
        <v>139</v>
      </c>
      <c r="J147" s="10" t="s">
        <v>361</v>
      </c>
      <c r="K147" s="10" t="s">
        <v>362</v>
      </c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13"/>
    </row>
    <row r="148" spans="1:42">
      <c r="A148" s="9">
        <v>2</v>
      </c>
      <c r="B148" s="9" t="s">
        <v>330</v>
      </c>
      <c r="C148" s="10">
        <v>1</v>
      </c>
      <c r="D148" s="9" t="s">
        <v>99</v>
      </c>
      <c r="E148" s="9">
        <v>1</v>
      </c>
      <c r="F148" s="10" t="s">
        <v>360</v>
      </c>
      <c r="G148" s="10">
        <v>3</v>
      </c>
      <c r="H148" s="10" t="s">
        <v>329</v>
      </c>
      <c r="I148" s="281" t="s">
        <v>140</v>
      </c>
      <c r="J148" s="10" t="s">
        <v>361</v>
      </c>
      <c r="K148" s="10" t="s">
        <v>362</v>
      </c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13"/>
    </row>
    <row r="149" spans="1:42">
      <c r="A149" s="9">
        <v>2</v>
      </c>
      <c r="B149" s="9" t="s">
        <v>330</v>
      </c>
      <c r="C149" s="10">
        <v>1</v>
      </c>
      <c r="D149" s="9" t="s">
        <v>99</v>
      </c>
      <c r="E149" s="9">
        <v>1</v>
      </c>
      <c r="F149" s="10" t="s">
        <v>360</v>
      </c>
      <c r="G149" s="10">
        <v>3</v>
      </c>
      <c r="H149" s="10" t="s">
        <v>329</v>
      </c>
      <c r="I149" s="281" t="s">
        <v>335</v>
      </c>
      <c r="J149" s="10" t="s">
        <v>361</v>
      </c>
      <c r="K149" s="10" t="s">
        <v>362</v>
      </c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13"/>
    </row>
    <row r="150" spans="1:42">
      <c r="A150" s="9">
        <v>2</v>
      </c>
      <c r="B150" s="9" t="s">
        <v>330</v>
      </c>
      <c r="C150" s="10">
        <v>1</v>
      </c>
      <c r="D150" s="9" t="s">
        <v>99</v>
      </c>
      <c r="E150" s="9">
        <v>1</v>
      </c>
      <c r="F150" s="10" t="s">
        <v>360</v>
      </c>
      <c r="G150" s="10">
        <v>3</v>
      </c>
      <c r="H150" s="10" t="s">
        <v>329</v>
      </c>
      <c r="I150" s="281" t="s">
        <v>145</v>
      </c>
      <c r="J150" s="10" t="s">
        <v>361</v>
      </c>
      <c r="K150" s="10" t="s">
        <v>362</v>
      </c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13"/>
    </row>
    <row r="151" spans="1:42">
      <c r="A151" s="9">
        <v>2</v>
      </c>
      <c r="B151" s="9" t="s">
        <v>330</v>
      </c>
      <c r="C151" s="10">
        <v>1</v>
      </c>
      <c r="D151" s="9" t="s">
        <v>99</v>
      </c>
      <c r="E151" s="9">
        <v>1</v>
      </c>
      <c r="F151" s="10" t="s">
        <v>360</v>
      </c>
      <c r="G151" s="10">
        <v>3</v>
      </c>
      <c r="H151" s="10" t="s">
        <v>329</v>
      </c>
      <c r="I151" s="281" t="s">
        <v>203</v>
      </c>
      <c r="J151" s="10" t="s">
        <v>361</v>
      </c>
      <c r="K151" s="10" t="s">
        <v>362</v>
      </c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13"/>
    </row>
    <row r="152" spans="1:42">
      <c r="A152" s="9">
        <v>2</v>
      </c>
      <c r="B152" s="9" t="s">
        <v>330</v>
      </c>
      <c r="C152" s="10">
        <v>1</v>
      </c>
      <c r="D152" s="9" t="s">
        <v>99</v>
      </c>
      <c r="E152" s="9">
        <v>1</v>
      </c>
      <c r="F152" s="10" t="s">
        <v>360</v>
      </c>
      <c r="G152" s="10">
        <v>3</v>
      </c>
      <c r="H152" s="10" t="s">
        <v>329</v>
      </c>
      <c r="I152" s="281" t="s">
        <v>146</v>
      </c>
      <c r="J152" s="10" t="s">
        <v>361</v>
      </c>
      <c r="K152" s="10" t="s">
        <v>362</v>
      </c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13"/>
    </row>
    <row r="153" spans="1:42">
      <c r="A153" s="9">
        <v>2</v>
      </c>
      <c r="B153" s="9" t="s">
        <v>330</v>
      </c>
      <c r="C153" s="10">
        <v>1</v>
      </c>
      <c r="D153" s="9" t="s">
        <v>99</v>
      </c>
      <c r="E153" s="9">
        <v>1</v>
      </c>
      <c r="F153" s="10" t="s">
        <v>360</v>
      </c>
      <c r="G153" s="10">
        <v>3</v>
      </c>
      <c r="H153" s="10" t="s">
        <v>329</v>
      </c>
      <c r="I153" s="281" t="s">
        <v>148</v>
      </c>
      <c r="J153" s="10" t="s">
        <v>361</v>
      </c>
      <c r="K153" s="10" t="s">
        <v>362</v>
      </c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13"/>
    </row>
    <row r="154" spans="1:42">
      <c r="A154" s="10">
        <v>3</v>
      </c>
      <c r="B154" s="10" t="s">
        <v>331</v>
      </c>
      <c r="C154" s="10">
        <v>1</v>
      </c>
      <c r="D154" s="10" t="s">
        <v>99</v>
      </c>
      <c r="E154" s="10">
        <v>1</v>
      </c>
      <c r="F154" s="10" t="s">
        <v>360</v>
      </c>
      <c r="G154" s="10">
        <v>3</v>
      </c>
      <c r="H154" s="10" t="s">
        <v>329</v>
      </c>
      <c r="I154" s="10" t="s">
        <v>112</v>
      </c>
      <c r="J154" s="10" t="s">
        <v>361</v>
      </c>
      <c r="K154" s="10" t="s">
        <v>362</v>
      </c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13"/>
    </row>
    <row r="155" spans="1:42">
      <c r="A155" s="10">
        <v>3</v>
      </c>
      <c r="B155" s="10" t="s">
        <v>331</v>
      </c>
      <c r="C155" s="10">
        <v>1</v>
      </c>
      <c r="D155" s="10" t="s">
        <v>99</v>
      </c>
      <c r="E155" s="10">
        <v>1</v>
      </c>
      <c r="F155" s="10" t="s">
        <v>360</v>
      </c>
      <c r="G155" s="10">
        <v>3</v>
      </c>
      <c r="H155" s="10" t="s">
        <v>329</v>
      </c>
      <c r="I155" s="10" t="s">
        <v>114</v>
      </c>
      <c r="J155" s="10" t="s">
        <v>361</v>
      </c>
      <c r="K155" s="10" t="s">
        <v>362</v>
      </c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13"/>
    </row>
    <row r="156" spans="1:42">
      <c r="A156" s="10">
        <v>3</v>
      </c>
      <c r="B156" s="10" t="s">
        <v>331</v>
      </c>
      <c r="C156" s="10">
        <v>1</v>
      </c>
      <c r="D156" s="10" t="s">
        <v>99</v>
      </c>
      <c r="E156" s="10">
        <v>1</v>
      </c>
      <c r="F156" s="10" t="s">
        <v>360</v>
      </c>
      <c r="G156" s="10">
        <v>3</v>
      </c>
      <c r="H156" s="10" t="s">
        <v>329</v>
      </c>
      <c r="I156" s="10" t="s">
        <v>115</v>
      </c>
      <c r="J156" s="10" t="s">
        <v>361</v>
      </c>
      <c r="K156" s="10" t="s">
        <v>362</v>
      </c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13"/>
    </row>
    <row r="157" spans="1:42">
      <c r="A157" s="10">
        <v>3</v>
      </c>
      <c r="B157" s="10" t="s">
        <v>331</v>
      </c>
      <c r="C157" s="10">
        <v>1</v>
      </c>
      <c r="D157" s="10" t="s">
        <v>99</v>
      </c>
      <c r="E157" s="10">
        <v>1</v>
      </c>
      <c r="F157" s="10" t="s">
        <v>360</v>
      </c>
      <c r="G157" s="10">
        <v>3</v>
      </c>
      <c r="H157" s="10" t="s">
        <v>329</v>
      </c>
      <c r="I157" s="10" t="s">
        <v>116</v>
      </c>
      <c r="J157" s="10" t="s">
        <v>361</v>
      </c>
      <c r="K157" s="10" t="s">
        <v>362</v>
      </c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13"/>
    </row>
    <row r="158" spans="1:42">
      <c r="A158" s="10">
        <v>3</v>
      </c>
      <c r="B158" s="10" t="s">
        <v>331</v>
      </c>
      <c r="C158" s="10">
        <v>1</v>
      </c>
      <c r="D158" s="10" t="s">
        <v>99</v>
      </c>
      <c r="E158" s="10">
        <v>1</v>
      </c>
      <c r="F158" s="10" t="s">
        <v>360</v>
      </c>
      <c r="G158" s="10">
        <v>3</v>
      </c>
      <c r="H158" s="10" t="s">
        <v>329</v>
      </c>
      <c r="I158" s="10" t="s">
        <v>119</v>
      </c>
      <c r="J158" s="10" t="s">
        <v>361</v>
      </c>
      <c r="K158" s="10" t="s">
        <v>362</v>
      </c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13"/>
    </row>
    <row r="159" spans="1:42">
      <c r="A159" s="10">
        <v>3</v>
      </c>
      <c r="B159" s="10" t="s">
        <v>331</v>
      </c>
      <c r="C159" s="10">
        <v>1</v>
      </c>
      <c r="D159" s="10" t="s">
        <v>99</v>
      </c>
      <c r="E159" s="10">
        <v>1</v>
      </c>
      <c r="F159" s="10" t="s">
        <v>360</v>
      </c>
      <c r="G159" s="10">
        <v>3</v>
      </c>
      <c r="H159" s="10" t="s">
        <v>329</v>
      </c>
      <c r="I159" s="10" t="s">
        <v>123</v>
      </c>
      <c r="J159" s="10" t="s">
        <v>361</v>
      </c>
      <c r="K159" s="10" t="s">
        <v>362</v>
      </c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13"/>
    </row>
    <row r="160" spans="1:42">
      <c r="A160" s="10">
        <v>3</v>
      </c>
      <c r="B160" s="10" t="s">
        <v>331</v>
      </c>
      <c r="C160" s="10">
        <v>1</v>
      </c>
      <c r="D160" s="10" t="s">
        <v>99</v>
      </c>
      <c r="E160" s="10">
        <v>1</v>
      </c>
      <c r="F160" s="10" t="s">
        <v>360</v>
      </c>
      <c r="G160" s="10">
        <v>3</v>
      </c>
      <c r="H160" s="10" t="s">
        <v>329</v>
      </c>
      <c r="I160" s="10" t="s">
        <v>121</v>
      </c>
      <c r="J160" s="10" t="s">
        <v>361</v>
      </c>
      <c r="K160" s="10" t="s">
        <v>362</v>
      </c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13"/>
    </row>
    <row r="161" spans="1:42">
      <c r="A161" s="10">
        <v>3</v>
      </c>
      <c r="B161" s="10" t="s">
        <v>331</v>
      </c>
      <c r="C161" s="10">
        <v>1</v>
      </c>
      <c r="D161" s="10" t="s">
        <v>99</v>
      </c>
      <c r="E161" s="10">
        <v>1</v>
      </c>
      <c r="F161" s="10" t="s">
        <v>360</v>
      </c>
      <c r="G161" s="10">
        <v>3</v>
      </c>
      <c r="H161" s="10" t="s">
        <v>329</v>
      </c>
      <c r="I161" s="10" t="s">
        <v>126</v>
      </c>
      <c r="J161" s="10" t="s">
        <v>361</v>
      </c>
      <c r="K161" s="10" t="s">
        <v>362</v>
      </c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13"/>
    </row>
    <row r="162" spans="1:42">
      <c r="A162" s="10">
        <v>3</v>
      </c>
      <c r="B162" s="10" t="s">
        <v>331</v>
      </c>
      <c r="C162" s="10">
        <v>1</v>
      </c>
      <c r="D162" s="10" t="s">
        <v>99</v>
      </c>
      <c r="E162" s="10">
        <v>1</v>
      </c>
      <c r="F162" s="10" t="s">
        <v>360</v>
      </c>
      <c r="G162" s="10">
        <v>3</v>
      </c>
      <c r="H162" s="10" t="s">
        <v>329</v>
      </c>
      <c r="I162" s="10" t="s">
        <v>129</v>
      </c>
      <c r="J162" s="10" t="s">
        <v>361</v>
      </c>
      <c r="K162" s="10" t="s">
        <v>362</v>
      </c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13"/>
    </row>
    <row r="163" spans="1:42">
      <c r="A163" s="10">
        <v>3</v>
      </c>
      <c r="B163" s="10" t="s">
        <v>331</v>
      </c>
      <c r="C163" s="10">
        <v>1</v>
      </c>
      <c r="D163" s="10" t="s">
        <v>99</v>
      </c>
      <c r="E163" s="10">
        <v>1</v>
      </c>
      <c r="F163" s="10" t="s">
        <v>360</v>
      </c>
      <c r="G163" s="10">
        <v>3</v>
      </c>
      <c r="H163" s="10" t="s">
        <v>329</v>
      </c>
      <c r="I163" s="10" t="s">
        <v>334</v>
      </c>
      <c r="J163" s="10" t="s">
        <v>361</v>
      </c>
      <c r="K163" s="10" t="s">
        <v>362</v>
      </c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13"/>
    </row>
    <row r="164" spans="1:42">
      <c r="A164" s="10">
        <v>3</v>
      </c>
      <c r="B164" s="10" t="s">
        <v>331</v>
      </c>
      <c r="C164" s="10">
        <v>1</v>
      </c>
      <c r="D164" s="10" t="s">
        <v>99</v>
      </c>
      <c r="E164" s="10">
        <v>1</v>
      </c>
      <c r="F164" s="10" t="s">
        <v>360</v>
      </c>
      <c r="G164" s="10">
        <v>3</v>
      </c>
      <c r="H164" s="10" t="s">
        <v>329</v>
      </c>
      <c r="I164" s="281" t="s">
        <v>136</v>
      </c>
      <c r="J164" s="10" t="s">
        <v>361</v>
      </c>
      <c r="K164" s="10" t="s">
        <v>362</v>
      </c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13"/>
    </row>
    <row r="165" spans="1:42">
      <c r="A165" s="10">
        <v>3</v>
      </c>
      <c r="B165" s="10" t="s">
        <v>331</v>
      </c>
      <c r="C165" s="10">
        <v>1</v>
      </c>
      <c r="D165" s="10" t="s">
        <v>99</v>
      </c>
      <c r="E165" s="10">
        <v>1</v>
      </c>
      <c r="F165" s="10" t="s">
        <v>360</v>
      </c>
      <c r="G165" s="10">
        <v>3</v>
      </c>
      <c r="H165" s="10" t="s">
        <v>329</v>
      </c>
      <c r="I165" s="281" t="s">
        <v>138</v>
      </c>
      <c r="J165" s="10" t="s">
        <v>361</v>
      </c>
      <c r="K165" s="10" t="s">
        <v>362</v>
      </c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13"/>
    </row>
    <row r="166" spans="1:42">
      <c r="A166" s="10">
        <v>3</v>
      </c>
      <c r="B166" s="10" t="s">
        <v>331</v>
      </c>
      <c r="C166" s="10">
        <v>1</v>
      </c>
      <c r="D166" s="10" t="s">
        <v>99</v>
      </c>
      <c r="E166" s="10">
        <v>1</v>
      </c>
      <c r="F166" s="10" t="s">
        <v>360</v>
      </c>
      <c r="G166" s="10">
        <v>3</v>
      </c>
      <c r="H166" s="10" t="s">
        <v>329</v>
      </c>
      <c r="I166" s="281" t="s">
        <v>139</v>
      </c>
      <c r="J166" s="10" t="s">
        <v>361</v>
      </c>
      <c r="K166" s="10" t="s">
        <v>362</v>
      </c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13"/>
    </row>
    <row r="167" spans="1:42">
      <c r="A167" s="10">
        <v>3</v>
      </c>
      <c r="B167" s="10" t="s">
        <v>331</v>
      </c>
      <c r="C167" s="10">
        <v>1</v>
      </c>
      <c r="D167" s="10" t="s">
        <v>99</v>
      </c>
      <c r="E167" s="10">
        <v>1</v>
      </c>
      <c r="F167" s="10" t="s">
        <v>360</v>
      </c>
      <c r="G167" s="10">
        <v>3</v>
      </c>
      <c r="H167" s="10" t="s">
        <v>329</v>
      </c>
      <c r="I167" s="281" t="s">
        <v>140</v>
      </c>
      <c r="J167" s="10" t="s">
        <v>361</v>
      </c>
      <c r="K167" s="10" t="s">
        <v>362</v>
      </c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13"/>
    </row>
    <row r="168" spans="1:42">
      <c r="A168" s="10">
        <v>3</v>
      </c>
      <c r="B168" s="10" t="s">
        <v>331</v>
      </c>
      <c r="C168" s="10">
        <v>1</v>
      </c>
      <c r="D168" s="10" t="s">
        <v>99</v>
      </c>
      <c r="E168" s="10">
        <v>1</v>
      </c>
      <c r="F168" s="10" t="s">
        <v>360</v>
      </c>
      <c r="G168" s="10">
        <v>3</v>
      </c>
      <c r="H168" s="10" t="s">
        <v>329</v>
      </c>
      <c r="I168" s="281" t="s">
        <v>335</v>
      </c>
      <c r="J168" s="10" t="s">
        <v>361</v>
      </c>
      <c r="K168" s="10" t="s">
        <v>362</v>
      </c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3"/>
    </row>
    <row r="169" spans="1:42">
      <c r="A169" s="10">
        <v>3</v>
      </c>
      <c r="B169" s="10" t="s">
        <v>331</v>
      </c>
      <c r="C169" s="10">
        <v>1</v>
      </c>
      <c r="D169" s="10" t="s">
        <v>99</v>
      </c>
      <c r="E169" s="10">
        <v>1</v>
      </c>
      <c r="F169" s="10" t="s">
        <v>360</v>
      </c>
      <c r="G169" s="10">
        <v>3</v>
      </c>
      <c r="H169" s="10" t="s">
        <v>329</v>
      </c>
      <c r="I169" s="281" t="s">
        <v>145</v>
      </c>
      <c r="J169" s="10" t="s">
        <v>361</v>
      </c>
      <c r="K169" s="10" t="s">
        <v>362</v>
      </c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13"/>
    </row>
    <row r="170" spans="1:42">
      <c r="A170" s="10">
        <v>3</v>
      </c>
      <c r="B170" s="10" t="s">
        <v>331</v>
      </c>
      <c r="C170" s="10">
        <v>1</v>
      </c>
      <c r="D170" s="10" t="s">
        <v>99</v>
      </c>
      <c r="E170" s="10">
        <v>1</v>
      </c>
      <c r="F170" s="10" t="s">
        <v>360</v>
      </c>
      <c r="G170" s="10">
        <v>3</v>
      </c>
      <c r="H170" s="10" t="s">
        <v>329</v>
      </c>
      <c r="I170" s="281" t="s">
        <v>203</v>
      </c>
      <c r="J170" s="10" t="s">
        <v>361</v>
      </c>
      <c r="K170" s="10" t="s">
        <v>362</v>
      </c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13"/>
    </row>
    <row r="171" spans="1:42">
      <c r="A171" s="10">
        <v>3</v>
      </c>
      <c r="B171" s="10" t="s">
        <v>331</v>
      </c>
      <c r="C171" s="10">
        <v>1</v>
      </c>
      <c r="D171" s="10" t="s">
        <v>99</v>
      </c>
      <c r="E171" s="10">
        <v>1</v>
      </c>
      <c r="F171" s="10" t="s">
        <v>360</v>
      </c>
      <c r="G171" s="10">
        <v>3</v>
      </c>
      <c r="H171" s="10" t="s">
        <v>329</v>
      </c>
      <c r="I171" s="281" t="s">
        <v>146</v>
      </c>
      <c r="J171" s="10" t="s">
        <v>361</v>
      </c>
      <c r="K171" s="10" t="s">
        <v>362</v>
      </c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13"/>
    </row>
    <row r="172" spans="1:42" ht="15" thickBot="1">
      <c r="A172" s="10">
        <v>3</v>
      </c>
      <c r="B172" s="10" t="s">
        <v>331</v>
      </c>
      <c r="C172" s="10">
        <v>1</v>
      </c>
      <c r="D172" s="10" t="s">
        <v>99</v>
      </c>
      <c r="E172" s="10">
        <v>1</v>
      </c>
      <c r="F172" s="10" t="s">
        <v>360</v>
      </c>
      <c r="G172" s="10">
        <v>3</v>
      </c>
      <c r="H172" s="10" t="s">
        <v>329</v>
      </c>
      <c r="I172" s="281" t="s">
        <v>148</v>
      </c>
      <c r="J172" s="10" t="s">
        <v>361</v>
      </c>
      <c r="K172" s="10" t="s">
        <v>362</v>
      </c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13"/>
    </row>
    <row r="173" spans="1:42">
      <c r="A173" s="3">
        <v>1</v>
      </c>
      <c r="B173" s="3" t="s">
        <v>320</v>
      </c>
      <c r="C173" s="10">
        <v>1</v>
      </c>
      <c r="D173" s="3" t="s">
        <v>99</v>
      </c>
      <c r="E173" s="3">
        <v>1</v>
      </c>
      <c r="F173" s="3" t="s">
        <v>360</v>
      </c>
      <c r="G173" s="3">
        <v>4</v>
      </c>
      <c r="H173" s="3" t="s">
        <v>178</v>
      </c>
      <c r="I173" s="3" t="s">
        <v>112</v>
      </c>
      <c r="J173" s="3" t="s">
        <v>361</v>
      </c>
      <c r="K173" s="10" t="s">
        <v>362</v>
      </c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2"/>
    </row>
    <row r="174" spans="1:42">
      <c r="A174" s="3">
        <v>1</v>
      </c>
      <c r="B174" s="3" t="s">
        <v>320</v>
      </c>
      <c r="C174" s="10">
        <v>1</v>
      </c>
      <c r="D174" s="3" t="s">
        <v>99</v>
      </c>
      <c r="E174" s="3">
        <v>1</v>
      </c>
      <c r="F174" s="3" t="s">
        <v>360</v>
      </c>
      <c r="G174" s="3">
        <v>4</v>
      </c>
      <c r="H174" s="3" t="s">
        <v>178</v>
      </c>
      <c r="I174" s="3" t="s">
        <v>114</v>
      </c>
      <c r="J174" s="3" t="s">
        <v>361</v>
      </c>
      <c r="K174" s="10" t="s">
        <v>362</v>
      </c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3"/>
    </row>
    <row r="175" spans="1:42">
      <c r="A175" s="3">
        <v>1</v>
      </c>
      <c r="B175" s="3" t="s">
        <v>320</v>
      </c>
      <c r="C175" s="10">
        <v>1</v>
      </c>
      <c r="D175" s="3" t="s">
        <v>99</v>
      </c>
      <c r="E175" s="3">
        <v>1</v>
      </c>
      <c r="F175" s="3" t="s">
        <v>360</v>
      </c>
      <c r="G175" s="3">
        <v>4</v>
      </c>
      <c r="H175" s="3" t="s">
        <v>178</v>
      </c>
      <c r="I175" s="3" t="s">
        <v>115</v>
      </c>
      <c r="J175" s="3" t="s">
        <v>361</v>
      </c>
      <c r="K175" s="10" t="s">
        <v>362</v>
      </c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3"/>
    </row>
    <row r="176" spans="1:42">
      <c r="A176" s="3">
        <v>1</v>
      </c>
      <c r="B176" s="3" t="s">
        <v>320</v>
      </c>
      <c r="C176" s="10">
        <v>1</v>
      </c>
      <c r="D176" s="3" t="s">
        <v>99</v>
      </c>
      <c r="E176" s="3">
        <v>1</v>
      </c>
      <c r="F176" s="3" t="s">
        <v>360</v>
      </c>
      <c r="G176" s="3">
        <v>4</v>
      </c>
      <c r="H176" s="3" t="s">
        <v>178</v>
      </c>
      <c r="I176" s="13" t="s">
        <v>116</v>
      </c>
      <c r="J176" s="13" t="s">
        <v>361</v>
      </c>
      <c r="K176" s="10" t="s">
        <v>362</v>
      </c>
      <c r="L176" s="10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24"/>
    </row>
    <row r="177" spans="1:42">
      <c r="A177" s="3">
        <v>1</v>
      </c>
      <c r="B177" s="3" t="s">
        <v>320</v>
      </c>
      <c r="C177" s="10">
        <v>1</v>
      </c>
      <c r="D177" s="3" t="s">
        <v>99</v>
      </c>
      <c r="E177" s="3">
        <v>1</v>
      </c>
      <c r="F177" s="3" t="s">
        <v>360</v>
      </c>
      <c r="G177" s="3">
        <v>4</v>
      </c>
      <c r="H177" s="3" t="s">
        <v>178</v>
      </c>
      <c r="I177" s="3" t="s">
        <v>119</v>
      </c>
      <c r="J177" s="3" t="s">
        <v>361</v>
      </c>
      <c r="K177" s="10" t="s">
        <v>362</v>
      </c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3"/>
    </row>
    <row r="178" spans="1:42">
      <c r="A178" s="3">
        <v>1</v>
      </c>
      <c r="B178" s="3" t="s">
        <v>320</v>
      </c>
      <c r="C178" s="10">
        <v>1</v>
      </c>
      <c r="D178" s="3" t="s">
        <v>99</v>
      </c>
      <c r="E178" s="3">
        <v>1</v>
      </c>
      <c r="F178" s="3" t="s">
        <v>360</v>
      </c>
      <c r="G178" s="3">
        <v>4</v>
      </c>
      <c r="H178" s="3" t="s">
        <v>178</v>
      </c>
      <c r="I178" s="3" t="s">
        <v>123</v>
      </c>
      <c r="J178" s="3" t="s">
        <v>361</v>
      </c>
      <c r="K178" s="10" t="s">
        <v>362</v>
      </c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3"/>
    </row>
    <row r="179" spans="1:42">
      <c r="A179" s="3">
        <v>1</v>
      </c>
      <c r="B179" s="3" t="s">
        <v>320</v>
      </c>
      <c r="C179" s="10">
        <v>1</v>
      </c>
      <c r="D179" s="3" t="s">
        <v>99</v>
      </c>
      <c r="E179" s="3">
        <v>1</v>
      </c>
      <c r="F179" s="3" t="s">
        <v>360</v>
      </c>
      <c r="G179" s="3">
        <v>4</v>
      </c>
      <c r="H179" s="3" t="s">
        <v>178</v>
      </c>
      <c r="I179" s="3" t="s">
        <v>121</v>
      </c>
      <c r="J179" s="3" t="s">
        <v>361</v>
      </c>
      <c r="K179" s="10" t="s">
        <v>362</v>
      </c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3"/>
    </row>
    <row r="180" spans="1:42">
      <c r="A180" s="3">
        <v>1</v>
      </c>
      <c r="B180" s="3" t="s">
        <v>320</v>
      </c>
      <c r="C180" s="10">
        <v>1</v>
      </c>
      <c r="D180" s="3" t="s">
        <v>99</v>
      </c>
      <c r="E180" s="3">
        <v>1</v>
      </c>
      <c r="F180" s="3" t="s">
        <v>360</v>
      </c>
      <c r="G180" s="3">
        <v>4</v>
      </c>
      <c r="H180" s="3" t="s">
        <v>178</v>
      </c>
      <c r="I180" s="3" t="s">
        <v>126</v>
      </c>
      <c r="J180" s="3" t="s">
        <v>361</v>
      </c>
      <c r="K180" s="10" t="s">
        <v>362</v>
      </c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3"/>
    </row>
    <row r="181" spans="1:42">
      <c r="A181" s="3">
        <v>1</v>
      </c>
      <c r="B181" s="3" t="s">
        <v>320</v>
      </c>
      <c r="C181" s="10">
        <v>1</v>
      </c>
      <c r="D181" s="3" t="s">
        <v>99</v>
      </c>
      <c r="E181" s="3">
        <v>1</v>
      </c>
      <c r="F181" s="3" t="s">
        <v>360</v>
      </c>
      <c r="G181" s="3">
        <v>4</v>
      </c>
      <c r="H181" s="3" t="s">
        <v>178</v>
      </c>
      <c r="I181" s="3" t="s">
        <v>129</v>
      </c>
      <c r="J181" s="3" t="s">
        <v>361</v>
      </c>
      <c r="K181" s="10" t="s">
        <v>362</v>
      </c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3"/>
    </row>
    <row r="182" spans="1:42">
      <c r="A182" s="3">
        <v>1</v>
      </c>
      <c r="B182" s="3" t="s">
        <v>320</v>
      </c>
      <c r="C182" s="10">
        <v>1</v>
      </c>
      <c r="D182" s="3" t="s">
        <v>99</v>
      </c>
      <c r="E182" s="3">
        <v>1</v>
      </c>
      <c r="F182" s="3" t="s">
        <v>360</v>
      </c>
      <c r="G182" s="3">
        <v>4</v>
      </c>
      <c r="H182" s="3" t="s">
        <v>178</v>
      </c>
      <c r="I182" s="3" t="s">
        <v>334</v>
      </c>
      <c r="J182" s="3" t="s">
        <v>361</v>
      </c>
      <c r="K182" s="10" t="s">
        <v>362</v>
      </c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3"/>
    </row>
    <row r="183" spans="1:42">
      <c r="A183" s="3">
        <v>1</v>
      </c>
      <c r="B183" s="3" t="s">
        <v>320</v>
      </c>
      <c r="C183" s="10">
        <v>1</v>
      </c>
      <c r="D183" s="3" t="s">
        <v>99</v>
      </c>
      <c r="E183" s="3">
        <v>1</v>
      </c>
      <c r="F183" s="3" t="s">
        <v>360</v>
      </c>
      <c r="G183" s="3">
        <v>4</v>
      </c>
      <c r="H183" s="3" t="s">
        <v>178</v>
      </c>
      <c r="I183" s="283" t="s">
        <v>136</v>
      </c>
      <c r="J183" s="3" t="s">
        <v>361</v>
      </c>
      <c r="K183" s="10" t="s">
        <v>362</v>
      </c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3"/>
    </row>
    <row r="184" spans="1:42">
      <c r="A184" s="3">
        <v>1</v>
      </c>
      <c r="B184" s="3" t="s">
        <v>320</v>
      </c>
      <c r="C184" s="10">
        <v>1</v>
      </c>
      <c r="D184" s="3" t="s">
        <v>99</v>
      </c>
      <c r="E184" s="3">
        <v>1</v>
      </c>
      <c r="F184" s="3" t="s">
        <v>360</v>
      </c>
      <c r="G184" s="3">
        <v>4</v>
      </c>
      <c r="H184" s="3" t="s">
        <v>178</v>
      </c>
      <c r="I184" s="283" t="s">
        <v>138</v>
      </c>
      <c r="J184" s="3" t="s">
        <v>361</v>
      </c>
      <c r="K184" s="10" t="s">
        <v>362</v>
      </c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3"/>
    </row>
    <row r="185" spans="1:42">
      <c r="A185" s="3">
        <v>1</v>
      </c>
      <c r="B185" s="3" t="s">
        <v>320</v>
      </c>
      <c r="C185" s="10">
        <v>1</v>
      </c>
      <c r="D185" s="3" t="s">
        <v>99</v>
      </c>
      <c r="E185" s="3">
        <v>1</v>
      </c>
      <c r="F185" s="3" t="s">
        <v>360</v>
      </c>
      <c r="G185" s="3">
        <v>4</v>
      </c>
      <c r="H185" s="3" t="s">
        <v>178</v>
      </c>
      <c r="I185" s="283" t="s">
        <v>139</v>
      </c>
      <c r="J185" s="3" t="s">
        <v>361</v>
      </c>
      <c r="K185" s="10" t="s">
        <v>362</v>
      </c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3"/>
    </row>
    <row r="186" spans="1:42">
      <c r="A186" s="3">
        <v>1</v>
      </c>
      <c r="B186" s="3" t="s">
        <v>320</v>
      </c>
      <c r="C186" s="10">
        <v>1</v>
      </c>
      <c r="D186" s="3" t="s">
        <v>99</v>
      </c>
      <c r="E186" s="3">
        <v>1</v>
      </c>
      <c r="F186" s="3" t="s">
        <v>360</v>
      </c>
      <c r="G186" s="3">
        <v>4</v>
      </c>
      <c r="H186" s="3" t="s">
        <v>178</v>
      </c>
      <c r="I186" s="283" t="s">
        <v>140</v>
      </c>
      <c r="J186" s="3" t="s">
        <v>361</v>
      </c>
      <c r="K186" s="10" t="s">
        <v>362</v>
      </c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3"/>
    </row>
    <row r="187" spans="1:42">
      <c r="A187" s="3">
        <v>1</v>
      </c>
      <c r="B187" s="3" t="s">
        <v>320</v>
      </c>
      <c r="C187" s="10">
        <v>1</v>
      </c>
      <c r="D187" s="3" t="s">
        <v>99</v>
      </c>
      <c r="E187" s="3">
        <v>1</v>
      </c>
      <c r="F187" s="3" t="s">
        <v>360</v>
      </c>
      <c r="G187" s="3">
        <v>4</v>
      </c>
      <c r="H187" s="3" t="s">
        <v>178</v>
      </c>
      <c r="I187" s="283" t="s">
        <v>335</v>
      </c>
      <c r="J187" s="3" t="s">
        <v>361</v>
      </c>
      <c r="K187" s="10" t="s">
        <v>362</v>
      </c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3"/>
    </row>
    <row r="188" spans="1:42">
      <c r="A188" s="3">
        <v>1</v>
      </c>
      <c r="B188" s="3" t="s">
        <v>320</v>
      </c>
      <c r="C188" s="10">
        <v>1</v>
      </c>
      <c r="D188" s="3" t="s">
        <v>99</v>
      </c>
      <c r="E188" s="3">
        <v>1</v>
      </c>
      <c r="F188" s="3" t="s">
        <v>360</v>
      </c>
      <c r="G188" s="3">
        <v>4</v>
      </c>
      <c r="H188" s="3" t="s">
        <v>178</v>
      </c>
      <c r="I188" s="283" t="s">
        <v>145</v>
      </c>
      <c r="J188" s="3" t="s">
        <v>361</v>
      </c>
      <c r="K188" s="10" t="s">
        <v>362</v>
      </c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3"/>
    </row>
    <row r="189" spans="1:42">
      <c r="A189" s="3">
        <v>1</v>
      </c>
      <c r="B189" s="3" t="s">
        <v>320</v>
      </c>
      <c r="C189" s="10">
        <v>1</v>
      </c>
      <c r="D189" s="3" t="s">
        <v>99</v>
      </c>
      <c r="E189" s="3">
        <v>1</v>
      </c>
      <c r="F189" s="3" t="s">
        <v>360</v>
      </c>
      <c r="G189" s="3">
        <v>4</v>
      </c>
      <c r="H189" s="3" t="s">
        <v>178</v>
      </c>
      <c r="I189" s="283" t="s">
        <v>203</v>
      </c>
      <c r="J189" s="3" t="s">
        <v>361</v>
      </c>
      <c r="K189" s="10" t="s">
        <v>362</v>
      </c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3"/>
    </row>
    <row r="190" spans="1:42">
      <c r="A190" s="3">
        <v>1</v>
      </c>
      <c r="B190" s="3" t="s">
        <v>320</v>
      </c>
      <c r="C190" s="10">
        <v>1</v>
      </c>
      <c r="D190" s="3" t="s">
        <v>99</v>
      </c>
      <c r="E190" s="3">
        <v>1</v>
      </c>
      <c r="F190" s="3" t="s">
        <v>360</v>
      </c>
      <c r="G190" s="3">
        <v>4</v>
      </c>
      <c r="H190" s="3" t="s">
        <v>178</v>
      </c>
      <c r="I190" s="283" t="s">
        <v>146</v>
      </c>
      <c r="J190" s="3" t="s">
        <v>361</v>
      </c>
      <c r="K190" s="10" t="s">
        <v>362</v>
      </c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3"/>
    </row>
    <row r="191" spans="1:42" ht="15" thickBot="1">
      <c r="A191" s="3">
        <v>1</v>
      </c>
      <c r="B191" s="3" t="s">
        <v>320</v>
      </c>
      <c r="C191" s="10">
        <v>1</v>
      </c>
      <c r="D191" s="3" t="s">
        <v>99</v>
      </c>
      <c r="E191" s="3">
        <v>1</v>
      </c>
      <c r="F191" s="3" t="s">
        <v>360</v>
      </c>
      <c r="G191" s="3">
        <v>4</v>
      </c>
      <c r="H191" s="3" t="s">
        <v>178</v>
      </c>
      <c r="I191" s="283" t="s">
        <v>148</v>
      </c>
      <c r="J191" s="3" t="s">
        <v>361</v>
      </c>
      <c r="K191" s="10" t="s">
        <v>362</v>
      </c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5"/>
    </row>
    <row r="192" spans="1:42">
      <c r="A192" s="282">
        <v>2</v>
      </c>
      <c r="B192" s="282" t="s">
        <v>330</v>
      </c>
      <c r="C192" s="10">
        <v>1</v>
      </c>
      <c r="D192" s="3" t="s">
        <v>99</v>
      </c>
      <c r="E192" s="3">
        <v>1</v>
      </c>
      <c r="F192" s="3" t="s">
        <v>360</v>
      </c>
      <c r="G192" s="3">
        <v>4</v>
      </c>
      <c r="H192" s="3" t="s">
        <v>178</v>
      </c>
      <c r="I192" s="3" t="s">
        <v>112</v>
      </c>
      <c r="J192" s="3" t="s">
        <v>361</v>
      </c>
      <c r="K192" s="10" t="s">
        <v>362</v>
      </c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407"/>
    </row>
    <row r="193" spans="1:42">
      <c r="A193" s="282">
        <v>2</v>
      </c>
      <c r="B193" s="282" t="s">
        <v>330</v>
      </c>
      <c r="C193" s="10">
        <v>1</v>
      </c>
      <c r="D193" s="3" t="s">
        <v>99</v>
      </c>
      <c r="E193" s="3">
        <v>1</v>
      </c>
      <c r="F193" s="3" t="s">
        <v>360</v>
      </c>
      <c r="G193" s="3">
        <v>4</v>
      </c>
      <c r="H193" s="3" t="s">
        <v>178</v>
      </c>
      <c r="I193" s="3" t="s">
        <v>114</v>
      </c>
      <c r="J193" s="3" t="s">
        <v>361</v>
      </c>
      <c r="K193" s="10" t="s">
        <v>362</v>
      </c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407"/>
    </row>
    <row r="194" spans="1:42">
      <c r="A194" s="282">
        <v>2</v>
      </c>
      <c r="B194" s="282" t="s">
        <v>330</v>
      </c>
      <c r="C194" s="10">
        <v>1</v>
      </c>
      <c r="D194" s="3" t="s">
        <v>99</v>
      </c>
      <c r="E194" s="3">
        <v>1</v>
      </c>
      <c r="F194" s="3" t="s">
        <v>360</v>
      </c>
      <c r="G194" s="3">
        <v>4</v>
      </c>
      <c r="H194" s="3" t="s">
        <v>178</v>
      </c>
      <c r="I194" s="3" t="s">
        <v>115</v>
      </c>
      <c r="J194" s="3" t="s">
        <v>361</v>
      </c>
      <c r="K194" s="10" t="s">
        <v>362</v>
      </c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407"/>
    </row>
    <row r="195" spans="1:42">
      <c r="A195" s="282">
        <v>2</v>
      </c>
      <c r="B195" s="282" t="s">
        <v>330</v>
      </c>
      <c r="C195" s="10">
        <v>1</v>
      </c>
      <c r="D195" s="3" t="s">
        <v>99</v>
      </c>
      <c r="E195" s="3">
        <v>1</v>
      </c>
      <c r="F195" s="3" t="s">
        <v>360</v>
      </c>
      <c r="G195" s="3">
        <v>4</v>
      </c>
      <c r="H195" s="3" t="s">
        <v>178</v>
      </c>
      <c r="I195" s="13" t="s">
        <v>116</v>
      </c>
      <c r="J195" s="3" t="s">
        <v>361</v>
      </c>
      <c r="K195" s="10" t="s">
        <v>362</v>
      </c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407"/>
    </row>
    <row r="196" spans="1:42">
      <c r="A196" s="282">
        <v>2</v>
      </c>
      <c r="B196" s="282" t="s">
        <v>330</v>
      </c>
      <c r="C196" s="10">
        <v>1</v>
      </c>
      <c r="D196" s="3" t="s">
        <v>99</v>
      </c>
      <c r="E196" s="3">
        <v>1</v>
      </c>
      <c r="F196" s="3" t="s">
        <v>360</v>
      </c>
      <c r="G196" s="3">
        <v>4</v>
      </c>
      <c r="H196" s="3" t="s">
        <v>178</v>
      </c>
      <c r="I196" s="3" t="s">
        <v>119</v>
      </c>
      <c r="J196" s="3" t="s">
        <v>361</v>
      </c>
      <c r="K196" s="10" t="s">
        <v>362</v>
      </c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407"/>
    </row>
    <row r="197" spans="1:42">
      <c r="A197" s="282">
        <v>2</v>
      </c>
      <c r="B197" s="282" t="s">
        <v>330</v>
      </c>
      <c r="C197" s="10">
        <v>1</v>
      </c>
      <c r="D197" s="3" t="s">
        <v>99</v>
      </c>
      <c r="E197" s="3">
        <v>1</v>
      </c>
      <c r="F197" s="3" t="s">
        <v>360</v>
      </c>
      <c r="G197" s="3">
        <v>4</v>
      </c>
      <c r="H197" s="3" t="s">
        <v>178</v>
      </c>
      <c r="I197" s="3" t="s">
        <v>123</v>
      </c>
      <c r="J197" s="3" t="s">
        <v>361</v>
      </c>
      <c r="K197" s="10" t="s">
        <v>362</v>
      </c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407"/>
    </row>
    <row r="198" spans="1:42">
      <c r="A198" s="282">
        <v>2</v>
      </c>
      <c r="B198" s="282" t="s">
        <v>330</v>
      </c>
      <c r="C198" s="10">
        <v>1</v>
      </c>
      <c r="D198" s="3" t="s">
        <v>99</v>
      </c>
      <c r="E198" s="3">
        <v>1</v>
      </c>
      <c r="F198" s="3" t="s">
        <v>360</v>
      </c>
      <c r="G198" s="3">
        <v>4</v>
      </c>
      <c r="H198" s="3" t="s">
        <v>178</v>
      </c>
      <c r="I198" s="3" t="s">
        <v>121</v>
      </c>
      <c r="J198" s="3" t="s">
        <v>361</v>
      </c>
      <c r="K198" s="10" t="s">
        <v>362</v>
      </c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407"/>
    </row>
    <row r="199" spans="1:42">
      <c r="A199" s="282">
        <v>2</v>
      </c>
      <c r="B199" s="282" t="s">
        <v>330</v>
      </c>
      <c r="C199" s="10">
        <v>1</v>
      </c>
      <c r="D199" s="3" t="s">
        <v>99</v>
      </c>
      <c r="E199" s="3">
        <v>1</v>
      </c>
      <c r="F199" s="3" t="s">
        <v>360</v>
      </c>
      <c r="G199" s="3">
        <v>4</v>
      </c>
      <c r="H199" s="3" t="s">
        <v>178</v>
      </c>
      <c r="I199" s="3" t="s">
        <v>126</v>
      </c>
      <c r="J199" s="3" t="s">
        <v>361</v>
      </c>
      <c r="K199" s="10" t="s">
        <v>362</v>
      </c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407"/>
    </row>
    <row r="200" spans="1:42">
      <c r="A200" s="282">
        <v>2</v>
      </c>
      <c r="B200" s="282" t="s">
        <v>330</v>
      </c>
      <c r="C200" s="10">
        <v>1</v>
      </c>
      <c r="D200" s="3" t="s">
        <v>99</v>
      </c>
      <c r="E200" s="3">
        <v>1</v>
      </c>
      <c r="F200" s="3" t="s">
        <v>360</v>
      </c>
      <c r="G200" s="3">
        <v>4</v>
      </c>
      <c r="H200" s="3" t="s">
        <v>178</v>
      </c>
      <c r="I200" s="3" t="s">
        <v>129</v>
      </c>
      <c r="J200" s="3" t="s">
        <v>361</v>
      </c>
      <c r="K200" s="10" t="s">
        <v>362</v>
      </c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407"/>
    </row>
    <row r="201" spans="1:42">
      <c r="A201" s="282">
        <v>2</v>
      </c>
      <c r="B201" s="282" t="s">
        <v>330</v>
      </c>
      <c r="C201" s="10">
        <v>1</v>
      </c>
      <c r="D201" s="3" t="s">
        <v>99</v>
      </c>
      <c r="E201" s="3">
        <v>1</v>
      </c>
      <c r="F201" s="3" t="s">
        <v>360</v>
      </c>
      <c r="G201" s="3">
        <v>4</v>
      </c>
      <c r="H201" s="3" t="s">
        <v>178</v>
      </c>
      <c r="I201" s="3" t="s">
        <v>334</v>
      </c>
      <c r="J201" s="3" t="s">
        <v>361</v>
      </c>
      <c r="K201" s="10" t="s">
        <v>362</v>
      </c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407"/>
    </row>
    <row r="202" spans="1:42">
      <c r="A202" s="282">
        <v>2</v>
      </c>
      <c r="B202" s="282" t="s">
        <v>330</v>
      </c>
      <c r="C202" s="10">
        <v>1</v>
      </c>
      <c r="D202" s="3" t="s">
        <v>99</v>
      </c>
      <c r="E202" s="3">
        <v>1</v>
      </c>
      <c r="F202" s="3" t="s">
        <v>360</v>
      </c>
      <c r="G202" s="3">
        <v>4</v>
      </c>
      <c r="H202" s="3" t="s">
        <v>178</v>
      </c>
      <c r="I202" s="283" t="s">
        <v>136</v>
      </c>
      <c r="J202" s="3" t="s">
        <v>361</v>
      </c>
      <c r="K202" s="10" t="s">
        <v>362</v>
      </c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407"/>
    </row>
    <row r="203" spans="1:42">
      <c r="A203" s="282">
        <v>2</v>
      </c>
      <c r="B203" s="282" t="s">
        <v>330</v>
      </c>
      <c r="C203" s="10">
        <v>1</v>
      </c>
      <c r="D203" s="3" t="s">
        <v>99</v>
      </c>
      <c r="E203" s="3">
        <v>1</v>
      </c>
      <c r="F203" s="3" t="s">
        <v>360</v>
      </c>
      <c r="G203" s="3">
        <v>4</v>
      </c>
      <c r="H203" s="3" t="s">
        <v>178</v>
      </c>
      <c r="I203" s="283" t="s">
        <v>138</v>
      </c>
      <c r="J203" s="3" t="s">
        <v>361</v>
      </c>
      <c r="K203" s="10" t="s">
        <v>362</v>
      </c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407"/>
    </row>
    <row r="204" spans="1:42">
      <c r="A204" s="282">
        <v>2</v>
      </c>
      <c r="B204" s="282" t="s">
        <v>330</v>
      </c>
      <c r="C204" s="10">
        <v>1</v>
      </c>
      <c r="D204" s="3" t="s">
        <v>99</v>
      </c>
      <c r="E204" s="3">
        <v>1</v>
      </c>
      <c r="F204" s="3" t="s">
        <v>360</v>
      </c>
      <c r="G204" s="3">
        <v>4</v>
      </c>
      <c r="H204" s="3" t="s">
        <v>178</v>
      </c>
      <c r="I204" s="283" t="s">
        <v>139</v>
      </c>
      <c r="J204" s="3" t="s">
        <v>361</v>
      </c>
      <c r="K204" s="10" t="s">
        <v>362</v>
      </c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407"/>
    </row>
    <row r="205" spans="1:42">
      <c r="A205" s="282">
        <v>2</v>
      </c>
      <c r="B205" s="282" t="s">
        <v>330</v>
      </c>
      <c r="C205" s="10">
        <v>1</v>
      </c>
      <c r="D205" s="3" t="s">
        <v>99</v>
      </c>
      <c r="E205" s="3">
        <v>1</v>
      </c>
      <c r="F205" s="3" t="s">
        <v>360</v>
      </c>
      <c r="G205" s="3">
        <v>4</v>
      </c>
      <c r="H205" s="3" t="s">
        <v>178</v>
      </c>
      <c r="I205" s="283" t="s">
        <v>140</v>
      </c>
      <c r="J205" s="3" t="s">
        <v>361</v>
      </c>
      <c r="K205" s="10" t="s">
        <v>362</v>
      </c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407"/>
    </row>
    <row r="206" spans="1:42">
      <c r="A206" s="282">
        <v>2</v>
      </c>
      <c r="B206" s="282" t="s">
        <v>330</v>
      </c>
      <c r="C206" s="10">
        <v>1</v>
      </c>
      <c r="D206" s="3" t="s">
        <v>99</v>
      </c>
      <c r="E206" s="3">
        <v>1</v>
      </c>
      <c r="F206" s="3" t="s">
        <v>360</v>
      </c>
      <c r="G206" s="3">
        <v>4</v>
      </c>
      <c r="H206" s="3" t="s">
        <v>178</v>
      </c>
      <c r="I206" s="283" t="s">
        <v>335</v>
      </c>
      <c r="J206" s="3" t="s">
        <v>361</v>
      </c>
      <c r="K206" s="10" t="s">
        <v>362</v>
      </c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407"/>
    </row>
    <row r="207" spans="1:42">
      <c r="A207" s="282">
        <v>2</v>
      </c>
      <c r="B207" s="282" t="s">
        <v>330</v>
      </c>
      <c r="C207" s="10">
        <v>1</v>
      </c>
      <c r="D207" s="3" t="s">
        <v>99</v>
      </c>
      <c r="E207" s="3">
        <v>1</v>
      </c>
      <c r="F207" s="3" t="s">
        <v>360</v>
      </c>
      <c r="G207" s="3">
        <v>4</v>
      </c>
      <c r="H207" s="3" t="s">
        <v>178</v>
      </c>
      <c r="I207" s="283" t="s">
        <v>145</v>
      </c>
      <c r="J207" s="3" t="s">
        <v>361</v>
      </c>
      <c r="K207" s="10" t="s">
        <v>362</v>
      </c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407"/>
    </row>
    <row r="208" spans="1:42">
      <c r="A208" s="282">
        <v>2</v>
      </c>
      <c r="B208" s="282" t="s">
        <v>330</v>
      </c>
      <c r="C208" s="10">
        <v>1</v>
      </c>
      <c r="D208" s="3" t="s">
        <v>99</v>
      </c>
      <c r="E208" s="3">
        <v>1</v>
      </c>
      <c r="F208" s="3" t="s">
        <v>360</v>
      </c>
      <c r="G208" s="3">
        <v>4</v>
      </c>
      <c r="H208" s="3" t="s">
        <v>178</v>
      </c>
      <c r="I208" s="283" t="s">
        <v>203</v>
      </c>
      <c r="J208" s="3" t="s">
        <v>361</v>
      </c>
      <c r="K208" s="10" t="s">
        <v>362</v>
      </c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407"/>
    </row>
    <row r="209" spans="1:42">
      <c r="A209" s="282">
        <v>2</v>
      </c>
      <c r="B209" s="282" t="s">
        <v>330</v>
      </c>
      <c r="C209" s="10">
        <v>1</v>
      </c>
      <c r="D209" s="3" t="s">
        <v>99</v>
      </c>
      <c r="E209" s="3">
        <v>1</v>
      </c>
      <c r="F209" s="3" t="s">
        <v>360</v>
      </c>
      <c r="G209" s="3">
        <v>4</v>
      </c>
      <c r="H209" s="3" t="s">
        <v>178</v>
      </c>
      <c r="I209" s="283" t="s">
        <v>146</v>
      </c>
      <c r="J209" s="3" t="s">
        <v>361</v>
      </c>
      <c r="K209" s="10" t="s">
        <v>362</v>
      </c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407"/>
    </row>
    <row r="210" spans="1:42" ht="15" thickBot="1">
      <c r="A210" s="282">
        <v>2</v>
      </c>
      <c r="B210" s="282" t="s">
        <v>330</v>
      </c>
      <c r="C210" s="10">
        <v>1</v>
      </c>
      <c r="D210" s="3" t="s">
        <v>99</v>
      </c>
      <c r="E210" s="3">
        <v>1</v>
      </c>
      <c r="F210" s="3" t="s">
        <v>360</v>
      </c>
      <c r="G210" s="3">
        <v>4</v>
      </c>
      <c r="H210" s="3" t="s">
        <v>178</v>
      </c>
      <c r="I210" s="283" t="s">
        <v>148</v>
      </c>
      <c r="J210" s="3" t="s">
        <v>361</v>
      </c>
      <c r="K210" s="10" t="s">
        <v>362</v>
      </c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407"/>
    </row>
    <row r="211" spans="1:42">
      <c r="A211" s="282">
        <v>3</v>
      </c>
      <c r="B211" s="282" t="s">
        <v>331</v>
      </c>
      <c r="C211" s="10">
        <v>1</v>
      </c>
      <c r="D211" s="282" t="s">
        <v>99</v>
      </c>
      <c r="E211" s="282">
        <v>1</v>
      </c>
      <c r="F211" s="3" t="s">
        <v>360</v>
      </c>
      <c r="G211" s="3">
        <v>4</v>
      </c>
      <c r="H211" s="3" t="s">
        <v>178</v>
      </c>
      <c r="I211" s="3" t="s">
        <v>112</v>
      </c>
      <c r="J211" s="3" t="s">
        <v>361</v>
      </c>
      <c r="K211" s="10" t="s">
        <v>362</v>
      </c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2">
        <v>0</v>
      </c>
    </row>
    <row r="212" spans="1:42">
      <c r="A212" s="282">
        <v>3</v>
      </c>
      <c r="B212" s="282" t="s">
        <v>331</v>
      </c>
      <c r="C212" s="10">
        <v>1</v>
      </c>
      <c r="D212" s="282" t="s">
        <v>99</v>
      </c>
      <c r="E212" s="282">
        <v>1</v>
      </c>
      <c r="F212" s="3" t="s">
        <v>360</v>
      </c>
      <c r="G212" s="3">
        <v>4</v>
      </c>
      <c r="H212" s="3" t="s">
        <v>178</v>
      </c>
      <c r="I212" s="3" t="s">
        <v>114</v>
      </c>
      <c r="J212" s="3" t="s">
        <v>361</v>
      </c>
      <c r="K212" s="10" t="s">
        <v>362</v>
      </c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3">
        <v>9</v>
      </c>
    </row>
    <row r="213" spans="1:42">
      <c r="A213" s="282">
        <v>3</v>
      </c>
      <c r="B213" s="282" t="s">
        <v>331</v>
      </c>
      <c r="C213" s="10">
        <v>1</v>
      </c>
      <c r="D213" s="282" t="s">
        <v>99</v>
      </c>
      <c r="E213" s="282">
        <v>1</v>
      </c>
      <c r="F213" s="3" t="s">
        <v>360</v>
      </c>
      <c r="G213" s="3">
        <v>4</v>
      </c>
      <c r="H213" s="3" t="s">
        <v>178</v>
      </c>
      <c r="I213" s="3" t="s">
        <v>115</v>
      </c>
      <c r="J213" s="3" t="s">
        <v>361</v>
      </c>
      <c r="K213" s="10" t="s">
        <v>362</v>
      </c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3">
        <v>0</v>
      </c>
    </row>
    <row r="214" spans="1:42">
      <c r="A214" s="282">
        <v>3</v>
      </c>
      <c r="B214" s="282" t="s">
        <v>331</v>
      </c>
      <c r="C214" s="10">
        <v>1</v>
      </c>
      <c r="D214" s="282" t="s">
        <v>99</v>
      </c>
      <c r="E214" s="282">
        <v>1</v>
      </c>
      <c r="F214" s="3" t="s">
        <v>360</v>
      </c>
      <c r="G214" s="3">
        <v>4</v>
      </c>
      <c r="H214" s="3" t="s">
        <v>178</v>
      </c>
      <c r="I214" s="3" t="s">
        <v>116</v>
      </c>
      <c r="J214" s="3" t="s">
        <v>361</v>
      </c>
      <c r="K214" s="10" t="s">
        <v>362</v>
      </c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4" t="s">
        <v>339</v>
      </c>
    </row>
    <row r="215" spans="1:42">
      <c r="A215" s="282">
        <v>3</v>
      </c>
      <c r="B215" s="282" t="s">
        <v>331</v>
      </c>
      <c r="C215" s="10">
        <v>1</v>
      </c>
      <c r="D215" s="282" t="s">
        <v>99</v>
      </c>
      <c r="E215" s="282">
        <v>1</v>
      </c>
      <c r="F215" s="3" t="s">
        <v>360</v>
      </c>
      <c r="G215" s="3">
        <v>4</v>
      </c>
      <c r="H215" s="3" t="s">
        <v>178</v>
      </c>
      <c r="I215" s="3" t="s">
        <v>119</v>
      </c>
      <c r="J215" s="3" t="s">
        <v>361</v>
      </c>
      <c r="K215" s="10" t="s">
        <v>362</v>
      </c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3">
        <v>0</v>
      </c>
    </row>
    <row r="216" spans="1:42">
      <c r="A216" s="282">
        <v>3</v>
      </c>
      <c r="B216" s="282" t="s">
        <v>331</v>
      </c>
      <c r="C216" s="10">
        <v>1</v>
      </c>
      <c r="D216" s="282" t="s">
        <v>99</v>
      </c>
      <c r="E216" s="282">
        <v>1</v>
      </c>
      <c r="F216" s="3" t="s">
        <v>360</v>
      </c>
      <c r="G216" s="3">
        <v>4</v>
      </c>
      <c r="H216" s="3" t="s">
        <v>178</v>
      </c>
      <c r="I216" s="3" t="s">
        <v>123</v>
      </c>
      <c r="J216" s="3" t="s">
        <v>361</v>
      </c>
      <c r="K216" s="10" t="s">
        <v>362</v>
      </c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3">
        <v>0</v>
      </c>
    </row>
    <row r="217" spans="1:42">
      <c r="A217" s="282">
        <v>3</v>
      </c>
      <c r="B217" s="282" t="s">
        <v>331</v>
      </c>
      <c r="C217" s="10">
        <v>1</v>
      </c>
      <c r="D217" s="282" t="s">
        <v>99</v>
      </c>
      <c r="E217" s="282">
        <v>1</v>
      </c>
      <c r="F217" s="3" t="s">
        <v>360</v>
      </c>
      <c r="G217" s="3">
        <v>4</v>
      </c>
      <c r="H217" s="3" t="s">
        <v>178</v>
      </c>
      <c r="I217" s="3" t="s">
        <v>121</v>
      </c>
      <c r="J217" s="3" t="s">
        <v>361</v>
      </c>
      <c r="K217" s="10" t="s">
        <v>362</v>
      </c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3">
        <v>0</v>
      </c>
    </row>
    <row r="218" spans="1:42">
      <c r="A218" s="282">
        <v>3</v>
      </c>
      <c r="B218" s="282" t="s">
        <v>331</v>
      </c>
      <c r="C218" s="10">
        <v>1</v>
      </c>
      <c r="D218" s="282" t="s">
        <v>99</v>
      </c>
      <c r="E218" s="282">
        <v>1</v>
      </c>
      <c r="F218" s="3" t="s">
        <v>360</v>
      </c>
      <c r="G218" s="3">
        <v>4</v>
      </c>
      <c r="H218" s="3" t="s">
        <v>178</v>
      </c>
      <c r="I218" s="3" t="s">
        <v>126</v>
      </c>
      <c r="J218" s="3" t="s">
        <v>361</v>
      </c>
      <c r="K218" s="10" t="s">
        <v>362</v>
      </c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3">
        <v>0</v>
      </c>
    </row>
    <row r="219" spans="1:42">
      <c r="A219" s="282">
        <v>3</v>
      </c>
      <c r="B219" s="282" t="s">
        <v>331</v>
      </c>
      <c r="C219" s="10">
        <v>1</v>
      </c>
      <c r="D219" s="282" t="s">
        <v>99</v>
      </c>
      <c r="E219" s="282">
        <v>1</v>
      </c>
      <c r="F219" s="3" t="s">
        <v>360</v>
      </c>
      <c r="G219" s="3">
        <v>4</v>
      </c>
      <c r="H219" s="3" t="s">
        <v>178</v>
      </c>
      <c r="I219" s="3" t="s">
        <v>129</v>
      </c>
      <c r="J219" s="3" t="s">
        <v>361</v>
      </c>
      <c r="K219" s="10" t="s">
        <v>362</v>
      </c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3">
        <v>9</v>
      </c>
    </row>
    <row r="220" spans="1:42">
      <c r="A220" s="282">
        <v>3</v>
      </c>
      <c r="B220" s="282" t="s">
        <v>331</v>
      </c>
      <c r="C220" s="10">
        <v>1</v>
      </c>
      <c r="D220" s="282" t="s">
        <v>99</v>
      </c>
      <c r="E220" s="282">
        <v>1</v>
      </c>
      <c r="F220" s="3" t="s">
        <v>360</v>
      </c>
      <c r="G220" s="3">
        <v>4</v>
      </c>
      <c r="H220" s="3" t="s">
        <v>178</v>
      </c>
      <c r="I220" s="3" t="s">
        <v>334</v>
      </c>
      <c r="J220" s="3" t="s">
        <v>361</v>
      </c>
      <c r="K220" s="10" t="s">
        <v>362</v>
      </c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3">
        <v>0</v>
      </c>
    </row>
    <row r="221" spans="1:42">
      <c r="A221" s="282">
        <v>3</v>
      </c>
      <c r="B221" s="282" t="s">
        <v>331</v>
      </c>
      <c r="C221" s="10">
        <v>1</v>
      </c>
      <c r="D221" s="282" t="s">
        <v>99</v>
      </c>
      <c r="E221" s="282">
        <v>1</v>
      </c>
      <c r="F221" s="3" t="s">
        <v>360</v>
      </c>
      <c r="G221" s="3">
        <v>4</v>
      </c>
      <c r="H221" s="3" t="s">
        <v>178</v>
      </c>
      <c r="I221" s="283" t="s">
        <v>136</v>
      </c>
      <c r="J221" s="3" t="s">
        <v>361</v>
      </c>
      <c r="K221" s="10" t="s">
        <v>362</v>
      </c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3">
        <v>0</v>
      </c>
    </row>
    <row r="222" spans="1:42">
      <c r="A222" s="282">
        <v>3</v>
      </c>
      <c r="B222" s="282" t="s">
        <v>331</v>
      </c>
      <c r="C222" s="10">
        <v>1</v>
      </c>
      <c r="D222" s="282" t="s">
        <v>99</v>
      </c>
      <c r="E222" s="282">
        <v>1</v>
      </c>
      <c r="F222" s="3" t="s">
        <v>360</v>
      </c>
      <c r="G222" s="3">
        <v>4</v>
      </c>
      <c r="H222" s="3" t="s">
        <v>178</v>
      </c>
      <c r="I222" s="283" t="s">
        <v>138</v>
      </c>
      <c r="J222" s="3" t="s">
        <v>361</v>
      </c>
      <c r="K222" s="10" t="s">
        <v>362</v>
      </c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3">
        <v>0</v>
      </c>
    </row>
    <row r="223" spans="1:42">
      <c r="A223" s="282">
        <v>3</v>
      </c>
      <c r="B223" s="282" t="s">
        <v>331</v>
      </c>
      <c r="C223" s="10">
        <v>1</v>
      </c>
      <c r="D223" s="282" t="s">
        <v>99</v>
      </c>
      <c r="E223" s="282">
        <v>1</v>
      </c>
      <c r="F223" s="3" t="s">
        <v>360</v>
      </c>
      <c r="G223" s="3">
        <v>4</v>
      </c>
      <c r="H223" s="3" t="s">
        <v>178</v>
      </c>
      <c r="I223" s="283" t="s">
        <v>139</v>
      </c>
      <c r="J223" s="3" t="s">
        <v>361</v>
      </c>
      <c r="K223" s="10" t="s">
        <v>362</v>
      </c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3">
        <v>0</v>
      </c>
    </row>
    <row r="224" spans="1:42">
      <c r="A224" s="282">
        <v>3</v>
      </c>
      <c r="B224" s="282" t="s">
        <v>331</v>
      </c>
      <c r="C224" s="10">
        <v>1</v>
      </c>
      <c r="D224" s="282" t="s">
        <v>99</v>
      </c>
      <c r="E224" s="282">
        <v>1</v>
      </c>
      <c r="F224" s="3" t="s">
        <v>360</v>
      </c>
      <c r="G224" s="3">
        <v>4</v>
      </c>
      <c r="H224" s="3" t="s">
        <v>178</v>
      </c>
      <c r="I224" s="283" t="s">
        <v>140</v>
      </c>
      <c r="J224" s="3" t="s">
        <v>361</v>
      </c>
      <c r="K224" s="10" t="s">
        <v>362</v>
      </c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3">
        <v>5</v>
      </c>
    </row>
    <row r="225" spans="1:42">
      <c r="A225" s="282">
        <v>3</v>
      </c>
      <c r="B225" s="282" t="s">
        <v>331</v>
      </c>
      <c r="C225" s="10">
        <v>1</v>
      </c>
      <c r="D225" s="282" t="s">
        <v>99</v>
      </c>
      <c r="E225" s="282">
        <v>1</v>
      </c>
      <c r="F225" s="3" t="s">
        <v>360</v>
      </c>
      <c r="G225" s="3">
        <v>4</v>
      </c>
      <c r="H225" s="3" t="s">
        <v>178</v>
      </c>
      <c r="I225" s="283" t="s">
        <v>335</v>
      </c>
      <c r="J225" s="3" t="s">
        <v>361</v>
      </c>
      <c r="K225" s="10" t="s">
        <v>362</v>
      </c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3">
        <v>0</v>
      </c>
    </row>
    <row r="226" spans="1:42">
      <c r="A226" s="282">
        <v>3</v>
      </c>
      <c r="B226" s="282" t="s">
        <v>331</v>
      </c>
      <c r="C226" s="10">
        <v>1</v>
      </c>
      <c r="D226" s="282" t="s">
        <v>99</v>
      </c>
      <c r="E226" s="282">
        <v>1</v>
      </c>
      <c r="F226" s="3" t="s">
        <v>360</v>
      </c>
      <c r="G226" s="3">
        <v>4</v>
      </c>
      <c r="H226" s="3" t="s">
        <v>178</v>
      </c>
      <c r="I226" s="283" t="s">
        <v>145</v>
      </c>
      <c r="J226" s="3" t="s">
        <v>361</v>
      </c>
      <c r="K226" s="10" t="s">
        <v>362</v>
      </c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3">
        <v>0</v>
      </c>
    </row>
    <row r="227" spans="1:42">
      <c r="A227" s="282">
        <v>3</v>
      </c>
      <c r="B227" s="282" t="s">
        <v>331</v>
      </c>
      <c r="C227" s="10">
        <v>1</v>
      </c>
      <c r="D227" s="282" t="s">
        <v>99</v>
      </c>
      <c r="E227" s="282">
        <v>1</v>
      </c>
      <c r="F227" s="3" t="s">
        <v>360</v>
      </c>
      <c r="G227" s="3">
        <v>4</v>
      </c>
      <c r="H227" s="3" t="s">
        <v>178</v>
      </c>
      <c r="I227" s="283" t="s">
        <v>203</v>
      </c>
      <c r="J227" s="3" t="s">
        <v>361</v>
      </c>
      <c r="K227" s="10" t="s">
        <v>362</v>
      </c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3">
        <v>0</v>
      </c>
    </row>
    <row r="228" spans="1:42">
      <c r="A228" s="282">
        <v>3</v>
      </c>
      <c r="B228" s="282" t="s">
        <v>331</v>
      </c>
      <c r="C228" s="10">
        <v>1</v>
      </c>
      <c r="D228" s="282" t="s">
        <v>99</v>
      </c>
      <c r="E228" s="282">
        <v>1</v>
      </c>
      <c r="F228" s="3" t="s">
        <v>360</v>
      </c>
      <c r="G228" s="3">
        <v>4</v>
      </c>
      <c r="H228" s="3" t="s">
        <v>178</v>
      </c>
      <c r="I228" s="283" t="s">
        <v>146</v>
      </c>
      <c r="J228" s="3" t="s">
        <v>361</v>
      </c>
      <c r="K228" s="10" t="s">
        <v>362</v>
      </c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3">
        <v>7</v>
      </c>
    </row>
    <row r="229" spans="1:42" ht="15" thickBot="1">
      <c r="A229" s="282">
        <v>3</v>
      </c>
      <c r="B229" s="282" t="s">
        <v>331</v>
      </c>
      <c r="C229" s="10">
        <v>1</v>
      </c>
      <c r="D229" s="282" t="s">
        <v>99</v>
      </c>
      <c r="E229" s="282">
        <v>1</v>
      </c>
      <c r="F229" s="3" t="s">
        <v>360</v>
      </c>
      <c r="G229" s="3">
        <v>4</v>
      </c>
      <c r="H229" s="3" t="s">
        <v>178</v>
      </c>
      <c r="I229" s="283" t="s">
        <v>148</v>
      </c>
      <c r="J229" s="3" t="s">
        <v>361</v>
      </c>
      <c r="K229" s="10" t="s">
        <v>362</v>
      </c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5">
        <v>0</v>
      </c>
    </row>
    <row r="230" spans="1:42">
      <c r="A230" s="9">
        <v>1</v>
      </c>
      <c r="B230" s="9" t="s">
        <v>320</v>
      </c>
      <c r="C230" s="10">
        <v>1</v>
      </c>
      <c r="D230" s="9" t="s">
        <v>99</v>
      </c>
      <c r="E230" s="9">
        <v>1</v>
      </c>
      <c r="F230" s="10" t="s">
        <v>360</v>
      </c>
      <c r="G230" s="10">
        <v>5</v>
      </c>
      <c r="H230" s="10" t="s">
        <v>179</v>
      </c>
      <c r="I230" s="10" t="s">
        <v>112</v>
      </c>
      <c r="J230" s="10" t="s">
        <v>361</v>
      </c>
      <c r="K230" s="10" t="s">
        <v>362</v>
      </c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2"/>
    </row>
    <row r="231" spans="1:42">
      <c r="A231" s="9">
        <v>1</v>
      </c>
      <c r="B231" s="9" t="s">
        <v>320</v>
      </c>
      <c r="C231" s="10">
        <v>1</v>
      </c>
      <c r="D231" s="9" t="s">
        <v>99</v>
      </c>
      <c r="E231" s="9">
        <v>1</v>
      </c>
      <c r="F231" s="10" t="s">
        <v>360</v>
      </c>
      <c r="G231" s="10">
        <v>5</v>
      </c>
      <c r="H231" s="10" t="s">
        <v>179</v>
      </c>
      <c r="I231" s="10" t="s">
        <v>114</v>
      </c>
      <c r="J231" s="10" t="s">
        <v>361</v>
      </c>
      <c r="K231" s="10" t="s">
        <v>362</v>
      </c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3"/>
    </row>
    <row r="232" spans="1:42">
      <c r="A232" s="9">
        <v>1</v>
      </c>
      <c r="B232" s="9" t="s">
        <v>320</v>
      </c>
      <c r="C232" s="10">
        <v>1</v>
      </c>
      <c r="D232" s="9" t="s">
        <v>99</v>
      </c>
      <c r="E232" s="9">
        <v>1</v>
      </c>
      <c r="F232" s="10" t="s">
        <v>360</v>
      </c>
      <c r="G232" s="10">
        <v>5</v>
      </c>
      <c r="H232" s="10" t="s">
        <v>179</v>
      </c>
      <c r="I232" s="10" t="s">
        <v>115</v>
      </c>
      <c r="J232" s="10" t="s">
        <v>361</v>
      </c>
      <c r="K232" s="10" t="s">
        <v>362</v>
      </c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3"/>
    </row>
    <row r="233" spans="1:42">
      <c r="A233" s="9">
        <v>1</v>
      </c>
      <c r="B233" s="9" t="s">
        <v>320</v>
      </c>
      <c r="C233" s="10">
        <v>1</v>
      </c>
      <c r="D233" s="9" t="s">
        <v>99</v>
      </c>
      <c r="E233" s="9">
        <v>1</v>
      </c>
      <c r="F233" s="10" t="s">
        <v>360</v>
      </c>
      <c r="G233" s="10">
        <v>5</v>
      </c>
      <c r="H233" s="10" t="s">
        <v>179</v>
      </c>
      <c r="I233" s="13" t="s">
        <v>116</v>
      </c>
      <c r="J233" s="13" t="s">
        <v>361</v>
      </c>
      <c r="K233" s="10" t="s">
        <v>362</v>
      </c>
      <c r="L233" s="10"/>
      <c r="M233" s="13"/>
      <c r="N233" s="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4"/>
    </row>
    <row r="234" spans="1:42">
      <c r="A234" s="9">
        <v>1</v>
      </c>
      <c r="B234" s="9" t="s">
        <v>320</v>
      </c>
      <c r="C234" s="10">
        <v>1</v>
      </c>
      <c r="D234" s="9" t="s">
        <v>99</v>
      </c>
      <c r="E234" s="9">
        <v>1</v>
      </c>
      <c r="F234" s="10" t="s">
        <v>360</v>
      </c>
      <c r="G234" s="10">
        <v>5</v>
      </c>
      <c r="H234" s="10" t="s">
        <v>179</v>
      </c>
      <c r="I234" s="10" t="s">
        <v>119</v>
      </c>
      <c r="J234" s="10" t="s">
        <v>361</v>
      </c>
      <c r="K234" s="10" t="s">
        <v>362</v>
      </c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3"/>
    </row>
    <row r="235" spans="1:42">
      <c r="A235" s="9">
        <v>1</v>
      </c>
      <c r="B235" s="9" t="s">
        <v>320</v>
      </c>
      <c r="C235" s="10">
        <v>1</v>
      </c>
      <c r="D235" s="9" t="s">
        <v>99</v>
      </c>
      <c r="E235" s="9">
        <v>1</v>
      </c>
      <c r="F235" s="10" t="s">
        <v>360</v>
      </c>
      <c r="G235" s="10">
        <v>5</v>
      </c>
      <c r="H235" s="10" t="s">
        <v>179</v>
      </c>
      <c r="I235" s="10" t="s">
        <v>123</v>
      </c>
      <c r="J235" s="10" t="s">
        <v>361</v>
      </c>
      <c r="K235" s="10" t="s">
        <v>362</v>
      </c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3"/>
    </row>
    <row r="236" spans="1:42">
      <c r="A236" s="9">
        <v>1</v>
      </c>
      <c r="B236" s="9" t="s">
        <v>320</v>
      </c>
      <c r="C236" s="10">
        <v>1</v>
      </c>
      <c r="D236" s="9" t="s">
        <v>99</v>
      </c>
      <c r="E236" s="9">
        <v>1</v>
      </c>
      <c r="F236" s="10" t="s">
        <v>360</v>
      </c>
      <c r="G236" s="10">
        <v>5</v>
      </c>
      <c r="H236" s="10" t="s">
        <v>179</v>
      </c>
      <c r="I236" s="10" t="s">
        <v>121</v>
      </c>
      <c r="J236" s="10" t="s">
        <v>361</v>
      </c>
      <c r="K236" s="10" t="s">
        <v>362</v>
      </c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3"/>
    </row>
    <row r="237" spans="1:42">
      <c r="A237" s="9">
        <v>1</v>
      </c>
      <c r="B237" s="9" t="s">
        <v>320</v>
      </c>
      <c r="C237" s="10">
        <v>1</v>
      </c>
      <c r="D237" s="9" t="s">
        <v>99</v>
      </c>
      <c r="E237" s="9">
        <v>1</v>
      </c>
      <c r="F237" s="10" t="s">
        <v>360</v>
      </c>
      <c r="G237" s="10">
        <v>5</v>
      </c>
      <c r="H237" s="10" t="s">
        <v>179</v>
      </c>
      <c r="I237" s="10" t="s">
        <v>126</v>
      </c>
      <c r="J237" s="10" t="s">
        <v>361</v>
      </c>
      <c r="K237" s="10" t="s">
        <v>362</v>
      </c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3"/>
    </row>
    <row r="238" spans="1:42">
      <c r="A238" s="9">
        <v>1</v>
      </c>
      <c r="B238" s="9" t="s">
        <v>320</v>
      </c>
      <c r="C238" s="10">
        <v>1</v>
      </c>
      <c r="D238" s="9" t="s">
        <v>99</v>
      </c>
      <c r="E238" s="9">
        <v>1</v>
      </c>
      <c r="F238" s="10" t="s">
        <v>360</v>
      </c>
      <c r="G238" s="10">
        <v>5</v>
      </c>
      <c r="H238" s="10" t="s">
        <v>179</v>
      </c>
      <c r="I238" s="10" t="s">
        <v>129</v>
      </c>
      <c r="J238" s="10" t="s">
        <v>361</v>
      </c>
      <c r="K238" s="10" t="s">
        <v>362</v>
      </c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3"/>
    </row>
    <row r="239" spans="1:42">
      <c r="A239" s="9">
        <v>1</v>
      </c>
      <c r="B239" s="9" t="s">
        <v>320</v>
      </c>
      <c r="C239" s="10">
        <v>1</v>
      </c>
      <c r="D239" s="9" t="s">
        <v>99</v>
      </c>
      <c r="E239" s="9">
        <v>1</v>
      </c>
      <c r="F239" s="10" t="s">
        <v>360</v>
      </c>
      <c r="G239" s="10">
        <v>5</v>
      </c>
      <c r="H239" s="10" t="s">
        <v>179</v>
      </c>
      <c r="I239" s="10" t="s">
        <v>334</v>
      </c>
      <c r="J239" s="10" t="s">
        <v>361</v>
      </c>
      <c r="K239" s="10" t="s">
        <v>362</v>
      </c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3"/>
    </row>
    <row r="240" spans="1:42">
      <c r="A240" s="9">
        <v>1</v>
      </c>
      <c r="B240" s="9" t="s">
        <v>320</v>
      </c>
      <c r="C240" s="10">
        <v>1</v>
      </c>
      <c r="D240" s="9" t="s">
        <v>99</v>
      </c>
      <c r="E240" s="9">
        <v>1</v>
      </c>
      <c r="F240" s="10" t="s">
        <v>360</v>
      </c>
      <c r="G240" s="10">
        <v>5</v>
      </c>
      <c r="H240" s="10" t="s">
        <v>179</v>
      </c>
      <c r="I240" s="281" t="s">
        <v>136</v>
      </c>
      <c r="J240" s="10" t="s">
        <v>361</v>
      </c>
      <c r="K240" s="10" t="s">
        <v>362</v>
      </c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3"/>
    </row>
    <row r="241" spans="1:42">
      <c r="A241" s="9">
        <v>1</v>
      </c>
      <c r="B241" s="9" t="s">
        <v>320</v>
      </c>
      <c r="C241" s="10">
        <v>1</v>
      </c>
      <c r="D241" s="9" t="s">
        <v>99</v>
      </c>
      <c r="E241" s="9">
        <v>1</v>
      </c>
      <c r="F241" s="10" t="s">
        <v>360</v>
      </c>
      <c r="G241" s="10">
        <v>5</v>
      </c>
      <c r="H241" s="10" t="s">
        <v>179</v>
      </c>
      <c r="I241" s="281" t="s">
        <v>138</v>
      </c>
      <c r="J241" s="10" t="s">
        <v>361</v>
      </c>
      <c r="K241" s="10" t="s">
        <v>362</v>
      </c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3"/>
    </row>
    <row r="242" spans="1:42">
      <c r="A242" s="9">
        <v>1</v>
      </c>
      <c r="B242" s="9" t="s">
        <v>320</v>
      </c>
      <c r="C242" s="10">
        <v>1</v>
      </c>
      <c r="D242" s="9" t="s">
        <v>99</v>
      </c>
      <c r="E242" s="9">
        <v>1</v>
      </c>
      <c r="F242" s="10" t="s">
        <v>360</v>
      </c>
      <c r="G242" s="10">
        <v>5</v>
      </c>
      <c r="H242" s="10" t="s">
        <v>179</v>
      </c>
      <c r="I242" s="281" t="s">
        <v>139</v>
      </c>
      <c r="J242" s="10" t="s">
        <v>361</v>
      </c>
      <c r="K242" s="10" t="s">
        <v>362</v>
      </c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3"/>
    </row>
    <row r="243" spans="1:42">
      <c r="A243" s="9">
        <v>1</v>
      </c>
      <c r="B243" s="9" t="s">
        <v>320</v>
      </c>
      <c r="C243" s="10">
        <v>1</v>
      </c>
      <c r="D243" s="9" t="s">
        <v>99</v>
      </c>
      <c r="E243" s="9">
        <v>1</v>
      </c>
      <c r="F243" s="10" t="s">
        <v>360</v>
      </c>
      <c r="G243" s="10">
        <v>5</v>
      </c>
      <c r="H243" s="10" t="s">
        <v>179</v>
      </c>
      <c r="I243" s="281" t="s">
        <v>140</v>
      </c>
      <c r="J243" s="10" t="s">
        <v>361</v>
      </c>
      <c r="K243" s="10" t="s">
        <v>362</v>
      </c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3"/>
    </row>
    <row r="244" spans="1:42">
      <c r="A244" s="9">
        <v>1</v>
      </c>
      <c r="B244" s="9" t="s">
        <v>320</v>
      </c>
      <c r="C244" s="10">
        <v>1</v>
      </c>
      <c r="D244" s="9" t="s">
        <v>99</v>
      </c>
      <c r="E244" s="9">
        <v>1</v>
      </c>
      <c r="F244" s="10" t="s">
        <v>360</v>
      </c>
      <c r="G244" s="10">
        <v>5</v>
      </c>
      <c r="H244" s="10" t="s">
        <v>179</v>
      </c>
      <c r="I244" s="281" t="s">
        <v>335</v>
      </c>
      <c r="J244" s="10" t="s">
        <v>361</v>
      </c>
      <c r="K244" s="10" t="s">
        <v>362</v>
      </c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3"/>
    </row>
    <row r="245" spans="1:42">
      <c r="A245" s="9">
        <v>1</v>
      </c>
      <c r="B245" s="9" t="s">
        <v>320</v>
      </c>
      <c r="C245" s="10">
        <v>1</v>
      </c>
      <c r="D245" s="9" t="s">
        <v>99</v>
      </c>
      <c r="E245" s="9">
        <v>1</v>
      </c>
      <c r="F245" s="10" t="s">
        <v>360</v>
      </c>
      <c r="G245" s="10">
        <v>5</v>
      </c>
      <c r="H245" s="10" t="s">
        <v>179</v>
      </c>
      <c r="I245" s="281" t="s">
        <v>145</v>
      </c>
      <c r="J245" s="10" t="s">
        <v>361</v>
      </c>
      <c r="K245" s="10" t="s">
        <v>362</v>
      </c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3"/>
    </row>
    <row r="246" spans="1:42">
      <c r="A246" s="9">
        <v>1</v>
      </c>
      <c r="B246" s="9" t="s">
        <v>320</v>
      </c>
      <c r="C246" s="10">
        <v>1</v>
      </c>
      <c r="D246" s="9" t="s">
        <v>99</v>
      </c>
      <c r="E246" s="9">
        <v>1</v>
      </c>
      <c r="F246" s="10" t="s">
        <v>360</v>
      </c>
      <c r="G246" s="10">
        <v>5</v>
      </c>
      <c r="H246" s="10" t="s">
        <v>179</v>
      </c>
      <c r="I246" s="281" t="s">
        <v>203</v>
      </c>
      <c r="J246" s="10" t="s">
        <v>361</v>
      </c>
      <c r="K246" s="10" t="s">
        <v>362</v>
      </c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3"/>
    </row>
    <row r="247" spans="1:42">
      <c r="A247" s="9">
        <v>1</v>
      </c>
      <c r="B247" s="9" t="s">
        <v>320</v>
      </c>
      <c r="C247" s="10">
        <v>1</v>
      </c>
      <c r="D247" s="9" t="s">
        <v>99</v>
      </c>
      <c r="E247" s="9">
        <v>1</v>
      </c>
      <c r="F247" s="10" t="s">
        <v>360</v>
      </c>
      <c r="G247" s="10">
        <v>5</v>
      </c>
      <c r="H247" s="10" t="s">
        <v>179</v>
      </c>
      <c r="I247" s="281" t="s">
        <v>146</v>
      </c>
      <c r="J247" s="10" t="s">
        <v>361</v>
      </c>
      <c r="K247" s="10" t="s">
        <v>362</v>
      </c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3"/>
    </row>
    <row r="248" spans="1:42" ht="15" thickBot="1">
      <c r="A248" s="9">
        <v>1</v>
      </c>
      <c r="B248" s="9" t="s">
        <v>320</v>
      </c>
      <c r="C248" s="10">
        <v>1</v>
      </c>
      <c r="D248" s="9" t="s">
        <v>99</v>
      </c>
      <c r="E248" s="9">
        <v>1</v>
      </c>
      <c r="F248" s="10" t="s">
        <v>360</v>
      </c>
      <c r="G248" s="10">
        <v>5</v>
      </c>
      <c r="H248" s="10" t="s">
        <v>179</v>
      </c>
      <c r="I248" s="281" t="s">
        <v>148</v>
      </c>
      <c r="J248" s="10" t="s">
        <v>361</v>
      </c>
      <c r="K248" s="10" t="s">
        <v>362</v>
      </c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5"/>
    </row>
    <row r="249" spans="1:42">
      <c r="A249" s="9">
        <v>2</v>
      </c>
      <c r="B249" s="9" t="s">
        <v>330</v>
      </c>
      <c r="C249" s="10">
        <v>1</v>
      </c>
      <c r="D249" s="9" t="s">
        <v>99</v>
      </c>
      <c r="E249" s="9">
        <v>1</v>
      </c>
      <c r="F249" s="10" t="s">
        <v>360</v>
      </c>
      <c r="G249" s="10">
        <v>5</v>
      </c>
      <c r="H249" s="10" t="s">
        <v>179</v>
      </c>
      <c r="I249" s="10" t="s">
        <v>112</v>
      </c>
      <c r="J249" s="10" t="s">
        <v>361</v>
      </c>
      <c r="K249" s="10" t="s">
        <v>362</v>
      </c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407"/>
    </row>
    <row r="250" spans="1:42">
      <c r="A250" s="9">
        <v>2</v>
      </c>
      <c r="B250" s="9" t="s">
        <v>330</v>
      </c>
      <c r="C250" s="10">
        <v>1</v>
      </c>
      <c r="D250" s="9" t="s">
        <v>99</v>
      </c>
      <c r="E250" s="9">
        <v>1</v>
      </c>
      <c r="F250" s="10" t="s">
        <v>360</v>
      </c>
      <c r="G250" s="10">
        <v>5</v>
      </c>
      <c r="H250" s="10" t="s">
        <v>179</v>
      </c>
      <c r="I250" s="10" t="s">
        <v>114</v>
      </c>
      <c r="J250" s="10" t="s">
        <v>361</v>
      </c>
      <c r="K250" s="10" t="s">
        <v>362</v>
      </c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407"/>
    </row>
    <row r="251" spans="1:42">
      <c r="A251" s="9">
        <v>2</v>
      </c>
      <c r="B251" s="9" t="s">
        <v>330</v>
      </c>
      <c r="C251" s="10">
        <v>1</v>
      </c>
      <c r="D251" s="9" t="s">
        <v>99</v>
      </c>
      <c r="E251" s="9">
        <v>1</v>
      </c>
      <c r="F251" s="10" t="s">
        <v>360</v>
      </c>
      <c r="G251" s="10">
        <v>5</v>
      </c>
      <c r="H251" s="10" t="s">
        <v>179</v>
      </c>
      <c r="I251" s="10" t="s">
        <v>115</v>
      </c>
      <c r="J251" s="10" t="s">
        <v>361</v>
      </c>
      <c r="K251" s="10" t="s">
        <v>362</v>
      </c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407"/>
    </row>
    <row r="252" spans="1:42">
      <c r="A252" s="9">
        <v>2</v>
      </c>
      <c r="B252" s="9" t="s">
        <v>330</v>
      </c>
      <c r="C252" s="10">
        <v>1</v>
      </c>
      <c r="D252" s="9" t="s">
        <v>99</v>
      </c>
      <c r="E252" s="9">
        <v>1</v>
      </c>
      <c r="F252" s="10" t="s">
        <v>360</v>
      </c>
      <c r="G252" s="10">
        <v>5</v>
      </c>
      <c r="H252" s="10" t="s">
        <v>179</v>
      </c>
      <c r="I252" s="13" t="s">
        <v>116</v>
      </c>
      <c r="J252" s="13" t="s">
        <v>361</v>
      </c>
      <c r="K252" s="10" t="s">
        <v>362</v>
      </c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407"/>
    </row>
    <row r="253" spans="1:42">
      <c r="A253" s="9">
        <v>2</v>
      </c>
      <c r="B253" s="9" t="s">
        <v>330</v>
      </c>
      <c r="C253" s="10">
        <v>1</v>
      </c>
      <c r="D253" s="9" t="s">
        <v>99</v>
      </c>
      <c r="E253" s="9">
        <v>1</v>
      </c>
      <c r="F253" s="10" t="s">
        <v>360</v>
      </c>
      <c r="G253" s="10">
        <v>5</v>
      </c>
      <c r="H253" s="10" t="s">
        <v>179</v>
      </c>
      <c r="I253" s="10" t="s">
        <v>119</v>
      </c>
      <c r="J253" s="10" t="s">
        <v>361</v>
      </c>
      <c r="K253" s="10" t="s">
        <v>362</v>
      </c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407"/>
    </row>
    <row r="254" spans="1:42">
      <c r="A254" s="9">
        <v>2</v>
      </c>
      <c r="B254" s="9" t="s">
        <v>330</v>
      </c>
      <c r="C254" s="10">
        <v>1</v>
      </c>
      <c r="D254" s="9" t="s">
        <v>99</v>
      </c>
      <c r="E254" s="9">
        <v>1</v>
      </c>
      <c r="F254" s="10" t="s">
        <v>360</v>
      </c>
      <c r="G254" s="10">
        <v>5</v>
      </c>
      <c r="H254" s="10" t="s">
        <v>179</v>
      </c>
      <c r="I254" s="10" t="s">
        <v>123</v>
      </c>
      <c r="J254" s="10" t="s">
        <v>361</v>
      </c>
      <c r="K254" s="10" t="s">
        <v>362</v>
      </c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407"/>
    </row>
    <row r="255" spans="1:42">
      <c r="A255" s="9">
        <v>2</v>
      </c>
      <c r="B255" s="9" t="s">
        <v>330</v>
      </c>
      <c r="C255" s="10">
        <v>1</v>
      </c>
      <c r="D255" s="9" t="s">
        <v>99</v>
      </c>
      <c r="E255" s="9">
        <v>1</v>
      </c>
      <c r="F255" s="10" t="s">
        <v>360</v>
      </c>
      <c r="G255" s="10">
        <v>5</v>
      </c>
      <c r="H255" s="10" t="s">
        <v>179</v>
      </c>
      <c r="I255" s="10" t="s">
        <v>121</v>
      </c>
      <c r="J255" s="10" t="s">
        <v>361</v>
      </c>
      <c r="K255" s="10" t="s">
        <v>362</v>
      </c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407"/>
    </row>
    <row r="256" spans="1:42">
      <c r="A256" s="9">
        <v>2</v>
      </c>
      <c r="B256" s="9" t="s">
        <v>330</v>
      </c>
      <c r="C256" s="10">
        <v>1</v>
      </c>
      <c r="D256" s="9" t="s">
        <v>99</v>
      </c>
      <c r="E256" s="9">
        <v>1</v>
      </c>
      <c r="F256" s="10" t="s">
        <v>360</v>
      </c>
      <c r="G256" s="10">
        <v>5</v>
      </c>
      <c r="H256" s="10" t="s">
        <v>179</v>
      </c>
      <c r="I256" s="10" t="s">
        <v>126</v>
      </c>
      <c r="J256" s="10" t="s">
        <v>361</v>
      </c>
      <c r="K256" s="10" t="s">
        <v>362</v>
      </c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407"/>
    </row>
    <row r="257" spans="1:42">
      <c r="A257" s="9">
        <v>2</v>
      </c>
      <c r="B257" s="9" t="s">
        <v>330</v>
      </c>
      <c r="C257" s="10">
        <v>1</v>
      </c>
      <c r="D257" s="9" t="s">
        <v>99</v>
      </c>
      <c r="E257" s="9">
        <v>1</v>
      </c>
      <c r="F257" s="10" t="s">
        <v>360</v>
      </c>
      <c r="G257" s="10">
        <v>5</v>
      </c>
      <c r="H257" s="10" t="s">
        <v>179</v>
      </c>
      <c r="I257" s="10" t="s">
        <v>129</v>
      </c>
      <c r="J257" s="10" t="s">
        <v>361</v>
      </c>
      <c r="K257" s="10" t="s">
        <v>362</v>
      </c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407"/>
    </row>
    <row r="258" spans="1:42">
      <c r="A258" s="9">
        <v>2</v>
      </c>
      <c r="B258" s="9" t="s">
        <v>330</v>
      </c>
      <c r="C258" s="10">
        <v>1</v>
      </c>
      <c r="D258" s="9" t="s">
        <v>99</v>
      </c>
      <c r="E258" s="9">
        <v>1</v>
      </c>
      <c r="F258" s="10" t="s">
        <v>360</v>
      </c>
      <c r="G258" s="10">
        <v>5</v>
      </c>
      <c r="H258" s="10" t="s">
        <v>179</v>
      </c>
      <c r="I258" s="10" t="s">
        <v>334</v>
      </c>
      <c r="J258" s="10" t="s">
        <v>361</v>
      </c>
      <c r="K258" s="10" t="s">
        <v>362</v>
      </c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407"/>
    </row>
    <row r="259" spans="1:42">
      <c r="A259" s="9">
        <v>2</v>
      </c>
      <c r="B259" s="9" t="s">
        <v>330</v>
      </c>
      <c r="C259" s="10">
        <v>1</v>
      </c>
      <c r="D259" s="9" t="s">
        <v>99</v>
      </c>
      <c r="E259" s="9">
        <v>1</v>
      </c>
      <c r="F259" s="10" t="s">
        <v>360</v>
      </c>
      <c r="G259" s="10">
        <v>5</v>
      </c>
      <c r="H259" s="10" t="s">
        <v>179</v>
      </c>
      <c r="I259" s="281" t="s">
        <v>136</v>
      </c>
      <c r="J259" s="10" t="s">
        <v>361</v>
      </c>
      <c r="K259" s="10" t="s">
        <v>362</v>
      </c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407"/>
    </row>
    <row r="260" spans="1:42">
      <c r="A260" s="9">
        <v>2</v>
      </c>
      <c r="B260" s="9" t="s">
        <v>330</v>
      </c>
      <c r="C260" s="10">
        <v>1</v>
      </c>
      <c r="D260" s="9" t="s">
        <v>99</v>
      </c>
      <c r="E260" s="9">
        <v>1</v>
      </c>
      <c r="F260" s="10" t="s">
        <v>360</v>
      </c>
      <c r="G260" s="10">
        <v>5</v>
      </c>
      <c r="H260" s="10" t="s">
        <v>179</v>
      </c>
      <c r="I260" s="281" t="s">
        <v>138</v>
      </c>
      <c r="J260" s="10" t="s">
        <v>361</v>
      </c>
      <c r="K260" s="10" t="s">
        <v>362</v>
      </c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407"/>
    </row>
    <row r="261" spans="1:42">
      <c r="A261" s="9">
        <v>2</v>
      </c>
      <c r="B261" s="9" t="s">
        <v>330</v>
      </c>
      <c r="C261" s="10">
        <v>1</v>
      </c>
      <c r="D261" s="9" t="s">
        <v>99</v>
      </c>
      <c r="E261" s="9">
        <v>1</v>
      </c>
      <c r="F261" s="10" t="s">
        <v>360</v>
      </c>
      <c r="G261" s="10">
        <v>5</v>
      </c>
      <c r="H261" s="10" t="s">
        <v>179</v>
      </c>
      <c r="I261" s="281" t="s">
        <v>139</v>
      </c>
      <c r="J261" s="10" t="s">
        <v>361</v>
      </c>
      <c r="K261" s="10" t="s">
        <v>362</v>
      </c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407"/>
    </row>
    <row r="262" spans="1:42">
      <c r="A262" s="9">
        <v>2</v>
      </c>
      <c r="B262" s="9" t="s">
        <v>330</v>
      </c>
      <c r="C262" s="10">
        <v>1</v>
      </c>
      <c r="D262" s="9" t="s">
        <v>99</v>
      </c>
      <c r="E262" s="9">
        <v>1</v>
      </c>
      <c r="F262" s="10" t="s">
        <v>360</v>
      </c>
      <c r="G262" s="10">
        <v>5</v>
      </c>
      <c r="H262" s="10" t="s">
        <v>179</v>
      </c>
      <c r="I262" s="281" t="s">
        <v>140</v>
      </c>
      <c r="J262" s="10" t="s">
        <v>361</v>
      </c>
      <c r="K262" s="10" t="s">
        <v>362</v>
      </c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407"/>
    </row>
    <row r="263" spans="1:42">
      <c r="A263" s="9">
        <v>2</v>
      </c>
      <c r="B263" s="9" t="s">
        <v>330</v>
      </c>
      <c r="C263" s="10">
        <v>1</v>
      </c>
      <c r="D263" s="9" t="s">
        <v>99</v>
      </c>
      <c r="E263" s="9">
        <v>1</v>
      </c>
      <c r="F263" s="10" t="s">
        <v>360</v>
      </c>
      <c r="G263" s="10">
        <v>5</v>
      </c>
      <c r="H263" s="10" t="s">
        <v>179</v>
      </c>
      <c r="I263" s="281" t="s">
        <v>335</v>
      </c>
      <c r="J263" s="10" t="s">
        <v>361</v>
      </c>
      <c r="K263" s="10" t="s">
        <v>362</v>
      </c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407"/>
    </row>
    <row r="264" spans="1:42">
      <c r="A264" s="9">
        <v>2</v>
      </c>
      <c r="B264" s="9" t="s">
        <v>330</v>
      </c>
      <c r="C264" s="10">
        <v>1</v>
      </c>
      <c r="D264" s="9" t="s">
        <v>99</v>
      </c>
      <c r="E264" s="9">
        <v>1</v>
      </c>
      <c r="F264" s="10" t="s">
        <v>360</v>
      </c>
      <c r="G264" s="10">
        <v>5</v>
      </c>
      <c r="H264" s="10" t="s">
        <v>179</v>
      </c>
      <c r="I264" s="281" t="s">
        <v>145</v>
      </c>
      <c r="J264" s="10" t="s">
        <v>361</v>
      </c>
      <c r="K264" s="10" t="s">
        <v>362</v>
      </c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407"/>
    </row>
    <row r="265" spans="1:42">
      <c r="A265" s="9">
        <v>2</v>
      </c>
      <c r="B265" s="9" t="s">
        <v>330</v>
      </c>
      <c r="C265" s="10">
        <v>1</v>
      </c>
      <c r="D265" s="9" t="s">
        <v>99</v>
      </c>
      <c r="E265" s="9">
        <v>1</v>
      </c>
      <c r="F265" s="10" t="s">
        <v>360</v>
      </c>
      <c r="G265" s="10">
        <v>5</v>
      </c>
      <c r="H265" s="10" t="s">
        <v>179</v>
      </c>
      <c r="I265" s="281" t="s">
        <v>203</v>
      </c>
      <c r="J265" s="10" t="s">
        <v>361</v>
      </c>
      <c r="K265" s="10" t="s">
        <v>362</v>
      </c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407"/>
    </row>
    <row r="266" spans="1:42">
      <c r="A266" s="9">
        <v>2</v>
      </c>
      <c r="B266" s="9" t="s">
        <v>330</v>
      </c>
      <c r="C266" s="10">
        <v>1</v>
      </c>
      <c r="D266" s="9" t="s">
        <v>99</v>
      </c>
      <c r="E266" s="9">
        <v>1</v>
      </c>
      <c r="F266" s="10" t="s">
        <v>360</v>
      </c>
      <c r="G266" s="10">
        <v>5</v>
      </c>
      <c r="H266" s="10" t="s">
        <v>179</v>
      </c>
      <c r="I266" s="281" t="s">
        <v>146</v>
      </c>
      <c r="J266" s="10" t="s">
        <v>361</v>
      </c>
      <c r="K266" s="10" t="s">
        <v>362</v>
      </c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407"/>
    </row>
    <row r="267" spans="1:42" ht="15" thickBot="1">
      <c r="A267" s="9">
        <v>2</v>
      </c>
      <c r="B267" s="9" t="s">
        <v>330</v>
      </c>
      <c r="C267" s="10">
        <v>1</v>
      </c>
      <c r="D267" s="9" t="s">
        <v>99</v>
      </c>
      <c r="E267" s="9">
        <v>1</v>
      </c>
      <c r="F267" s="10" t="s">
        <v>360</v>
      </c>
      <c r="G267" s="10">
        <v>5</v>
      </c>
      <c r="H267" s="10" t="s">
        <v>179</v>
      </c>
      <c r="I267" s="281" t="s">
        <v>148</v>
      </c>
      <c r="J267" s="10" t="s">
        <v>361</v>
      </c>
      <c r="K267" s="10" t="s">
        <v>362</v>
      </c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407"/>
    </row>
    <row r="268" spans="1:42">
      <c r="A268" s="10">
        <v>3</v>
      </c>
      <c r="B268" s="10" t="s">
        <v>331</v>
      </c>
      <c r="C268" s="10">
        <v>1</v>
      </c>
      <c r="D268" s="9" t="s">
        <v>99</v>
      </c>
      <c r="E268" s="9">
        <v>1</v>
      </c>
      <c r="F268" s="10" t="s">
        <v>360</v>
      </c>
      <c r="G268" s="10">
        <v>5</v>
      </c>
      <c r="H268" s="10" t="s">
        <v>179</v>
      </c>
      <c r="I268" s="10" t="s">
        <v>112</v>
      </c>
      <c r="J268" s="10" t="s">
        <v>361</v>
      </c>
      <c r="K268" s="3" t="s">
        <v>326</v>
      </c>
      <c r="L268" s="3" t="s">
        <v>337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2">
        <v>0</v>
      </c>
    </row>
    <row r="269" spans="1:42">
      <c r="A269" s="10">
        <v>3</v>
      </c>
      <c r="B269" s="10" t="s">
        <v>331</v>
      </c>
      <c r="C269" s="10">
        <v>1</v>
      </c>
      <c r="D269" s="9" t="s">
        <v>99</v>
      </c>
      <c r="E269" s="9">
        <v>1</v>
      </c>
      <c r="F269" s="10" t="s">
        <v>360</v>
      </c>
      <c r="G269" s="10">
        <v>5</v>
      </c>
      <c r="H269" s="10" t="s">
        <v>179</v>
      </c>
      <c r="I269" s="10" t="s">
        <v>114</v>
      </c>
      <c r="J269" s="10" t="s">
        <v>361</v>
      </c>
      <c r="K269" s="3" t="s">
        <v>326</v>
      </c>
      <c r="L269" s="3" t="s">
        <v>337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3">
        <v>0</v>
      </c>
    </row>
    <row r="270" spans="1:42">
      <c r="A270" s="10">
        <v>3</v>
      </c>
      <c r="B270" s="10" t="s">
        <v>331</v>
      </c>
      <c r="C270" s="10">
        <v>1</v>
      </c>
      <c r="D270" s="9" t="s">
        <v>99</v>
      </c>
      <c r="E270" s="9">
        <v>1</v>
      </c>
      <c r="F270" s="10" t="s">
        <v>360</v>
      </c>
      <c r="G270" s="10">
        <v>5</v>
      </c>
      <c r="H270" s="10" t="s">
        <v>179</v>
      </c>
      <c r="I270" s="10" t="s">
        <v>115</v>
      </c>
      <c r="J270" s="10" t="s">
        <v>361</v>
      </c>
      <c r="K270" s="3" t="s">
        <v>326</v>
      </c>
      <c r="L270" s="3" t="s">
        <v>337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3">
        <v>0</v>
      </c>
    </row>
    <row r="271" spans="1:42">
      <c r="A271" s="10">
        <v>3</v>
      </c>
      <c r="B271" s="10" t="s">
        <v>331</v>
      </c>
      <c r="C271" s="10">
        <v>1</v>
      </c>
      <c r="D271" s="9" t="s">
        <v>99</v>
      </c>
      <c r="E271" s="9">
        <v>1</v>
      </c>
      <c r="F271" s="10" t="s">
        <v>360</v>
      </c>
      <c r="G271" s="10">
        <v>5</v>
      </c>
      <c r="H271" s="10" t="s">
        <v>179</v>
      </c>
      <c r="I271" s="13" t="s">
        <v>116</v>
      </c>
      <c r="J271" s="13" t="s">
        <v>361</v>
      </c>
      <c r="K271" s="3" t="s">
        <v>326</v>
      </c>
      <c r="L271" s="3" t="s">
        <v>337</v>
      </c>
      <c r="M271" s="13"/>
      <c r="N271" s="1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4" t="s">
        <v>339</v>
      </c>
    </row>
    <row r="272" spans="1:42">
      <c r="A272" s="10">
        <v>3</v>
      </c>
      <c r="B272" s="10" t="s">
        <v>331</v>
      </c>
      <c r="C272" s="10">
        <v>1</v>
      </c>
      <c r="D272" s="9" t="s">
        <v>99</v>
      </c>
      <c r="E272" s="9">
        <v>1</v>
      </c>
      <c r="F272" s="10" t="s">
        <v>360</v>
      </c>
      <c r="G272" s="10">
        <v>5</v>
      </c>
      <c r="H272" s="10" t="s">
        <v>179</v>
      </c>
      <c r="I272" s="10" t="s">
        <v>119</v>
      </c>
      <c r="J272" s="10" t="s">
        <v>361</v>
      </c>
      <c r="K272" s="3" t="s">
        <v>326</v>
      </c>
      <c r="L272" s="3" t="s">
        <v>337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3">
        <v>0</v>
      </c>
    </row>
    <row r="273" spans="1:42">
      <c r="A273" s="10">
        <v>3</v>
      </c>
      <c r="B273" s="10" t="s">
        <v>331</v>
      </c>
      <c r="C273" s="10">
        <v>1</v>
      </c>
      <c r="D273" s="9" t="s">
        <v>99</v>
      </c>
      <c r="E273" s="9">
        <v>1</v>
      </c>
      <c r="F273" s="10" t="s">
        <v>360</v>
      </c>
      <c r="G273" s="10">
        <v>5</v>
      </c>
      <c r="H273" s="10" t="s">
        <v>179</v>
      </c>
      <c r="I273" s="10" t="s">
        <v>123</v>
      </c>
      <c r="J273" s="10" t="s">
        <v>361</v>
      </c>
      <c r="K273" s="3" t="s">
        <v>326</v>
      </c>
      <c r="L273" s="3" t="s">
        <v>337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3">
        <v>0</v>
      </c>
    </row>
    <row r="274" spans="1:42">
      <c r="A274" s="10">
        <v>3</v>
      </c>
      <c r="B274" s="10" t="s">
        <v>331</v>
      </c>
      <c r="C274" s="10">
        <v>1</v>
      </c>
      <c r="D274" s="9" t="s">
        <v>99</v>
      </c>
      <c r="E274" s="9">
        <v>1</v>
      </c>
      <c r="F274" s="10" t="s">
        <v>360</v>
      </c>
      <c r="G274" s="10">
        <v>5</v>
      </c>
      <c r="H274" s="10" t="s">
        <v>179</v>
      </c>
      <c r="I274" s="10" t="s">
        <v>121</v>
      </c>
      <c r="J274" s="10" t="s">
        <v>361</v>
      </c>
      <c r="K274" s="3" t="s">
        <v>326</v>
      </c>
      <c r="L274" s="3" t="s">
        <v>337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3">
        <v>0</v>
      </c>
    </row>
    <row r="275" spans="1:42">
      <c r="A275" s="10">
        <v>3</v>
      </c>
      <c r="B275" s="10" t="s">
        <v>331</v>
      </c>
      <c r="C275" s="10">
        <v>1</v>
      </c>
      <c r="D275" s="9" t="s">
        <v>99</v>
      </c>
      <c r="E275" s="9">
        <v>1</v>
      </c>
      <c r="F275" s="10" t="s">
        <v>360</v>
      </c>
      <c r="G275" s="10">
        <v>5</v>
      </c>
      <c r="H275" s="10" t="s">
        <v>179</v>
      </c>
      <c r="I275" s="10" t="s">
        <v>126</v>
      </c>
      <c r="J275" s="10" t="s">
        <v>361</v>
      </c>
      <c r="K275" s="3" t="s">
        <v>326</v>
      </c>
      <c r="L275" s="3" t="s">
        <v>337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3">
        <v>0</v>
      </c>
    </row>
    <row r="276" spans="1:42">
      <c r="A276" s="10">
        <v>3</v>
      </c>
      <c r="B276" s="10" t="s">
        <v>331</v>
      </c>
      <c r="C276" s="10">
        <v>1</v>
      </c>
      <c r="D276" s="9" t="s">
        <v>99</v>
      </c>
      <c r="E276" s="9">
        <v>1</v>
      </c>
      <c r="F276" s="10" t="s">
        <v>360</v>
      </c>
      <c r="G276" s="10">
        <v>5</v>
      </c>
      <c r="H276" s="10" t="s">
        <v>179</v>
      </c>
      <c r="I276" s="10" t="s">
        <v>129</v>
      </c>
      <c r="J276" s="10" t="s">
        <v>361</v>
      </c>
      <c r="K276" s="3" t="s">
        <v>326</v>
      </c>
      <c r="L276" s="3" t="s">
        <v>337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3">
        <v>5</v>
      </c>
    </row>
    <row r="277" spans="1:42">
      <c r="A277" s="10">
        <v>3</v>
      </c>
      <c r="B277" s="10" t="s">
        <v>331</v>
      </c>
      <c r="C277" s="10">
        <v>1</v>
      </c>
      <c r="D277" s="9" t="s">
        <v>99</v>
      </c>
      <c r="E277" s="9">
        <v>1</v>
      </c>
      <c r="F277" s="10" t="s">
        <v>360</v>
      </c>
      <c r="G277" s="10">
        <v>5</v>
      </c>
      <c r="H277" s="10" t="s">
        <v>179</v>
      </c>
      <c r="I277" s="10" t="s">
        <v>334</v>
      </c>
      <c r="J277" s="10" t="s">
        <v>361</v>
      </c>
      <c r="K277" s="3" t="s">
        <v>326</v>
      </c>
      <c r="L277" s="3" t="s">
        <v>337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3">
        <v>0</v>
      </c>
    </row>
    <row r="278" spans="1:42">
      <c r="A278" s="10">
        <v>3</v>
      </c>
      <c r="B278" s="10" t="s">
        <v>331</v>
      </c>
      <c r="C278" s="10">
        <v>1</v>
      </c>
      <c r="D278" s="9" t="s">
        <v>99</v>
      </c>
      <c r="E278" s="9">
        <v>1</v>
      </c>
      <c r="F278" s="10" t="s">
        <v>360</v>
      </c>
      <c r="G278" s="10">
        <v>5</v>
      </c>
      <c r="H278" s="10" t="s">
        <v>179</v>
      </c>
      <c r="I278" s="281" t="s">
        <v>136</v>
      </c>
      <c r="J278" s="10" t="s">
        <v>361</v>
      </c>
      <c r="K278" s="3" t="s">
        <v>326</v>
      </c>
      <c r="L278" s="3" t="s">
        <v>337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3">
        <v>0</v>
      </c>
    </row>
    <row r="279" spans="1:42">
      <c r="A279" s="10">
        <v>3</v>
      </c>
      <c r="B279" s="10" t="s">
        <v>331</v>
      </c>
      <c r="C279" s="10">
        <v>1</v>
      </c>
      <c r="D279" s="9" t="s">
        <v>99</v>
      </c>
      <c r="E279" s="9">
        <v>1</v>
      </c>
      <c r="F279" s="10" t="s">
        <v>360</v>
      </c>
      <c r="G279" s="10">
        <v>5</v>
      </c>
      <c r="H279" s="10" t="s">
        <v>179</v>
      </c>
      <c r="I279" s="281" t="s">
        <v>138</v>
      </c>
      <c r="J279" s="10" t="s">
        <v>361</v>
      </c>
      <c r="K279" s="3" t="s">
        <v>326</v>
      </c>
      <c r="L279" s="3" t="s">
        <v>337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3">
        <v>0</v>
      </c>
    </row>
    <row r="280" spans="1:42">
      <c r="A280" s="10">
        <v>3</v>
      </c>
      <c r="B280" s="10" t="s">
        <v>331</v>
      </c>
      <c r="C280" s="10">
        <v>1</v>
      </c>
      <c r="D280" s="9" t="s">
        <v>99</v>
      </c>
      <c r="E280" s="9">
        <v>1</v>
      </c>
      <c r="F280" s="10" t="s">
        <v>360</v>
      </c>
      <c r="G280" s="10">
        <v>5</v>
      </c>
      <c r="H280" s="10" t="s">
        <v>179</v>
      </c>
      <c r="I280" s="281" t="s">
        <v>139</v>
      </c>
      <c r="J280" s="10" t="s">
        <v>361</v>
      </c>
      <c r="K280" s="3" t="s">
        <v>326</v>
      </c>
      <c r="L280" s="3" t="s">
        <v>337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3">
        <v>0</v>
      </c>
    </row>
    <row r="281" spans="1:42">
      <c r="A281" s="10">
        <v>3</v>
      </c>
      <c r="B281" s="10" t="s">
        <v>331</v>
      </c>
      <c r="C281" s="10">
        <v>1</v>
      </c>
      <c r="D281" s="9" t="s">
        <v>99</v>
      </c>
      <c r="E281" s="9">
        <v>1</v>
      </c>
      <c r="F281" s="10" t="s">
        <v>360</v>
      </c>
      <c r="G281" s="10">
        <v>5</v>
      </c>
      <c r="H281" s="10" t="s">
        <v>179</v>
      </c>
      <c r="I281" s="281" t="s">
        <v>140</v>
      </c>
      <c r="J281" s="10" t="s">
        <v>361</v>
      </c>
      <c r="K281" s="3" t="s">
        <v>326</v>
      </c>
      <c r="L281" s="3" t="s">
        <v>337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3">
        <v>5</v>
      </c>
    </row>
    <row r="282" spans="1:42">
      <c r="A282" s="10">
        <v>3</v>
      </c>
      <c r="B282" s="10" t="s">
        <v>331</v>
      </c>
      <c r="C282" s="10">
        <v>1</v>
      </c>
      <c r="D282" s="9" t="s">
        <v>99</v>
      </c>
      <c r="E282" s="9">
        <v>1</v>
      </c>
      <c r="F282" s="10" t="s">
        <v>360</v>
      </c>
      <c r="G282" s="10">
        <v>5</v>
      </c>
      <c r="H282" s="10" t="s">
        <v>179</v>
      </c>
      <c r="I282" s="281" t="s">
        <v>335</v>
      </c>
      <c r="J282" s="10" t="s">
        <v>361</v>
      </c>
      <c r="K282" s="3" t="s">
        <v>326</v>
      </c>
      <c r="L282" s="3" t="s">
        <v>337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3">
        <v>0</v>
      </c>
    </row>
    <row r="283" spans="1:42">
      <c r="A283" s="10">
        <v>3</v>
      </c>
      <c r="B283" s="10" t="s">
        <v>331</v>
      </c>
      <c r="C283" s="10">
        <v>1</v>
      </c>
      <c r="D283" s="9" t="s">
        <v>99</v>
      </c>
      <c r="E283" s="9">
        <v>1</v>
      </c>
      <c r="F283" s="10" t="s">
        <v>360</v>
      </c>
      <c r="G283" s="10">
        <v>5</v>
      </c>
      <c r="H283" s="10" t="s">
        <v>179</v>
      </c>
      <c r="I283" s="281" t="s">
        <v>145</v>
      </c>
      <c r="J283" s="10" t="s">
        <v>361</v>
      </c>
      <c r="K283" s="3" t="s">
        <v>326</v>
      </c>
      <c r="L283" s="3" t="s">
        <v>337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3">
        <v>0</v>
      </c>
    </row>
    <row r="284" spans="1:42">
      <c r="A284" s="10">
        <v>3</v>
      </c>
      <c r="B284" s="10" t="s">
        <v>331</v>
      </c>
      <c r="C284" s="10">
        <v>1</v>
      </c>
      <c r="D284" s="9" t="s">
        <v>99</v>
      </c>
      <c r="E284" s="9">
        <v>1</v>
      </c>
      <c r="F284" s="10" t="s">
        <v>360</v>
      </c>
      <c r="G284" s="10">
        <v>5</v>
      </c>
      <c r="H284" s="10" t="s">
        <v>179</v>
      </c>
      <c r="I284" s="281" t="s">
        <v>203</v>
      </c>
      <c r="J284" s="10" t="s">
        <v>361</v>
      </c>
      <c r="K284" s="3" t="s">
        <v>326</v>
      </c>
      <c r="L284" s="3" t="s">
        <v>337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3">
        <v>0</v>
      </c>
    </row>
    <row r="285" spans="1:42">
      <c r="A285" s="10">
        <v>3</v>
      </c>
      <c r="B285" s="10" t="s">
        <v>331</v>
      </c>
      <c r="C285" s="10">
        <v>1</v>
      </c>
      <c r="D285" s="9" t="s">
        <v>99</v>
      </c>
      <c r="E285" s="9">
        <v>1</v>
      </c>
      <c r="F285" s="10" t="s">
        <v>360</v>
      </c>
      <c r="G285" s="10">
        <v>5</v>
      </c>
      <c r="H285" s="10" t="s">
        <v>179</v>
      </c>
      <c r="I285" s="281" t="s">
        <v>146</v>
      </c>
      <c r="J285" s="10" t="s">
        <v>361</v>
      </c>
      <c r="K285" s="3" t="s">
        <v>326</v>
      </c>
      <c r="L285" s="3" t="s">
        <v>337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3">
        <v>0</v>
      </c>
    </row>
    <row r="286" spans="1:42" ht="15" thickBot="1">
      <c r="A286" s="10">
        <v>3</v>
      </c>
      <c r="B286" s="10" t="s">
        <v>331</v>
      </c>
      <c r="C286" s="10">
        <v>1</v>
      </c>
      <c r="D286" s="9" t="s">
        <v>99</v>
      </c>
      <c r="E286" s="9">
        <v>1</v>
      </c>
      <c r="F286" s="10" t="s">
        <v>360</v>
      </c>
      <c r="G286" s="10">
        <v>5</v>
      </c>
      <c r="H286" s="10" t="s">
        <v>179</v>
      </c>
      <c r="I286" s="281" t="s">
        <v>148</v>
      </c>
      <c r="J286" s="10" t="s">
        <v>361</v>
      </c>
      <c r="K286" s="3" t="s">
        <v>326</v>
      </c>
      <c r="L286" s="3" t="s">
        <v>337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5">
        <v>0</v>
      </c>
    </row>
    <row r="287" spans="1:42">
      <c r="A287" s="3">
        <v>1</v>
      </c>
      <c r="B287" s="3" t="s">
        <v>320</v>
      </c>
      <c r="C287" s="10">
        <v>1</v>
      </c>
      <c r="D287" s="3" t="s">
        <v>99</v>
      </c>
      <c r="E287" s="3">
        <v>1</v>
      </c>
      <c r="F287" s="3" t="s">
        <v>360</v>
      </c>
      <c r="G287" s="3">
        <v>6</v>
      </c>
      <c r="H287" s="3" t="s">
        <v>177</v>
      </c>
      <c r="I287" s="3" t="s">
        <v>112</v>
      </c>
      <c r="J287" s="3" t="s">
        <v>361</v>
      </c>
      <c r="K287" s="10" t="s">
        <v>362</v>
      </c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1"/>
      <c r="AP287" s="22"/>
    </row>
    <row r="288" spans="1:42">
      <c r="A288" s="3">
        <v>1</v>
      </c>
      <c r="B288" s="3" t="s">
        <v>320</v>
      </c>
      <c r="C288" s="10">
        <v>1</v>
      </c>
      <c r="D288" s="3" t="s">
        <v>99</v>
      </c>
      <c r="E288" s="3">
        <v>1</v>
      </c>
      <c r="F288" s="3" t="s">
        <v>360</v>
      </c>
      <c r="G288" s="3">
        <v>6</v>
      </c>
      <c r="H288" s="3" t="s">
        <v>177</v>
      </c>
      <c r="I288" s="3" t="s">
        <v>114</v>
      </c>
      <c r="J288" s="3" t="s">
        <v>361</v>
      </c>
      <c r="K288" s="10" t="s">
        <v>362</v>
      </c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1"/>
      <c r="AP288" s="23"/>
    </row>
    <row r="289" spans="1:42">
      <c r="A289" s="3">
        <v>1</v>
      </c>
      <c r="B289" s="3" t="s">
        <v>320</v>
      </c>
      <c r="C289" s="10">
        <v>1</v>
      </c>
      <c r="D289" s="3" t="s">
        <v>99</v>
      </c>
      <c r="E289" s="3">
        <v>1</v>
      </c>
      <c r="F289" s="3" t="s">
        <v>360</v>
      </c>
      <c r="G289" s="3">
        <v>6</v>
      </c>
      <c r="H289" s="3" t="s">
        <v>177</v>
      </c>
      <c r="I289" s="3" t="s">
        <v>115</v>
      </c>
      <c r="J289" s="3" t="s">
        <v>361</v>
      </c>
      <c r="K289" s="10" t="s">
        <v>362</v>
      </c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1"/>
      <c r="AP289" s="23"/>
    </row>
    <row r="290" spans="1:42">
      <c r="A290" s="3">
        <v>1</v>
      </c>
      <c r="B290" s="3" t="s">
        <v>320</v>
      </c>
      <c r="C290" s="10">
        <v>1</v>
      </c>
      <c r="D290" s="3" t="s">
        <v>99</v>
      </c>
      <c r="E290" s="3">
        <v>1</v>
      </c>
      <c r="F290" s="3" t="s">
        <v>360</v>
      </c>
      <c r="G290" s="3">
        <v>6</v>
      </c>
      <c r="H290" s="3" t="s">
        <v>177</v>
      </c>
      <c r="I290" s="3" t="s">
        <v>116</v>
      </c>
      <c r="J290" s="3" t="s">
        <v>361</v>
      </c>
      <c r="K290" s="10" t="s">
        <v>362</v>
      </c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1"/>
      <c r="AP290" s="23"/>
    </row>
    <row r="291" spans="1:42">
      <c r="A291" s="3">
        <v>1</v>
      </c>
      <c r="B291" s="3" t="s">
        <v>320</v>
      </c>
      <c r="C291" s="10">
        <v>1</v>
      </c>
      <c r="D291" s="3" t="s">
        <v>99</v>
      </c>
      <c r="E291" s="3">
        <v>1</v>
      </c>
      <c r="F291" s="3" t="s">
        <v>360</v>
      </c>
      <c r="G291" s="3">
        <v>6</v>
      </c>
      <c r="H291" s="3" t="s">
        <v>177</v>
      </c>
      <c r="I291" s="3" t="s">
        <v>119</v>
      </c>
      <c r="J291" s="3" t="s">
        <v>361</v>
      </c>
      <c r="K291" s="10" t="s">
        <v>362</v>
      </c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1"/>
      <c r="AP291" s="23"/>
    </row>
    <row r="292" spans="1:42">
      <c r="A292" s="3">
        <v>1</v>
      </c>
      <c r="B292" s="3" t="s">
        <v>320</v>
      </c>
      <c r="C292" s="10">
        <v>1</v>
      </c>
      <c r="D292" s="3" t="s">
        <v>99</v>
      </c>
      <c r="E292" s="3">
        <v>1</v>
      </c>
      <c r="F292" s="3" t="s">
        <v>360</v>
      </c>
      <c r="G292" s="3">
        <v>6</v>
      </c>
      <c r="H292" s="3" t="s">
        <v>177</v>
      </c>
      <c r="I292" s="3" t="s">
        <v>123</v>
      </c>
      <c r="J292" s="3" t="s">
        <v>361</v>
      </c>
      <c r="K292" s="10" t="s">
        <v>362</v>
      </c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1"/>
      <c r="AP292" s="23"/>
    </row>
    <row r="293" spans="1:42">
      <c r="A293" s="3">
        <v>1</v>
      </c>
      <c r="B293" s="3" t="s">
        <v>320</v>
      </c>
      <c r="C293" s="10">
        <v>1</v>
      </c>
      <c r="D293" s="3" t="s">
        <v>99</v>
      </c>
      <c r="E293" s="3">
        <v>1</v>
      </c>
      <c r="F293" s="3" t="s">
        <v>360</v>
      </c>
      <c r="G293" s="3">
        <v>6</v>
      </c>
      <c r="H293" s="3" t="s">
        <v>177</v>
      </c>
      <c r="I293" s="3" t="s">
        <v>121</v>
      </c>
      <c r="J293" s="3" t="s">
        <v>361</v>
      </c>
      <c r="K293" s="10" t="s">
        <v>362</v>
      </c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1"/>
      <c r="AP293" s="23"/>
    </row>
    <row r="294" spans="1:42">
      <c r="A294" s="3">
        <v>1</v>
      </c>
      <c r="B294" s="3" t="s">
        <v>320</v>
      </c>
      <c r="C294" s="10">
        <v>1</v>
      </c>
      <c r="D294" s="3" t="s">
        <v>99</v>
      </c>
      <c r="E294" s="3">
        <v>1</v>
      </c>
      <c r="F294" s="3" t="s">
        <v>360</v>
      </c>
      <c r="G294" s="3">
        <v>6</v>
      </c>
      <c r="H294" s="3" t="s">
        <v>177</v>
      </c>
      <c r="I294" s="3" t="s">
        <v>126</v>
      </c>
      <c r="J294" s="3" t="s">
        <v>361</v>
      </c>
      <c r="K294" s="10" t="s">
        <v>362</v>
      </c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1"/>
      <c r="AP294" s="23"/>
    </row>
    <row r="295" spans="1:42">
      <c r="A295" s="3">
        <v>1</v>
      </c>
      <c r="B295" s="3" t="s">
        <v>320</v>
      </c>
      <c r="C295" s="10">
        <v>1</v>
      </c>
      <c r="D295" s="3" t="s">
        <v>99</v>
      </c>
      <c r="E295" s="3">
        <v>1</v>
      </c>
      <c r="F295" s="3" t="s">
        <v>360</v>
      </c>
      <c r="G295" s="3">
        <v>6</v>
      </c>
      <c r="H295" s="3" t="s">
        <v>177</v>
      </c>
      <c r="I295" s="3" t="s">
        <v>129</v>
      </c>
      <c r="J295" s="3" t="s">
        <v>361</v>
      </c>
      <c r="K295" s="10" t="s">
        <v>362</v>
      </c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1"/>
      <c r="AP295" s="23"/>
    </row>
    <row r="296" spans="1:42">
      <c r="A296" s="3">
        <v>1</v>
      </c>
      <c r="B296" s="3" t="s">
        <v>320</v>
      </c>
      <c r="C296" s="10">
        <v>1</v>
      </c>
      <c r="D296" s="3" t="s">
        <v>99</v>
      </c>
      <c r="E296" s="3">
        <v>1</v>
      </c>
      <c r="F296" s="3" t="s">
        <v>360</v>
      </c>
      <c r="G296" s="3">
        <v>6</v>
      </c>
      <c r="H296" s="3" t="s">
        <v>177</v>
      </c>
      <c r="I296" s="3" t="s">
        <v>334</v>
      </c>
      <c r="J296" s="3" t="s">
        <v>361</v>
      </c>
      <c r="K296" s="10" t="s">
        <v>362</v>
      </c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1"/>
      <c r="AP296" s="23"/>
    </row>
    <row r="297" spans="1:42">
      <c r="A297" s="3">
        <v>1</v>
      </c>
      <c r="B297" s="3" t="s">
        <v>320</v>
      </c>
      <c r="C297" s="10">
        <v>1</v>
      </c>
      <c r="D297" s="3" t="s">
        <v>99</v>
      </c>
      <c r="E297" s="3">
        <v>1</v>
      </c>
      <c r="F297" s="3" t="s">
        <v>360</v>
      </c>
      <c r="G297" s="3">
        <v>6</v>
      </c>
      <c r="H297" s="3" t="s">
        <v>177</v>
      </c>
      <c r="I297" s="283" t="s">
        <v>136</v>
      </c>
      <c r="J297" s="3" t="s">
        <v>361</v>
      </c>
      <c r="K297" s="10" t="s">
        <v>362</v>
      </c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1"/>
      <c r="AP297" s="23"/>
    </row>
    <row r="298" spans="1:42">
      <c r="A298" s="3">
        <v>1</v>
      </c>
      <c r="B298" s="3" t="s">
        <v>320</v>
      </c>
      <c r="C298" s="10">
        <v>1</v>
      </c>
      <c r="D298" s="3" t="s">
        <v>99</v>
      </c>
      <c r="E298" s="3">
        <v>1</v>
      </c>
      <c r="F298" s="3" t="s">
        <v>360</v>
      </c>
      <c r="G298" s="3">
        <v>6</v>
      </c>
      <c r="H298" s="3" t="s">
        <v>177</v>
      </c>
      <c r="I298" s="283" t="s">
        <v>138</v>
      </c>
      <c r="J298" s="3" t="s">
        <v>361</v>
      </c>
      <c r="K298" s="10" t="s">
        <v>362</v>
      </c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1"/>
      <c r="AP298" s="23"/>
    </row>
    <row r="299" spans="1:42">
      <c r="A299" s="3">
        <v>1</v>
      </c>
      <c r="B299" s="3" t="s">
        <v>320</v>
      </c>
      <c r="C299" s="10">
        <v>1</v>
      </c>
      <c r="D299" s="3" t="s">
        <v>99</v>
      </c>
      <c r="E299" s="3">
        <v>1</v>
      </c>
      <c r="F299" s="3" t="s">
        <v>360</v>
      </c>
      <c r="G299" s="3">
        <v>6</v>
      </c>
      <c r="H299" s="3" t="s">
        <v>177</v>
      </c>
      <c r="I299" s="283" t="s">
        <v>139</v>
      </c>
      <c r="J299" s="3" t="s">
        <v>361</v>
      </c>
      <c r="K299" s="10" t="s">
        <v>362</v>
      </c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1"/>
      <c r="AP299" s="23"/>
    </row>
    <row r="300" spans="1:42">
      <c r="A300" s="3">
        <v>1</v>
      </c>
      <c r="B300" s="3" t="s">
        <v>320</v>
      </c>
      <c r="C300" s="10">
        <v>1</v>
      </c>
      <c r="D300" s="3" t="s">
        <v>99</v>
      </c>
      <c r="E300" s="3">
        <v>1</v>
      </c>
      <c r="F300" s="3" t="s">
        <v>360</v>
      </c>
      <c r="G300" s="3">
        <v>6</v>
      </c>
      <c r="H300" s="3" t="s">
        <v>177</v>
      </c>
      <c r="I300" s="283" t="s">
        <v>140</v>
      </c>
      <c r="J300" s="3" t="s">
        <v>361</v>
      </c>
      <c r="K300" s="10" t="s">
        <v>362</v>
      </c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1"/>
      <c r="AP300" s="23"/>
    </row>
    <row r="301" spans="1:42">
      <c r="A301" s="3">
        <v>1</v>
      </c>
      <c r="B301" s="3" t="s">
        <v>320</v>
      </c>
      <c r="C301" s="10">
        <v>1</v>
      </c>
      <c r="D301" s="3" t="s">
        <v>99</v>
      </c>
      <c r="E301" s="3">
        <v>1</v>
      </c>
      <c r="F301" s="3" t="s">
        <v>360</v>
      </c>
      <c r="G301" s="3">
        <v>6</v>
      </c>
      <c r="H301" s="3" t="s">
        <v>177</v>
      </c>
      <c r="I301" s="283" t="s">
        <v>335</v>
      </c>
      <c r="J301" s="3" t="s">
        <v>361</v>
      </c>
      <c r="K301" s="10" t="s">
        <v>362</v>
      </c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1"/>
      <c r="AP301" s="23"/>
    </row>
    <row r="302" spans="1:42">
      <c r="A302" s="3">
        <v>1</v>
      </c>
      <c r="B302" s="3" t="s">
        <v>320</v>
      </c>
      <c r="C302" s="10">
        <v>1</v>
      </c>
      <c r="D302" s="3" t="s">
        <v>99</v>
      </c>
      <c r="E302" s="3">
        <v>1</v>
      </c>
      <c r="F302" s="3" t="s">
        <v>360</v>
      </c>
      <c r="G302" s="3">
        <v>6</v>
      </c>
      <c r="H302" s="3" t="s">
        <v>177</v>
      </c>
      <c r="I302" s="283" t="s">
        <v>145</v>
      </c>
      <c r="J302" s="3" t="s">
        <v>361</v>
      </c>
      <c r="K302" s="10" t="s">
        <v>362</v>
      </c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1"/>
      <c r="AP302" s="23"/>
    </row>
    <row r="303" spans="1:42">
      <c r="A303" s="3">
        <v>1</v>
      </c>
      <c r="B303" s="3" t="s">
        <v>320</v>
      </c>
      <c r="C303" s="10">
        <v>1</v>
      </c>
      <c r="D303" s="3" t="s">
        <v>99</v>
      </c>
      <c r="E303" s="3">
        <v>1</v>
      </c>
      <c r="F303" s="3" t="s">
        <v>360</v>
      </c>
      <c r="G303" s="3">
        <v>6</v>
      </c>
      <c r="H303" s="3" t="s">
        <v>177</v>
      </c>
      <c r="I303" s="283" t="s">
        <v>203</v>
      </c>
      <c r="J303" s="3" t="s">
        <v>361</v>
      </c>
      <c r="K303" s="10" t="s">
        <v>362</v>
      </c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1"/>
      <c r="AP303" s="23"/>
    </row>
    <row r="304" spans="1:42">
      <c r="A304" s="3">
        <v>1</v>
      </c>
      <c r="B304" s="3" t="s">
        <v>320</v>
      </c>
      <c r="C304" s="10">
        <v>1</v>
      </c>
      <c r="D304" s="3" t="s">
        <v>99</v>
      </c>
      <c r="E304" s="3">
        <v>1</v>
      </c>
      <c r="F304" s="3" t="s">
        <v>360</v>
      </c>
      <c r="G304" s="3">
        <v>6</v>
      </c>
      <c r="H304" s="3" t="s">
        <v>177</v>
      </c>
      <c r="I304" s="283" t="s">
        <v>146</v>
      </c>
      <c r="J304" s="3" t="s">
        <v>361</v>
      </c>
      <c r="K304" s="10" t="s">
        <v>362</v>
      </c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1"/>
      <c r="AP304" s="23"/>
    </row>
    <row r="305" spans="1:42" ht="15" thickBot="1">
      <c r="A305" s="3">
        <v>1</v>
      </c>
      <c r="B305" s="3" t="s">
        <v>320</v>
      </c>
      <c r="C305" s="10">
        <v>1</v>
      </c>
      <c r="D305" s="3" t="s">
        <v>99</v>
      </c>
      <c r="E305" s="3">
        <v>1</v>
      </c>
      <c r="F305" s="3" t="s">
        <v>360</v>
      </c>
      <c r="G305" s="3">
        <v>6</v>
      </c>
      <c r="H305" s="3" t="s">
        <v>177</v>
      </c>
      <c r="I305" s="283" t="s">
        <v>148</v>
      </c>
      <c r="J305" s="3" t="s">
        <v>361</v>
      </c>
      <c r="K305" s="10" t="s">
        <v>362</v>
      </c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1"/>
      <c r="AP305" s="25"/>
    </row>
    <row r="306" spans="1:42">
      <c r="A306" s="282">
        <v>2</v>
      </c>
      <c r="B306" s="282" t="s">
        <v>330</v>
      </c>
      <c r="C306" s="10">
        <v>1</v>
      </c>
      <c r="D306" s="3" t="s">
        <v>99</v>
      </c>
      <c r="E306" s="3">
        <v>1</v>
      </c>
      <c r="F306" s="3" t="s">
        <v>360</v>
      </c>
      <c r="G306" s="3">
        <v>6</v>
      </c>
      <c r="H306" s="3" t="s">
        <v>177</v>
      </c>
      <c r="I306" s="3" t="s">
        <v>112</v>
      </c>
      <c r="J306" s="3" t="s">
        <v>361</v>
      </c>
      <c r="K306" s="10" t="s">
        <v>362</v>
      </c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1"/>
      <c r="AP306" s="408"/>
    </row>
    <row r="307" spans="1:42">
      <c r="A307" s="282">
        <v>2</v>
      </c>
      <c r="B307" s="282" t="s">
        <v>330</v>
      </c>
      <c r="C307" s="10">
        <v>1</v>
      </c>
      <c r="D307" s="3" t="s">
        <v>99</v>
      </c>
      <c r="E307" s="3">
        <v>1</v>
      </c>
      <c r="F307" s="3" t="s">
        <v>360</v>
      </c>
      <c r="G307" s="3">
        <v>6</v>
      </c>
      <c r="H307" s="3" t="s">
        <v>177</v>
      </c>
      <c r="I307" s="3" t="s">
        <v>114</v>
      </c>
      <c r="J307" s="3" t="s">
        <v>361</v>
      </c>
      <c r="K307" s="10" t="s">
        <v>362</v>
      </c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1"/>
      <c r="AP307" s="408"/>
    </row>
    <row r="308" spans="1:42">
      <c r="A308" s="282">
        <v>2</v>
      </c>
      <c r="B308" s="282" t="s">
        <v>330</v>
      </c>
      <c r="C308" s="10">
        <v>1</v>
      </c>
      <c r="D308" s="3" t="s">
        <v>99</v>
      </c>
      <c r="E308" s="3">
        <v>1</v>
      </c>
      <c r="F308" s="3" t="s">
        <v>360</v>
      </c>
      <c r="G308" s="3">
        <v>6</v>
      </c>
      <c r="H308" s="3" t="s">
        <v>177</v>
      </c>
      <c r="I308" s="3" t="s">
        <v>115</v>
      </c>
      <c r="J308" s="3" t="s">
        <v>361</v>
      </c>
      <c r="K308" s="10" t="s">
        <v>362</v>
      </c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1"/>
      <c r="AP308" s="408"/>
    </row>
    <row r="309" spans="1:42">
      <c r="A309" s="282">
        <v>2</v>
      </c>
      <c r="B309" s="282" t="s">
        <v>330</v>
      </c>
      <c r="C309" s="10">
        <v>1</v>
      </c>
      <c r="D309" s="3" t="s">
        <v>99</v>
      </c>
      <c r="E309" s="3">
        <v>1</v>
      </c>
      <c r="F309" s="3" t="s">
        <v>360</v>
      </c>
      <c r="G309" s="3">
        <v>6</v>
      </c>
      <c r="H309" s="3" t="s">
        <v>177</v>
      </c>
      <c r="I309" s="3" t="s">
        <v>116</v>
      </c>
      <c r="J309" s="3" t="s">
        <v>361</v>
      </c>
      <c r="K309" s="10" t="s">
        <v>362</v>
      </c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1"/>
      <c r="AP309" s="408"/>
    </row>
    <row r="310" spans="1:42">
      <c r="A310" s="282">
        <v>2</v>
      </c>
      <c r="B310" s="282" t="s">
        <v>330</v>
      </c>
      <c r="C310" s="10">
        <v>1</v>
      </c>
      <c r="D310" s="3" t="s">
        <v>99</v>
      </c>
      <c r="E310" s="3">
        <v>1</v>
      </c>
      <c r="F310" s="3" t="s">
        <v>360</v>
      </c>
      <c r="G310" s="3">
        <v>6</v>
      </c>
      <c r="H310" s="3" t="s">
        <v>177</v>
      </c>
      <c r="I310" s="3" t="s">
        <v>119</v>
      </c>
      <c r="J310" s="3" t="s">
        <v>361</v>
      </c>
      <c r="K310" s="10" t="s">
        <v>362</v>
      </c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1"/>
      <c r="AP310" s="408"/>
    </row>
    <row r="311" spans="1:42">
      <c r="A311" s="282">
        <v>2</v>
      </c>
      <c r="B311" s="282" t="s">
        <v>330</v>
      </c>
      <c r="C311" s="10">
        <v>1</v>
      </c>
      <c r="D311" s="3" t="s">
        <v>99</v>
      </c>
      <c r="E311" s="3">
        <v>1</v>
      </c>
      <c r="F311" s="3" t="s">
        <v>360</v>
      </c>
      <c r="G311" s="3">
        <v>6</v>
      </c>
      <c r="H311" s="3" t="s">
        <v>177</v>
      </c>
      <c r="I311" s="3" t="s">
        <v>123</v>
      </c>
      <c r="J311" s="3" t="s">
        <v>361</v>
      </c>
      <c r="K311" s="10" t="s">
        <v>362</v>
      </c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1"/>
      <c r="AP311" s="408"/>
    </row>
    <row r="312" spans="1:42">
      <c r="A312" s="282">
        <v>2</v>
      </c>
      <c r="B312" s="282" t="s">
        <v>330</v>
      </c>
      <c r="C312" s="10">
        <v>1</v>
      </c>
      <c r="D312" s="3" t="s">
        <v>99</v>
      </c>
      <c r="E312" s="3">
        <v>1</v>
      </c>
      <c r="F312" s="3" t="s">
        <v>360</v>
      </c>
      <c r="G312" s="3">
        <v>6</v>
      </c>
      <c r="H312" s="3" t="s">
        <v>177</v>
      </c>
      <c r="I312" s="3" t="s">
        <v>121</v>
      </c>
      <c r="J312" s="3" t="s">
        <v>361</v>
      </c>
      <c r="K312" s="10" t="s">
        <v>362</v>
      </c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1"/>
      <c r="AP312" s="408"/>
    </row>
    <row r="313" spans="1:42">
      <c r="A313" s="282">
        <v>2</v>
      </c>
      <c r="B313" s="282" t="s">
        <v>330</v>
      </c>
      <c r="C313" s="10">
        <v>1</v>
      </c>
      <c r="D313" s="3" t="s">
        <v>99</v>
      </c>
      <c r="E313" s="3">
        <v>1</v>
      </c>
      <c r="F313" s="3" t="s">
        <v>360</v>
      </c>
      <c r="G313" s="3">
        <v>6</v>
      </c>
      <c r="H313" s="3" t="s">
        <v>177</v>
      </c>
      <c r="I313" s="3" t="s">
        <v>126</v>
      </c>
      <c r="J313" s="3" t="s">
        <v>361</v>
      </c>
      <c r="K313" s="10" t="s">
        <v>362</v>
      </c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1"/>
      <c r="AP313" s="408"/>
    </row>
    <row r="314" spans="1:42">
      <c r="A314" s="282">
        <v>2</v>
      </c>
      <c r="B314" s="282" t="s">
        <v>330</v>
      </c>
      <c r="C314" s="10">
        <v>1</v>
      </c>
      <c r="D314" s="3" t="s">
        <v>99</v>
      </c>
      <c r="E314" s="3">
        <v>1</v>
      </c>
      <c r="F314" s="3" t="s">
        <v>360</v>
      </c>
      <c r="G314" s="3">
        <v>6</v>
      </c>
      <c r="H314" s="3" t="s">
        <v>177</v>
      </c>
      <c r="I314" s="3" t="s">
        <v>129</v>
      </c>
      <c r="J314" s="3" t="s">
        <v>361</v>
      </c>
      <c r="K314" s="10" t="s">
        <v>362</v>
      </c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1"/>
      <c r="AP314" s="408"/>
    </row>
    <row r="315" spans="1:42">
      <c r="A315" s="282">
        <v>2</v>
      </c>
      <c r="B315" s="282" t="s">
        <v>330</v>
      </c>
      <c r="C315" s="10">
        <v>1</v>
      </c>
      <c r="D315" s="3" t="s">
        <v>99</v>
      </c>
      <c r="E315" s="3">
        <v>1</v>
      </c>
      <c r="F315" s="3" t="s">
        <v>360</v>
      </c>
      <c r="G315" s="3">
        <v>6</v>
      </c>
      <c r="H315" s="3" t="s">
        <v>177</v>
      </c>
      <c r="I315" s="3" t="s">
        <v>334</v>
      </c>
      <c r="J315" s="3" t="s">
        <v>361</v>
      </c>
      <c r="K315" s="10" t="s">
        <v>362</v>
      </c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1"/>
      <c r="AP315" s="408"/>
    </row>
    <row r="316" spans="1:42">
      <c r="A316" s="282">
        <v>2</v>
      </c>
      <c r="B316" s="282" t="s">
        <v>330</v>
      </c>
      <c r="C316" s="10">
        <v>1</v>
      </c>
      <c r="D316" s="3" t="s">
        <v>99</v>
      </c>
      <c r="E316" s="3">
        <v>1</v>
      </c>
      <c r="F316" s="3" t="s">
        <v>360</v>
      </c>
      <c r="G316" s="3">
        <v>6</v>
      </c>
      <c r="H316" s="3" t="s">
        <v>177</v>
      </c>
      <c r="I316" s="283" t="s">
        <v>136</v>
      </c>
      <c r="J316" s="3" t="s">
        <v>361</v>
      </c>
      <c r="K316" s="10" t="s">
        <v>362</v>
      </c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1"/>
      <c r="AP316" s="408"/>
    </row>
    <row r="317" spans="1:42">
      <c r="A317" s="282">
        <v>2</v>
      </c>
      <c r="B317" s="282" t="s">
        <v>330</v>
      </c>
      <c r="C317" s="10">
        <v>1</v>
      </c>
      <c r="D317" s="3" t="s">
        <v>99</v>
      </c>
      <c r="E317" s="3">
        <v>1</v>
      </c>
      <c r="F317" s="3" t="s">
        <v>360</v>
      </c>
      <c r="G317" s="3">
        <v>6</v>
      </c>
      <c r="H317" s="3" t="s">
        <v>177</v>
      </c>
      <c r="I317" s="283" t="s">
        <v>138</v>
      </c>
      <c r="J317" s="3" t="s">
        <v>361</v>
      </c>
      <c r="K317" s="10" t="s">
        <v>362</v>
      </c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1"/>
      <c r="AP317" s="408"/>
    </row>
    <row r="318" spans="1:42">
      <c r="A318" s="282">
        <v>2</v>
      </c>
      <c r="B318" s="282" t="s">
        <v>330</v>
      </c>
      <c r="C318" s="10">
        <v>1</v>
      </c>
      <c r="D318" s="3" t="s">
        <v>99</v>
      </c>
      <c r="E318" s="3">
        <v>1</v>
      </c>
      <c r="F318" s="3" t="s">
        <v>360</v>
      </c>
      <c r="G318" s="3">
        <v>6</v>
      </c>
      <c r="H318" s="3" t="s">
        <v>177</v>
      </c>
      <c r="I318" s="283" t="s">
        <v>139</v>
      </c>
      <c r="J318" s="3" t="s">
        <v>361</v>
      </c>
      <c r="K318" s="10" t="s">
        <v>362</v>
      </c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1"/>
      <c r="AP318" s="408"/>
    </row>
    <row r="319" spans="1:42">
      <c r="A319" s="282">
        <v>2</v>
      </c>
      <c r="B319" s="282" t="s">
        <v>330</v>
      </c>
      <c r="C319" s="10">
        <v>1</v>
      </c>
      <c r="D319" s="3" t="s">
        <v>99</v>
      </c>
      <c r="E319" s="3">
        <v>1</v>
      </c>
      <c r="F319" s="3" t="s">
        <v>360</v>
      </c>
      <c r="G319" s="3">
        <v>6</v>
      </c>
      <c r="H319" s="3" t="s">
        <v>177</v>
      </c>
      <c r="I319" s="283" t="s">
        <v>140</v>
      </c>
      <c r="J319" s="3" t="s">
        <v>361</v>
      </c>
      <c r="K319" s="10" t="s">
        <v>362</v>
      </c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1"/>
      <c r="AP319" s="408"/>
    </row>
    <row r="320" spans="1:42">
      <c r="A320" s="282">
        <v>2</v>
      </c>
      <c r="B320" s="282" t="s">
        <v>330</v>
      </c>
      <c r="C320" s="10">
        <v>1</v>
      </c>
      <c r="D320" s="3" t="s">
        <v>99</v>
      </c>
      <c r="E320" s="3">
        <v>1</v>
      </c>
      <c r="F320" s="3" t="s">
        <v>360</v>
      </c>
      <c r="G320" s="3">
        <v>6</v>
      </c>
      <c r="H320" s="3" t="s">
        <v>177</v>
      </c>
      <c r="I320" s="283" t="s">
        <v>335</v>
      </c>
      <c r="J320" s="3" t="s">
        <v>361</v>
      </c>
      <c r="K320" s="10" t="s">
        <v>362</v>
      </c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1"/>
      <c r="AP320" s="408"/>
    </row>
    <row r="321" spans="1:42">
      <c r="A321" s="282">
        <v>2</v>
      </c>
      <c r="B321" s="282" t="s">
        <v>330</v>
      </c>
      <c r="C321" s="10">
        <v>1</v>
      </c>
      <c r="D321" s="3" t="s">
        <v>99</v>
      </c>
      <c r="E321" s="3">
        <v>1</v>
      </c>
      <c r="F321" s="3" t="s">
        <v>360</v>
      </c>
      <c r="G321" s="3">
        <v>6</v>
      </c>
      <c r="H321" s="3" t="s">
        <v>177</v>
      </c>
      <c r="I321" s="283" t="s">
        <v>145</v>
      </c>
      <c r="J321" s="3" t="s">
        <v>361</v>
      </c>
      <c r="K321" s="10" t="s">
        <v>362</v>
      </c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1"/>
      <c r="AP321" s="408"/>
    </row>
    <row r="322" spans="1:42">
      <c r="A322" s="282">
        <v>2</v>
      </c>
      <c r="B322" s="282" t="s">
        <v>330</v>
      </c>
      <c r="C322" s="10">
        <v>1</v>
      </c>
      <c r="D322" s="3" t="s">
        <v>99</v>
      </c>
      <c r="E322" s="3">
        <v>1</v>
      </c>
      <c r="F322" s="3" t="s">
        <v>360</v>
      </c>
      <c r="G322" s="3">
        <v>6</v>
      </c>
      <c r="H322" s="3" t="s">
        <v>177</v>
      </c>
      <c r="I322" s="283" t="s">
        <v>203</v>
      </c>
      <c r="J322" s="3" t="s">
        <v>361</v>
      </c>
      <c r="K322" s="10" t="s">
        <v>362</v>
      </c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1"/>
      <c r="AP322" s="408"/>
    </row>
    <row r="323" spans="1:42">
      <c r="A323" s="282">
        <v>2</v>
      </c>
      <c r="B323" s="282" t="s">
        <v>330</v>
      </c>
      <c r="C323" s="10">
        <v>1</v>
      </c>
      <c r="D323" s="3" t="s">
        <v>99</v>
      </c>
      <c r="E323" s="3">
        <v>1</v>
      </c>
      <c r="F323" s="3" t="s">
        <v>360</v>
      </c>
      <c r="G323" s="3">
        <v>6</v>
      </c>
      <c r="H323" s="3" t="s">
        <v>177</v>
      </c>
      <c r="I323" s="283" t="s">
        <v>146</v>
      </c>
      <c r="J323" s="3" t="s">
        <v>361</v>
      </c>
      <c r="K323" s="10" t="s">
        <v>362</v>
      </c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1"/>
      <c r="AP323" s="408"/>
    </row>
    <row r="324" spans="1:42">
      <c r="A324" s="282">
        <v>2</v>
      </c>
      <c r="B324" s="282" t="s">
        <v>330</v>
      </c>
      <c r="C324" s="10">
        <v>1</v>
      </c>
      <c r="D324" s="3" t="s">
        <v>99</v>
      </c>
      <c r="E324" s="3">
        <v>1</v>
      </c>
      <c r="F324" s="3" t="s">
        <v>360</v>
      </c>
      <c r="G324" s="3">
        <v>6</v>
      </c>
      <c r="H324" s="3" t="s">
        <v>177</v>
      </c>
      <c r="I324" s="283" t="s">
        <v>148</v>
      </c>
      <c r="J324" s="3" t="s">
        <v>361</v>
      </c>
      <c r="K324" s="10" t="s">
        <v>362</v>
      </c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1"/>
      <c r="AP324" s="408"/>
    </row>
    <row r="325" spans="1:42">
      <c r="A325" s="282">
        <v>3</v>
      </c>
      <c r="B325" s="282" t="s">
        <v>331</v>
      </c>
      <c r="C325" s="10">
        <v>1</v>
      </c>
      <c r="D325" s="282" t="s">
        <v>99</v>
      </c>
      <c r="E325" s="282">
        <v>1</v>
      </c>
      <c r="F325" s="3" t="s">
        <v>360</v>
      </c>
      <c r="G325" s="3">
        <v>6</v>
      </c>
      <c r="H325" s="3" t="s">
        <v>177</v>
      </c>
      <c r="I325" s="3" t="s">
        <v>112</v>
      </c>
      <c r="J325" s="3" t="s">
        <v>361</v>
      </c>
      <c r="K325" s="10" t="s">
        <v>362</v>
      </c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344">
        <v>0</v>
      </c>
    </row>
    <row r="326" spans="1:42">
      <c r="A326" s="282">
        <v>3</v>
      </c>
      <c r="B326" s="282" t="s">
        <v>331</v>
      </c>
      <c r="C326" s="10">
        <v>1</v>
      </c>
      <c r="D326" s="282" t="s">
        <v>99</v>
      </c>
      <c r="E326" s="282">
        <v>1</v>
      </c>
      <c r="F326" s="3" t="s">
        <v>360</v>
      </c>
      <c r="G326" s="3">
        <v>6</v>
      </c>
      <c r="H326" s="3" t="s">
        <v>177</v>
      </c>
      <c r="I326" s="3" t="s">
        <v>114</v>
      </c>
      <c r="J326" s="3" t="s">
        <v>361</v>
      </c>
      <c r="K326" s="10" t="s">
        <v>362</v>
      </c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0">
        <v>0</v>
      </c>
    </row>
    <row r="327" spans="1:42">
      <c r="A327" s="282">
        <v>3</v>
      </c>
      <c r="B327" s="282" t="s">
        <v>331</v>
      </c>
      <c r="C327" s="10">
        <v>1</v>
      </c>
      <c r="D327" s="282" t="s">
        <v>99</v>
      </c>
      <c r="E327" s="282">
        <v>1</v>
      </c>
      <c r="F327" s="3" t="s">
        <v>360</v>
      </c>
      <c r="G327" s="3">
        <v>6</v>
      </c>
      <c r="H327" s="3" t="s">
        <v>177</v>
      </c>
      <c r="I327" s="3" t="s">
        <v>115</v>
      </c>
      <c r="J327" s="3" t="s">
        <v>361</v>
      </c>
      <c r="K327" s="10" t="s">
        <v>362</v>
      </c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0">
        <v>10</v>
      </c>
    </row>
    <row r="328" spans="1:42">
      <c r="A328" s="282">
        <v>3</v>
      </c>
      <c r="B328" s="282" t="s">
        <v>331</v>
      </c>
      <c r="C328" s="10">
        <v>1</v>
      </c>
      <c r="D328" s="282" t="s">
        <v>99</v>
      </c>
      <c r="E328" s="282">
        <v>1</v>
      </c>
      <c r="F328" s="3" t="s">
        <v>360</v>
      </c>
      <c r="G328" s="3">
        <v>6</v>
      </c>
      <c r="H328" s="3" t="s">
        <v>177</v>
      </c>
      <c r="I328" s="3" t="s">
        <v>116</v>
      </c>
      <c r="J328" s="3" t="s">
        <v>361</v>
      </c>
      <c r="K328" s="10" t="s">
        <v>362</v>
      </c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0" t="s">
        <v>339</v>
      </c>
    </row>
    <row r="329" spans="1:42">
      <c r="A329" s="282">
        <v>3</v>
      </c>
      <c r="B329" s="282" t="s">
        <v>331</v>
      </c>
      <c r="C329" s="10">
        <v>1</v>
      </c>
      <c r="D329" s="282" t="s">
        <v>99</v>
      </c>
      <c r="E329" s="282">
        <v>1</v>
      </c>
      <c r="F329" s="3" t="s">
        <v>360</v>
      </c>
      <c r="G329" s="3">
        <v>6</v>
      </c>
      <c r="H329" s="3" t="s">
        <v>177</v>
      </c>
      <c r="I329" s="3" t="s">
        <v>119</v>
      </c>
      <c r="J329" s="3" t="s">
        <v>361</v>
      </c>
      <c r="K329" s="10" t="s">
        <v>362</v>
      </c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0">
        <v>0</v>
      </c>
    </row>
    <row r="330" spans="1:42">
      <c r="A330" s="282">
        <v>3</v>
      </c>
      <c r="B330" s="282" t="s">
        <v>331</v>
      </c>
      <c r="C330" s="10">
        <v>1</v>
      </c>
      <c r="D330" s="282" t="s">
        <v>99</v>
      </c>
      <c r="E330" s="282">
        <v>1</v>
      </c>
      <c r="F330" s="3" t="s">
        <v>360</v>
      </c>
      <c r="G330" s="3">
        <v>6</v>
      </c>
      <c r="H330" s="3" t="s">
        <v>177</v>
      </c>
      <c r="I330" s="3" t="s">
        <v>123</v>
      </c>
      <c r="J330" s="3" t="s">
        <v>361</v>
      </c>
      <c r="K330" s="10" t="s">
        <v>362</v>
      </c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0">
        <v>0</v>
      </c>
    </row>
    <row r="331" spans="1:42">
      <c r="A331" s="282">
        <v>3</v>
      </c>
      <c r="B331" s="282" t="s">
        <v>331</v>
      </c>
      <c r="C331" s="10">
        <v>1</v>
      </c>
      <c r="D331" s="282" t="s">
        <v>99</v>
      </c>
      <c r="E331" s="282">
        <v>1</v>
      </c>
      <c r="F331" s="3" t="s">
        <v>360</v>
      </c>
      <c r="G331" s="3">
        <v>6</v>
      </c>
      <c r="H331" s="3" t="s">
        <v>177</v>
      </c>
      <c r="I331" s="3" t="s">
        <v>121</v>
      </c>
      <c r="J331" s="3" t="s">
        <v>361</v>
      </c>
      <c r="K331" s="10" t="s">
        <v>362</v>
      </c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0">
        <v>10</v>
      </c>
    </row>
    <row r="332" spans="1:42">
      <c r="A332" s="282">
        <v>3</v>
      </c>
      <c r="B332" s="282" t="s">
        <v>331</v>
      </c>
      <c r="C332" s="10">
        <v>1</v>
      </c>
      <c r="D332" s="282" t="s">
        <v>99</v>
      </c>
      <c r="E332" s="282">
        <v>1</v>
      </c>
      <c r="F332" s="3" t="s">
        <v>360</v>
      </c>
      <c r="G332" s="3">
        <v>6</v>
      </c>
      <c r="H332" s="3" t="s">
        <v>177</v>
      </c>
      <c r="I332" s="3" t="s">
        <v>126</v>
      </c>
      <c r="J332" s="3" t="s">
        <v>361</v>
      </c>
      <c r="K332" s="10" t="s">
        <v>362</v>
      </c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0">
        <v>1</v>
      </c>
    </row>
    <row r="333" spans="1:42">
      <c r="A333" s="282">
        <v>3</v>
      </c>
      <c r="B333" s="282" t="s">
        <v>331</v>
      </c>
      <c r="C333" s="10">
        <v>1</v>
      </c>
      <c r="D333" s="282" t="s">
        <v>99</v>
      </c>
      <c r="E333" s="282">
        <v>1</v>
      </c>
      <c r="F333" s="3" t="s">
        <v>360</v>
      </c>
      <c r="G333" s="3">
        <v>6</v>
      </c>
      <c r="H333" s="3" t="s">
        <v>177</v>
      </c>
      <c r="I333" s="3" t="s">
        <v>129</v>
      </c>
      <c r="J333" s="3" t="s">
        <v>361</v>
      </c>
      <c r="K333" s="10" t="s">
        <v>362</v>
      </c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0">
        <v>0</v>
      </c>
    </row>
    <row r="334" spans="1:42">
      <c r="A334" s="282">
        <v>3</v>
      </c>
      <c r="B334" s="282" t="s">
        <v>331</v>
      </c>
      <c r="C334" s="10">
        <v>1</v>
      </c>
      <c r="D334" s="282" t="s">
        <v>99</v>
      </c>
      <c r="E334" s="282">
        <v>1</v>
      </c>
      <c r="F334" s="3" t="s">
        <v>360</v>
      </c>
      <c r="G334" s="3">
        <v>6</v>
      </c>
      <c r="H334" s="3" t="s">
        <v>177</v>
      </c>
      <c r="I334" s="3" t="s">
        <v>334</v>
      </c>
      <c r="J334" s="3" t="s">
        <v>361</v>
      </c>
      <c r="K334" s="10" t="s">
        <v>362</v>
      </c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0">
        <v>0</v>
      </c>
    </row>
    <row r="335" spans="1:42">
      <c r="A335" s="282">
        <v>3</v>
      </c>
      <c r="B335" s="282" t="s">
        <v>331</v>
      </c>
      <c r="C335" s="10">
        <v>1</v>
      </c>
      <c r="D335" s="282" t="s">
        <v>99</v>
      </c>
      <c r="E335" s="282">
        <v>1</v>
      </c>
      <c r="F335" s="3" t="s">
        <v>360</v>
      </c>
      <c r="G335" s="3">
        <v>6</v>
      </c>
      <c r="H335" s="3" t="s">
        <v>177</v>
      </c>
      <c r="I335" s="283" t="s">
        <v>136</v>
      </c>
      <c r="J335" s="3" t="s">
        <v>361</v>
      </c>
      <c r="K335" s="10" t="s">
        <v>362</v>
      </c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0">
        <v>0</v>
      </c>
    </row>
    <row r="336" spans="1:42">
      <c r="A336" s="282">
        <v>3</v>
      </c>
      <c r="B336" s="282" t="s">
        <v>331</v>
      </c>
      <c r="C336" s="10">
        <v>1</v>
      </c>
      <c r="D336" s="282" t="s">
        <v>99</v>
      </c>
      <c r="E336" s="282">
        <v>1</v>
      </c>
      <c r="F336" s="3" t="s">
        <v>360</v>
      </c>
      <c r="G336" s="3">
        <v>6</v>
      </c>
      <c r="H336" s="3" t="s">
        <v>177</v>
      </c>
      <c r="I336" s="283" t="s">
        <v>138</v>
      </c>
      <c r="J336" s="3" t="s">
        <v>361</v>
      </c>
      <c r="K336" s="10" t="s">
        <v>362</v>
      </c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0">
        <v>0</v>
      </c>
    </row>
    <row r="337" spans="1:42">
      <c r="A337" s="282">
        <v>3</v>
      </c>
      <c r="B337" s="282" t="s">
        <v>331</v>
      </c>
      <c r="C337" s="10">
        <v>1</v>
      </c>
      <c r="D337" s="282" t="s">
        <v>99</v>
      </c>
      <c r="E337" s="282">
        <v>1</v>
      </c>
      <c r="F337" s="3" t="s">
        <v>360</v>
      </c>
      <c r="G337" s="3">
        <v>6</v>
      </c>
      <c r="H337" s="3" t="s">
        <v>177</v>
      </c>
      <c r="I337" s="283" t="s">
        <v>139</v>
      </c>
      <c r="J337" s="3" t="s">
        <v>361</v>
      </c>
      <c r="K337" s="10" t="s">
        <v>362</v>
      </c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0">
        <v>0</v>
      </c>
    </row>
    <row r="338" spans="1:42">
      <c r="A338" s="282">
        <v>3</v>
      </c>
      <c r="B338" s="282" t="s">
        <v>331</v>
      </c>
      <c r="C338" s="10">
        <v>1</v>
      </c>
      <c r="D338" s="282" t="s">
        <v>99</v>
      </c>
      <c r="E338" s="282">
        <v>1</v>
      </c>
      <c r="F338" s="3" t="s">
        <v>360</v>
      </c>
      <c r="G338" s="3">
        <v>6</v>
      </c>
      <c r="H338" s="3" t="s">
        <v>177</v>
      </c>
      <c r="I338" s="283" t="s">
        <v>140</v>
      </c>
      <c r="J338" s="3" t="s">
        <v>361</v>
      </c>
      <c r="K338" s="10" t="s">
        <v>362</v>
      </c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0">
        <v>0</v>
      </c>
    </row>
    <row r="339" spans="1:42">
      <c r="A339" s="282">
        <v>3</v>
      </c>
      <c r="B339" s="282" t="s">
        <v>331</v>
      </c>
      <c r="C339" s="10">
        <v>1</v>
      </c>
      <c r="D339" s="282" t="s">
        <v>99</v>
      </c>
      <c r="E339" s="282">
        <v>1</v>
      </c>
      <c r="F339" s="3" t="s">
        <v>360</v>
      </c>
      <c r="G339" s="3">
        <v>6</v>
      </c>
      <c r="H339" s="3" t="s">
        <v>177</v>
      </c>
      <c r="I339" s="283" t="s">
        <v>335</v>
      </c>
      <c r="J339" s="3" t="s">
        <v>361</v>
      </c>
      <c r="K339" s="10" t="s">
        <v>362</v>
      </c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0">
        <v>0</v>
      </c>
    </row>
    <row r="340" spans="1:42">
      <c r="A340" s="282">
        <v>3</v>
      </c>
      <c r="B340" s="282" t="s">
        <v>331</v>
      </c>
      <c r="C340" s="10">
        <v>1</v>
      </c>
      <c r="D340" s="282" t="s">
        <v>99</v>
      </c>
      <c r="E340" s="282">
        <v>1</v>
      </c>
      <c r="F340" s="3" t="s">
        <v>360</v>
      </c>
      <c r="G340" s="3">
        <v>6</v>
      </c>
      <c r="H340" s="3" t="s">
        <v>177</v>
      </c>
      <c r="I340" s="283" t="s">
        <v>145</v>
      </c>
      <c r="J340" s="3" t="s">
        <v>361</v>
      </c>
      <c r="K340" s="10" t="s">
        <v>362</v>
      </c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0">
        <v>0</v>
      </c>
    </row>
    <row r="341" spans="1:42">
      <c r="A341" s="282">
        <v>3</v>
      </c>
      <c r="B341" s="282" t="s">
        <v>331</v>
      </c>
      <c r="C341" s="10">
        <v>1</v>
      </c>
      <c r="D341" s="282" t="s">
        <v>99</v>
      </c>
      <c r="E341" s="282">
        <v>1</v>
      </c>
      <c r="F341" s="3" t="s">
        <v>360</v>
      </c>
      <c r="G341" s="3">
        <v>6</v>
      </c>
      <c r="H341" s="3" t="s">
        <v>177</v>
      </c>
      <c r="I341" s="283" t="s">
        <v>203</v>
      </c>
      <c r="J341" s="3" t="s">
        <v>361</v>
      </c>
      <c r="K341" s="10" t="s">
        <v>362</v>
      </c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0">
        <v>0</v>
      </c>
    </row>
    <row r="342" spans="1:42">
      <c r="A342" s="282">
        <v>3</v>
      </c>
      <c r="B342" s="282" t="s">
        <v>331</v>
      </c>
      <c r="C342" s="10">
        <v>1</v>
      </c>
      <c r="D342" s="282" t="s">
        <v>99</v>
      </c>
      <c r="E342" s="282">
        <v>1</v>
      </c>
      <c r="F342" s="3" t="s">
        <v>360</v>
      </c>
      <c r="G342" s="3">
        <v>6</v>
      </c>
      <c r="H342" s="3" t="s">
        <v>177</v>
      </c>
      <c r="I342" s="283" t="s">
        <v>146</v>
      </c>
      <c r="J342" s="3" t="s">
        <v>361</v>
      </c>
      <c r="K342" s="10" t="s">
        <v>362</v>
      </c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0">
        <v>0</v>
      </c>
    </row>
    <row r="343" spans="1:42">
      <c r="A343" s="282">
        <v>3</v>
      </c>
      <c r="B343" s="282" t="s">
        <v>331</v>
      </c>
      <c r="C343" s="10">
        <v>1</v>
      </c>
      <c r="D343" s="282" t="s">
        <v>99</v>
      </c>
      <c r="E343" s="282">
        <v>1</v>
      </c>
      <c r="F343" s="3" t="s">
        <v>360</v>
      </c>
      <c r="G343" s="3">
        <v>6</v>
      </c>
      <c r="H343" s="3" t="s">
        <v>177</v>
      </c>
      <c r="I343" s="283" t="s">
        <v>148</v>
      </c>
      <c r="J343" s="3" t="s">
        <v>361</v>
      </c>
      <c r="K343" s="10" t="s">
        <v>362</v>
      </c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0">
        <v>0</v>
      </c>
    </row>
  </sheetData>
  <autoFilter ref="A1:AP343" xr:uid="{78728940-384A-41BA-8603-B6E7AC390004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9C04-0A37-44CD-B9E4-74ACA368C297}">
  <sheetPr codeName="Sheet14" filterMode="1">
    <tabColor rgb="FF00B050"/>
  </sheetPr>
  <dimension ref="A1:AS839"/>
  <sheetViews>
    <sheetView topLeftCell="D1" zoomScale="85" zoomScaleNormal="85" workbookViewId="0">
      <pane ySplit="1" topLeftCell="A196" activePane="bottomLeft" state="frozen"/>
      <selection pane="bottomLeft" activeCell="M282" sqref="M282"/>
    </sheetView>
  </sheetViews>
  <sheetFormatPr defaultColWidth="8.77734375" defaultRowHeight="14.4"/>
  <cols>
    <col min="1" max="2" width="19" bestFit="1" customWidth="1"/>
    <col min="3" max="3" width="19" customWidth="1"/>
    <col min="4" max="4" width="15.77734375" customWidth="1"/>
    <col min="5" max="5" width="20" customWidth="1"/>
    <col min="6" max="6" width="22.77734375" bestFit="1" customWidth="1"/>
    <col min="7" max="7" width="18.5546875" customWidth="1"/>
    <col min="8" max="8" width="22.77734375" bestFit="1" customWidth="1"/>
    <col min="9" max="9" width="25.21875" bestFit="1" customWidth="1"/>
    <col min="10" max="10" width="28.44140625" customWidth="1"/>
    <col min="11" max="11" width="22.44140625" customWidth="1"/>
    <col min="12" max="12" width="16.44140625" customWidth="1"/>
    <col min="13" max="13" width="18.6640625" customWidth="1"/>
    <col min="14" max="23" width="18.21875" customWidth="1"/>
    <col min="24" max="24" width="18.21875" style="27" customWidth="1"/>
    <col min="25" max="28" width="19.77734375" customWidth="1"/>
    <col min="29" max="29" width="19.77734375" style="27" customWidth="1"/>
    <col min="30" max="38" width="19.77734375" customWidth="1"/>
    <col min="39" max="39" width="19.77734375" style="27" customWidth="1"/>
    <col min="40" max="41" width="19.77734375" customWidth="1"/>
    <col min="42" max="42" width="19.77734375" bestFit="1" customWidth="1"/>
    <col min="43" max="43" width="11.21875" customWidth="1"/>
    <col min="45" max="45" width="11.44140625" bestFit="1" customWidth="1"/>
  </cols>
  <sheetData>
    <row r="1" spans="1:45" s="12" customFormat="1" ht="21" customHeight="1" thickBot="1">
      <c r="A1" s="169" t="s">
        <v>304</v>
      </c>
      <c r="B1" s="169" t="s">
        <v>305</v>
      </c>
      <c r="C1" s="169" t="s">
        <v>306</v>
      </c>
      <c r="D1" s="169" t="s">
        <v>307</v>
      </c>
      <c r="E1" s="49" t="s">
        <v>308</v>
      </c>
      <c r="F1" s="49" t="s">
        <v>79</v>
      </c>
      <c r="G1" s="49" t="s">
        <v>363</v>
      </c>
      <c r="H1" s="170" t="s">
        <v>111</v>
      </c>
      <c r="I1" s="170" t="s">
        <v>155</v>
      </c>
      <c r="J1" s="170" t="s">
        <v>83</v>
      </c>
      <c r="K1" s="49" t="s">
        <v>318</v>
      </c>
      <c r="L1" s="170" t="s">
        <v>319</v>
      </c>
      <c r="M1" s="154">
        <v>2021</v>
      </c>
      <c r="N1" s="154">
        <v>2022</v>
      </c>
      <c r="O1" s="154">
        <v>2023</v>
      </c>
      <c r="P1" s="154">
        <v>2024</v>
      </c>
      <c r="Q1" s="154">
        <v>2025</v>
      </c>
      <c r="R1" s="154">
        <v>2026</v>
      </c>
      <c r="S1" s="154">
        <v>2027</v>
      </c>
      <c r="T1" s="154">
        <v>2028</v>
      </c>
      <c r="U1" s="154">
        <v>2029</v>
      </c>
      <c r="V1" s="154">
        <v>2030</v>
      </c>
      <c r="W1" s="154">
        <v>2031</v>
      </c>
      <c r="X1" s="154">
        <v>2032</v>
      </c>
      <c r="Y1" s="154">
        <v>2033</v>
      </c>
      <c r="Z1" s="154">
        <v>2034</v>
      </c>
      <c r="AA1" s="154">
        <v>2035</v>
      </c>
      <c r="AB1" s="154">
        <v>2036</v>
      </c>
      <c r="AC1" s="154">
        <v>2037</v>
      </c>
      <c r="AD1" s="154">
        <v>2038</v>
      </c>
      <c r="AE1" s="154">
        <v>2039</v>
      </c>
      <c r="AF1" s="154">
        <v>2040</v>
      </c>
      <c r="AG1" s="154">
        <v>2041</v>
      </c>
      <c r="AH1" s="154">
        <v>2042</v>
      </c>
      <c r="AI1" s="154">
        <v>2043</v>
      </c>
      <c r="AJ1" s="154">
        <v>2044</v>
      </c>
      <c r="AK1" s="154">
        <v>2045</v>
      </c>
      <c r="AL1" s="154">
        <v>2046</v>
      </c>
      <c r="AM1" s="154">
        <v>2047</v>
      </c>
      <c r="AN1" s="154">
        <v>2048</v>
      </c>
      <c r="AO1" s="154">
        <v>2049</v>
      </c>
      <c r="AP1" s="154">
        <v>2050</v>
      </c>
    </row>
    <row r="2" spans="1:45" ht="15" hidden="1" thickBot="1">
      <c r="A2" s="162">
        <v>1</v>
      </c>
      <c r="B2" s="157" t="s">
        <v>320</v>
      </c>
      <c r="C2" s="157">
        <v>1</v>
      </c>
      <c r="D2" s="157" t="s">
        <v>99</v>
      </c>
      <c r="E2" s="157">
        <v>1</v>
      </c>
      <c r="F2" s="157" t="s">
        <v>364</v>
      </c>
      <c r="G2" s="157">
        <v>1</v>
      </c>
      <c r="H2" s="157" t="s">
        <v>761</v>
      </c>
      <c r="I2" s="163" t="s">
        <v>211</v>
      </c>
      <c r="J2" s="157" t="s">
        <v>365</v>
      </c>
      <c r="K2" s="157" t="s">
        <v>354</v>
      </c>
      <c r="L2" s="157"/>
      <c r="M2" s="221">
        <v>285250</v>
      </c>
      <c r="N2" s="221">
        <f>M2*0.98</f>
        <v>279545</v>
      </c>
      <c r="O2" s="221">
        <f>N2*0.98</f>
        <v>273954.09999999998</v>
      </c>
      <c r="P2" s="221">
        <f>O2*0.98</f>
        <v>268475.01799999998</v>
      </c>
      <c r="Q2" s="221">
        <f>P2*0.98</f>
        <v>263105.51763999998</v>
      </c>
      <c r="R2" s="221">
        <f t="shared" ref="R2:V2" si="0">Q2*0.98</f>
        <v>257843.40728719998</v>
      </c>
      <c r="S2" s="221">
        <f t="shared" si="0"/>
        <v>252686.53914145599</v>
      </c>
      <c r="T2" s="221">
        <f t="shared" si="0"/>
        <v>247632.80835862685</v>
      </c>
      <c r="U2" s="221">
        <f t="shared" si="0"/>
        <v>242680.15219145431</v>
      </c>
      <c r="V2" s="221">
        <f t="shared" si="0"/>
        <v>237826.54914762522</v>
      </c>
      <c r="W2" s="221">
        <f>V2*0.97</f>
        <v>230691.75267319646</v>
      </c>
      <c r="X2" s="221">
        <f t="shared" ref="X2:AP2" si="1">W2*0.97</f>
        <v>223771.00009300056</v>
      </c>
      <c r="Y2" s="221">
        <f t="shared" si="1"/>
        <v>217057.87009021055</v>
      </c>
      <c r="Z2" s="221">
        <f t="shared" si="1"/>
        <v>210546.13398750423</v>
      </c>
      <c r="AA2" s="221">
        <f t="shared" si="1"/>
        <v>204229.74996787909</v>
      </c>
      <c r="AB2" s="221">
        <f t="shared" si="1"/>
        <v>198102.8574688427</v>
      </c>
      <c r="AC2" s="221">
        <f t="shared" si="1"/>
        <v>192159.77174477742</v>
      </c>
      <c r="AD2" s="221">
        <f t="shared" si="1"/>
        <v>186394.97859243408</v>
      </c>
      <c r="AE2" s="221">
        <f t="shared" si="1"/>
        <v>180803.12923466106</v>
      </c>
      <c r="AF2" s="221">
        <f t="shared" si="1"/>
        <v>175379.03535762121</v>
      </c>
      <c r="AG2" s="221">
        <f t="shared" si="1"/>
        <v>170117.66429689256</v>
      </c>
      <c r="AH2" s="221">
        <f t="shared" si="1"/>
        <v>165014.13436798577</v>
      </c>
      <c r="AI2" s="221">
        <f t="shared" si="1"/>
        <v>160063.71033694618</v>
      </c>
      <c r="AJ2" s="221">
        <f t="shared" si="1"/>
        <v>155261.79902683781</v>
      </c>
      <c r="AK2" s="221">
        <f t="shared" si="1"/>
        <v>150603.94505603268</v>
      </c>
      <c r="AL2" s="221">
        <f t="shared" si="1"/>
        <v>146085.8267043517</v>
      </c>
      <c r="AM2" s="221">
        <f t="shared" si="1"/>
        <v>141703.25190322116</v>
      </c>
      <c r="AN2" s="221">
        <f t="shared" si="1"/>
        <v>137452.15434612453</v>
      </c>
      <c r="AO2" s="221">
        <f t="shared" si="1"/>
        <v>133328.58971574079</v>
      </c>
      <c r="AP2" s="221">
        <f t="shared" si="1"/>
        <v>129328.73202426857</v>
      </c>
    </row>
    <row r="3" spans="1:45" ht="15" hidden="1" thickBot="1">
      <c r="A3" s="165">
        <v>1</v>
      </c>
      <c r="B3" s="115" t="s">
        <v>320</v>
      </c>
      <c r="C3" s="115">
        <v>1</v>
      </c>
      <c r="D3" s="115" t="s">
        <v>99</v>
      </c>
      <c r="E3" s="115">
        <v>1</v>
      </c>
      <c r="F3" s="115" t="s">
        <v>364</v>
      </c>
      <c r="G3" s="115">
        <v>2</v>
      </c>
      <c r="H3" s="115" t="s">
        <v>212</v>
      </c>
      <c r="I3" s="117" t="s">
        <v>211</v>
      </c>
      <c r="J3" s="115" t="s">
        <v>365</v>
      </c>
      <c r="K3" s="115" t="s">
        <v>354</v>
      </c>
      <c r="L3" s="115"/>
      <c r="M3" s="29">
        <v>0</v>
      </c>
      <c r="N3" s="29">
        <f t="shared" ref="N3:V3" si="2">M3*0.98</f>
        <v>0</v>
      </c>
      <c r="O3" s="29">
        <f t="shared" si="2"/>
        <v>0</v>
      </c>
      <c r="P3" s="29">
        <f t="shared" si="2"/>
        <v>0</v>
      </c>
      <c r="Q3" s="29">
        <f t="shared" si="2"/>
        <v>0</v>
      </c>
      <c r="R3" s="29">
        <f t="shared" si="2"/>
        <v>0</v>
      </c>
      <c r="S3" s="29">
        <f t="shared" si="2"/>
        <v>0</v>
      </c>
      <c r="T3" s="29">
        <f t="shared" si="2"/>
        <v>0</v>
      </c>
      <c r="U3" s="29">
        <f t="shared" si="2"/>
        <v>0</v>
      </c>
      <c r="V3" s="29">
        <f t="shared" si="2"/>
        <v>0</v>
      </c>
      <c r="W3" s="29">
        <f t="shared" ref="W3:AP3" si="3">V3*0.97</f>
        <v>0</v>
      </c>
      <c r="X3" s="29">
        <f t="shared" si="3"/>
        <v>0</v>
      </c>
      <c r="Y3" s="29">
        <f t="shared" si="3"/>
        <v>0</v>
      </c>
      <c r="Z3" s="29">
        <f t="shared" si="3"/>
        <v>0</v>
      </c>
      <c r="AA3" s="29">
        <f t="shared" si="3"/>
        <v>0</v>
      </c>
      <c r="AB3" s="29">
        <f t="shared" si="3"/>
        <v>0</v>
      </c>
      <c r="AC3" s="29">
        <f t="shared" si="3"/>
        <v>0</v>
      </c>
      <c r="AD3" s="29">
        <f t="shared" si="3"/>
        <v>0</v>
      </c>
      <c r="AE3" s="29">
        <f t="shared" si="3"/>
        <v>0</v>
      </c>
      <c r="AF3" s="29">
        <f t="shared" si="3"/>
        <v>0</v>
      </c>
      <c r="AG3" s="29">
        <f t="shared" si="3"/>
        <v>0</v>
      </c>
      <c r="AH3" s="29">
        <f t="shared" si="3"/>
        <v>0</v>
      </c>
      <c r="AI3" s="29">
        <f t="shared" si="3"/>
        <v>0</v>
      </c>
      <c r="AJ3" s="29">
        <f t="shared" si="3"/>
        <v>0</v>
      </c>
      <c r="AK3" s="29">
        <f t="shared" si="3"/>
        <v>0</v>
      </c>
      <c r="AL3" s="29">
        <f t="shared" si="3"/>
        <v>0</v>
      </c>
      <c r="AM3" s="29">
        <f t="shared" si="3"/>
        <v>0</v>
      </c>
      <c r="AN3" s="29">
        <f t="shared" si="3"/>
        <v>0</v>
      </c>
      <c r="AO3" s="29">
        <f t="shared" si="3"/>
        <v>0</v>
      </c>
      <c r="AP3" s="29">
        <f t="shared" si="3"/>
        <v>0</v>
      </c>
      <c r="AR3" s="492"/>
      <c r="AS3" s="492"/>
    </row>
    <row r="4" spans="1:45" ht="15" hidden="1" thickBot="1">
      <c r="A4" s="165">
        <v>1</v>
      </c>
      <c r="B4" s="115" t="s">
        <v>320</v>
      </c>
      <c r="C4" s="115">
        <v>1</v>
      </c>
      <c r="D4" s="115" t="s">
        <v>99</v>
      </c>
      <c r="E4" s="115">
        <v>1</v>
      </c>
      <c r="F4" s="115" t="s">
        <v>364</v>
      </c>
      <c r="G4" s="115">
        <v>3</v>
      </c>
      <c r="H4" s="115" t="s">
        <v>768</v>
      </c>
      <c r="I4" s="117" t="s">
        <v>211</v>
      </c>
      <c r="J4" s="115" t="s">
        <v>365</v>
      </c>
      <c r="K4" s="115" t="s">
        <v>354</v>
      </c>
      <c r="L4" s="115"/>
      <c r="M4" s="29">
        <v>0</v>
      </c>
      <c r="N4" s="29">
        <f t="shared" ref="N4:V4" si="4">M4*0.98</f>
        <v>0</v>
      </c>
      <c r="O4" s="29">
        <f t="shared" si="4"/>
        <v>0</v>
      </c>
      <c r="P4" s="29">
        <f t="shared" si="4"/>
        <v>0</v>
      </c>
      <c r="Q4" s="29">
        <f t="shared" si="4"/>
        <v>0</v>
      </c>
      <c r="R4" s="29">
        <f t="shared" si="4"/>
        <v>0</v>
      </c>
      <c r="S4" s="29">
        <f t="shared" si="4"/>
        <v>0</v>
      </c>
      <c r="T4" s="29">
        <f t="shared" si="4"/>
        <v>0</v>
      </c>
      <c r="U4" s="29">
        <f t="shared" si="4"/>
        <v>0</v>
      </c>
      <c r="V4" s="29">
        <f t="shared" si="4"/>
        <v>0</v>
      </c>
      <c r="W4" s="29">
        <f t="shared" ref="W4:AP4" si="5">V4*0.97</f>
        <v>0</v>
      </c>
      <c r="X4" s="29">
        <f t="shared" si="5"/>
        <v>0</v>
      </c>
      <c r="Y4" s="29">
        <f t="shared" si="5"/>
        <v>0</v>
      </c>
      <c r="Z4" s="29">
        <f t="shared" si="5"/>
        <v>0</v>
      </c>
      <c r="AA4" s="29">
        <f t="shared" si="5"/>
        <v>0</v>
      </c>
      <c r="AB4" s="29">
        <f t="shared" si="5"/>
        <v>0</v>
      </c>
      <c r="AC4" s="29">
        <f t="shared" si="5"/>
        <v>0</v>
      </c>
      <c r="AD4" s="29">
        <f t="shared" si="5"/>
        <v>0</v>
      </c>
      <c r="AE4" s="29">
        <f t="shared" si="5"/>
        <v>0</v>
      </c>
      <c r="AF4" s="29">
        <f t="shared" si="5"/>
        <v>0</v>
      </c>
      <c r="AG4" s="29">
        <f t="shared" si="5"/>
        <v>0</v>
      </c>
      <c r="AH4" s="29">
        <f t="shared" si="5"/>
        <v>0</v>
      </c>
      <c r="AI4" s="29">
        <f t="shared" si="5"/>
        <v>0</v>
      </c>
      <c r="AJ4" s="29">
        <f t="shared" si="5"/>
        <v>0</v>
      </c>
      <c r="AK4" s="29">
        <f t="shared" si="5"/>
        <v>0</v>
      </c>
      <c r="AL4" s="29">
        <f t="shared" si="5"/>
        <v>0</v>
      </c>
      <c r="AM4" s="29">
        <f t="shared" si="5"/>
        <v>0</v>
      </c>
      <c r="AN4" s="29">
        <f t="shared" si="5"/>
        <v>0</v>
      </c>
      <c r="AO4" s="29">
        <f t="shared" si="5"/>
        <v>0</v>
      </c>
      <c r="AP4" s="224">
        <f t="shared" si="5"/>
        <v>0</v>
      </c>
    </row>
    <row r="5" spans="1:45" ht="15" hidden="1" thickBot="1">
      <c r="A5" s="165">
        <v>1</v>
      </c>
      <c r="B5" s="115" t="s">
        <v>320</v>
      </c>
      <c r="C5" s="115">
        <v>1</v>
      </c>
      <c r="D5" s="115" t="s">
        <v>99</v>
      </c>
      <c r="E5" s="115">
        <v>1</v>
      </c>
      <c r="F5" s="115" t="s">
        <v>364</v>
      </c>
      <c r="G5" s="115">
        <v>4</v>
      </c>
      <c r="H5" s="115" t="s">
        <v>763</v>
      </c>
      <c r="I5" s="117" t="s">
        <v>211</v>
      </c>
      <c r="J5" s="115" t="s">
        <v>365</v>
      </c>
      <c r="K5" s="115" t="s">
        <v>354</v>
      </c>
      <c r="L5" s="115"/>
      <c r="M5" s="29">
        <v>243075</v>
      </c>
      <c r="N5" s="29">
        <f t="shared" ref="N5:V5" si="6">M5*0.98</f>
        <v>238213.5</v>
      </c>
      <c r="O5" s="29">
        <f t="shared" si="6"/>
        <v>233449.22999999998</v>
      </c>
      <c r="P5" s="29">
        <f t="shared" si="6"/>
        <v>228780.24539999999</v>
      </c>
      <c r="Q5" s="29">
        <f t="shared" si="6"/>
        <v>224204.64049199998</v>
      </c>
      <c r="R5" s="29">
        <f t="shared" si="6"/>
        <v>219720.54768215999</v>
      </c>
      <c r="S5" s="29">
        <f t="shared" si="6"/>
        <v>215326.13672851678</v>
      </c>
      <c r="T5" s="29">
        <f t="shared" si="6"/>
        <v>211019.61399394643</v>
      </c>
      <c r="U5" s="29">
        <f t="shared" si="6"/>
        <v>206799.22171406751</v>
      </c>
      <c r="V5" s="29">
        <f t="shared" si="6"/>
        <v>202663.23727978615</v>
      </c>
      <c r="W5" s="29">
        <f t="shared" ref="W5:AP5" si="7">V5*0.97</f>
        <v>196583.34016139255</v>
      </c>
      <c r="X5" s="29">
        <f t="shared" si="7"/>
        <v>190685.83995655077</v>
      </c>
      <c r="Y5" s="29">
        <f t="shared" si="7"/>
        <v>184965.26475785425</v>
      </c>
      <c r="Z5" s="29">
        <f t="shared" si="7"/>
        <v>179416.30681511862</v>
      </c>
      <c r="AA5" s="29">
        <f t="shared" si="7"/>
        <v>174033.81761066505</v>
      </c>
      <c r="AB5" s="29">
        <f t="shared" si="7"/>
        <v>168812.80308234508</v>
      </c>
      <c r="AC5" s="29">
        <f t="shared" si="7"/>
        <v>163748.41898987471</v>
      </c>
      <c r="AD5" s="29">
        <f t="shared" si="7"/>
        <v>158835.96642017848</v>
      </c>
      <c r="AE5" s="29">
        <f t="shared" si="7"/>
        <v>154070.88742757312</v>
      </c>
      <c r="AF5" s="29">
        <f t="shared" si="7"/>
        <v>149448.76080474592</v>
      </c>
      <c r="AG5" s="29">
        <f t="shared" si="7"/>
        <v>144965.29798060353</v>
      </c>
      <c r="AH5" s="29">
        <f t="shared" si="7"/>
        <v>140616.33904118542</v>
      </c>
      <c r="AI5" s="29">
        <f t="shared" si="7"/>
        <v>136397.84886994984</v>
      </c>
      <c r="AJ5" s="29">
        <f t="shared" si="7"/>
        <v>132305.91340385133</v>
      </c>
      <c r="AK5" s="29">
        <f t="shared" si="7"/>
        <v>128336.73600173579</v>
      </c>
      <c r="AL5" s="29">
        <f t="shared" si="7"/>
        <v>124486.63392168371</v>
      </c>
      <c r="AM5" s="29">
        <f t="shared" si="7"/>
        <v>120752.03490403319</v>
      </c>
      <c r="AN5" s="29">
        <f t="shared" si="7"/>
        <v>117129.4738569122</v>
      </c>
      <c r="AO5" s="29">
        <f t="shared" si="7"/>
        <v>113615.58964120483</v>
      </c>
      <c r="AP5" s="224">
        <f t="shared" si="7"/>
        <v>110207.12195196869</v>
      </c>
    </row>
    <row r="6" spans="1:45" ht="15" hidden="1" thickBot="1">
      <c r="A6" s="165">
        <v>1</v>
      </c>
      <c r="B6" s="115" t="s">
        <v>320</v>
      </c>
      <c r="C6" s="115">
        <v>1</v>
      </c>
      <c r="D6" s="115" t="s">
        <v>99</v>
      </c>
      <c r="E6" s="115">
        <v>1</v>
      </c>
      <c r="F6" s="115" t="s">
        <v>364</v>
      </c>
      <c r="G6" s="115">
        <v>5</v>
      </c>
      <c r="H6" s="115" t="s">
        <v>215</v>
      </c>
      <c r="I6" s="117" t="s">
        <v>211</v>
      </c>
      <c r="J6" s="115" t="s">
        <v>365</v>
      </c>
      <c r="K6" s="115" t="s">
        <v>354</v>
      </c>
      <c r="L6" s="115"/>
      <c r="M6" s="29">
        <v>52997</v>
      </c>
      <c r="N6" s="29">
        <f t="shared" ref="N6:V6" si="8">M6*0.98</f>
        <v>51937.06</v>
      </c>
      <c r="O6" s="29">
        <f t="shared" si="8"/>
        <v>50898.318799999994</v>
      </c>
      <c r="P6" s="29">
        <f t="shared" si="8"/>
        <v>49880.35242399999</v>
      </c>
      <c r="Q6" s="29">
        <f t="shared" si="8"/>
        <v>48882.745375519989</v>
      </c>
      <c r="R6" s="29">
        <f t="shared" si="8"/>
        <v>47905.090468009592</v>
      </c>
      <c r="S6" s="29">
        <f t="shared" si="8"/>
        <v>46946.988658649396</v>
      </c>
      <c r="T6" s="29">
        <f t="shared" si="8"/>
        <v>46008.048885476404</v>
      </c>
      <c r="U6" s="29">
        <f t="shared" si="8"/>
        <v>45087.887907766875</v>
      </c>
      <c r="V6" s="29">
        <f t="shared" si="8"/>
        <v>44186.130149611534</v>
      </c>
      <c r="W6" s="29">
        <f t="shared" ref="W6:AP6" si="9">V6*0.97</f>
        <v>42860.546245123187</v>
      </c>
      <c r="X6" s="29">
        <f t="shared" si="9"/>
        <v>41574.729857769489</v>
      </c>
      <c r="Y6" s="29">
        <f t="shared" si="9"/>
        <v>40327.487962036401</v>
      </c>
      <c r="Z6" s="29">
        <f t="shared" si="9"/>
        <v>39117.663323175308</v>
      </c>
      <c r="AA6" s="29">
        <f t="shared" si="9"/>
        <v>37944.133423480045</v>
      </c>
      <c r="AB6" s="29">
        <f t="shared" si="9"/>
        <v>36805.809420775644</v>
      </c>
      <c r="AC6" s="29">
        <f t="shared" si="9"/>
        <v>35701.635138152371</v>
      </c>
      <c r="AD6" s="29">
        <f t="shared" si="9"/>
        <v>34630.586084007802</v>
      </c>
      <c r="AE6" s="29">
        <f t="shared" si="9"/>
        <v>33591.668501487569</v>
      </c>
      <c r="AF6" s="29">
        <f t="shared" si="9"/>
        <v>32583.918446442942</v>
      </c>
      <c r="AG6" s="29">
        <f t="shared" si="9"/>
        <v>31606.400893049653</v>
      </c>
      <c r="AH6" s="29">
        <f t="shared" si="9"/>
        <v>30658.208866258163</v>
      </c>
      <c r="AI6" s="29">
        <f t="shared" si="9"/>
        <v>29738.462600270417</v>
      </c>
      <c r="AJ6" s="29">
        <f t="shared" si="9"/>
        <v>28846.308722262303</v>
      </c>
      <c r="AK6" s="29">
        <f t="shared" si="9"/>
        <v>27980.919460594432</v>
      </c>
      <c r="AL6" s="29">
        <f t="shared" si="9"/>
        <v>27141.491876776599</v>
      </c>
      <c r="AM6" s="29">
        <f t="shared" si="9"/>
        <v>26327.247120473301</v>
      </c>
      <c r="AN6" s="29">
        <f t="shared" si="9"/>
        <v>25537.4297068591</v>
      </c>
      <c r="AO6" s="29">
        <f t="shared" si="9"/>
        <v>24771.306815653326</v>
      </c>
      <c r="AP6" s="224">
        <f t="shared" si="9"/>
        <v>24028.167611183726</v>
      </c>
    </row>
    <row r="7" spans="1:45" ht="15" hidden="1" thickBot="1">
      <c r="A7" s="165">
        <v>1</v>
      </c>
      <c r="B7" s="115" t="s">
        <v>320</v>
      </c>
      <c r="C7" s="115">
        <v>1</v>
      </c>
      <c r="D7" s="115" t="s">
        <v>99</v>
      </c>
      <c r="E7" s="115">
        <v>1</v>
      </c>
      <c r="F7" s="115" t="s">
        <v>364</v>
      </c>
      <c r="G7" s="115">
        <v>6</v>
      </c>
      <c r="H7" s="32" t="s">
        <v>216</v>
      </c>
      <c r="I7" s="117" t="s">
        <v>211</v>
      </c>
      <c r="J7" s="115" t="s">
        <v>365</v>
      </c>
      <c r="K7" s="115" t="s">
        <v>354</v>
      </c>
      <c r="L7" s="115"/>
      <c r="M7" s="29">
        <v>0</v>
      </c>
      <c r="N7" s="29">
        <f t="shared" ref="N7:V7" si="10">M7*0.98</f>
        <v>0</v>
      </c>
      <c r="O7" s="29">
        <f t="shared" si="10"/>
        <v>0</v>
      </c>
      <c r="P7" s="29">
        <f t="shared" si="10"/>
        <v>0</v>
      </c>
      <c r="Q7" s="29">
        <f t="shared" si="10"/>
        <v>0</v>
      </c>
      <c r="R7" s="29">
        <f t="shared" si="10"/>
        <v>0</v>
      </c>
      <c r="S7" s="29">
        <f t="shared" si="10"/>
        <v>0</v>
      </c>
      <c r="T7" s="29">
        <f t="shared" si="10"/>
        <v>0</v>
      </c>
      <c r="U7" s="29">
        <f t="shared" si="10"/>
        <v>0</v>
      </c>
      <c r="V7" s="29">
        <f t="shared" si="10"/>
        <v>0</v>
      </c>
      <c r="W7" s="29">
        <f t="shared" ref="W7:AP7" si="11">V7*0.97</f>
        <v>0</v>
      </c>
      <c r="X7" s="29">
        <f t="shared" si="11"/>
        <v>0</v>
      </c>
      <c r="Y7" s="29">
        <f t="shared" si="11"/>
        <v>0</v>
      </c>
      <c r="Z7" s="29">
        <f t="shared" si="11"/>
        <v>0</v>
      </c>
      <c r="AA7" s="29">
        <f t="shared" si="11"/>
        <v>0</v>
      </c>
      <c r="AB7" s="29">
        <f t="shared" si="11"/>
        <v>0</v>
      </c>
      <c r="AC7" s="29">
        <f t="shared" si="11"/>
        <v>0</v>
      </c>
      <c r="AD7" s="29">
        <f t="shared" si="11"/>
        <v>0</v>
      </c>
      <c r="AE7" s="29">
        <f t="shared" si="11"/>
        <v>0</v>
      </c>
      <c r="AF7" s="29">
        <f t="shared" si="11"/>
        <v>0</v>
      </c>
      <c r="AG7" s="29">
        <f t="shared" si="11"/>
        <v>0</v>
      </c>
      <c r="AH7" s="29">
        <f t="shared" si="11"/>
        <v>0</v>
      </c>
      <c r="AI7" s="29">
        <f t="shared" si="11"/>
        <v>0</v>
      </c>
      <c r="AJ7" s="29">
        <f t="shared" si="11"/>
        <v>0</v>
      </c>
      <c r="AK7" s="29">
        <f t="shared" si="11"/>
        <v>0</v>
      </c>
      <c r="AL7" s="29">
        <f t="shared" si="11"/>
        <v>0</v>
      </c>
      <c r="AM7" s="29">
        <f t="shared" si="11"/>
        <v>0</v>
      </c>
      <c r="AN7" s="29">
        <f t="shared" si="11"/>
        <v>0</v>
      </c>
      <c r="AO7" s="29">
        <f t="shared" si="11"/>
        <v>0</v>
      </c>
      <c r="AP7" s="224">
        <f t="shared" si="11"/>
        <v>0</v>
      </c>
    </row>
    <row r="8" spans="1:45" ht="15" hidden="1" thickBot="1">
      <c r="A8" s="165">
        <v>1</v>
      </c>
      <c r="B8" s="115" t="s">
        <v>320</v>
      </c>
      <c r="C8" s="115">
        <v>1</v>
      </c>
      <c r="D8" s="115" t="s">
        <v>99</v>
      </c>
      <c r="E8" s="115">
        <v>1</v>
      </c>
      <c r="F8" s="115" t="s">
        <v>364</v>
      </c>
      <c r="G8" s="115">
        <v>7</v>
      </c>
      <c r="H8" s="115" t="s">
        <v>765</v>
      </c>
      <c r="I8" s="117" t="s">
        <v>211</v>
      </c>
      <c r="J8" s="115" t="s">
        <v>365</v>
      </c>
      <c r="K8" s="115" t="s">
        <v>354</v>
      </c>
      <c r="L8" s="115"/>
      <c r="M8" s="29">
        <v>0</v>
      </c>
      <c r="N8" s="29">
        <f t="shared" ref="N8:V8" si="12">M8*0.98</f>
        <v>0</v>
      </c>
      <c r="O8" s="29">
        <f t="shared" si="12"/>
        <v>0</v>
      </c>
      <c r="P8" s="29">
        <f t="shared" si="12"/>
        <v>0</v>
      </c>
      <c r="Q8" s="29">
        <f t="shared" si="12"/>
        <v>0</v>
      </c>
      <c r="R8" s="29">
        <f t="shared" si="12"/>
        <v>0</v>
      </c>
      <c r="S8" s="29">
        <f t="shared" si="12"/>
        <v>0</v>
      </c>
      <c r="T8" s="29">
        <f t="shared" si="12"/>
        <v>0</v>
      </c>
      <c r="U8" s="29">
        <f t="shared" si="12"/>
        <v>0</v>
      </c>
      <c r="V8" s="29">
        <f t="shared" si="12"/>
        <v>0</v>
      </c>
      <c r="W8" s="29">
        <f t="shared" ref="W8:AP8" si="13">V8*0.97</f>
        <v>0</v>
      </c>
      <c r="X8" s="29">
        <f t="shared" si="13"/>
        <v>0</v>
      </c>
      <c r="Y8" s="29">
        <f t="shared" si="13"/>
        <v>0</v>
      </c>
      <c r="Z8" s="29">
        <f t="shared" si="13"/>
        <v>0</v>
      </c>
      <c r="AA8" s="29">
        <f t="shared" si="13"/>
        <v>0</v>
      </c>
      <c r="AB8" s="29">
        <f t="shared" si="13"/>
        <v>0</v>
      </c>
      <c r="AC8" s="29">
        <f t="shared" si="13"/>
        <v>0</v>
      </c>
      <c r="AD8" s="29">
        <f t="shared" si="13"/>
        <v>0</v>
      </c>
      <c r="AE8" s="29">
        <f t="shared" si="13"/>
        <v>0</v>
      </c>
      <c r="AF8" s="29">
        <f t="shared" si="13"/>
        <v>0</v>
      </c>
      <c r="AG8" s="29">
        <f t="shared" si="13"/>
        <v>0</v>
      </c>
      <c r="AH8" s="29">
        <f t="shared" si="13"/>
        <v>0</v>
      </c>
      <c r="AI8" s="29">
        <f t="shared" si="13"/>
        <v>0</v>
      </c>
      <c r="AJ8" s="29">
        <f t="shared" si="13"/>
        <v>0</v>
      </c>
      <c r="AK8" s="29">
        <f t="shared" si="13"/>
        <v>0</v>
      </c>
      <c r="AL8" s="29">
        <f t="shared" si="13"/>
        <v>0</v>
      </c>
      <c r="AM8" s="29">
        <f t="shared" si="13"/>
        <v>0</v>
      </c>
      <c r="AN8" s="29">
        <f t="shared" si="13"/>
        <v>0</v>
      </c>
      <c r="AO8" s="29">
        <f t="shared" si="13"/>
        <v>0</v>
      </c>
      <c r="AP8" s="224">
        <f t="shared" si="13"/>
        <v>0</v>
      </c>
    </row>
    <row r="9" spans="1:45" ht="15" hidden="1" thickBot="1">
      <c r="A9" s="165">
        <v>1</v>
      </c>
      <c r="B9" s="115" t="s">
        <v>320</v>
      </c>
      <c r="C9" s="115">
        <v>1</v>
      </c>
      <c r="D9" s="115" t="s">
        <v>99</v>
      </c>
      <c r="E9" s="115">
        <v>1</v>
      </c>
      <c r="F9" s="115" t="s">
        <v>364</v>
      </c>
      <c r="G9" s="115">
        <v>8</v>
      </c>
      <c r="H9" s="115" t="s">
        <v>766</v>
      </c>
      <c r="I9" s="117" t="s">
        <v>211</v>
      </c>
      <c r="J9" s="115" t="s">
        <v>365</v>
      </c>
      <c r="K9" s="115" t="s">
        <v>354</v>
      </c>
      <c r="L9" s="115"/>
      <c r="M9" s="29">
        <v>0</v>
      </c>
      <c r="N9" s="29">
        <f t="shared" ref="N9:V9" si="14">M9*0.98</f>
        <v>0</v>
      </c>
      <c r="O9" s="29">
        <f t="shared" si="14"/>
        <v>0</v>
      </c>
      <c r="P9" s="29">
        <f t="shared" si="14"/>
        <v>0</v>
      </c>
      <c r="Q9" s="29">
        <f t="shared" si="14"/>
        <v>0</v>
      </c>
      <c r="R9" s="29">
        <f t="shared" si="14"/>
        <v>0</v>
      </c>
      <c r="S9" s="29">
        <f t="shared" si="14"/>
        <v>0</v>
      </c>
      <c r="T9" s="29">
        <f t="shared" si="14"/>
        <v>0</v>
      </c>
      <c r="U9" s="29">
        <f t="shared" si="14"/>
        <v>0</v>
      </c>
      <c r="V9" s="29">
        <f t="shared" si="14"/>
        <v>0</v>
      </c>
      <c r="W9" s="29">
        <f t="shared" ref="W9:AP9" si="15">V9*0.97</f>
        <v>0</v>
      </c>
      <c r="X9" s="29">
        <f t="shared" si="15"/>
        <v>0</v>
      </c>
      <c r="Y9" s="29">
        <f t="shared" si="15"/>
        <v>0</v>
      </c>
      <c r="Z9" s="29">
        <f t="shared" si="15"/>
        <v>0</v>
      </c>
      <c r="AA9" s="29">
        <f t="shared" si="15"/>
        <v>0</v>
      </c>
      <c r="AB9" s="29">
        <f t="shared" si="15"/>
        <v>0</v>
      </c>
      <c r="AC9" s="29">
        <f t="shared" si="15"/>
        <v>0</v>
      </c>
      <c r="AD9" s="29">
        <f t="shared" si="15"/>
        <v>0</v>
      </c>
      <c r="AE9" s="29">
        <f t="shared" si="15"/>
        <v>0</v>
      </c>
      <c r="AF9" s="29">
        <f t="shared" si="15"/>
        <v>0</v>
      </c>
      <c r="AG9" s="29">
        <f t="shared" si="15"/>
        <v>0</v>
      </c>
      <c r="AH9" s="29">
        <f t="shared" si="15"/>
        <v>0</v>
      </c>
      <c r="AI9" s="29">
        <f t="shared" si="15"/>
        <v>0</v>
      </c>
      <c r="AJ9" s="29">
        <f t="shared" si="15"/>
        <v>0</v>
      </c>
      <c r="AK9" s="29">
        <f t="shared" si="15"/>
        <v>0</v>
      </c>
      <c r="AL9" s="29">
        <f t="shared" si="15"/>
        <v>0</v>
      </c>
      <c r="AM9" s="29">
        <f t="shared" si="15"/>
        <v>0</v>
      </c>
      <c r="AN9" s="29">
        <f t="shared" si="15"/>
        <v>0</v>
      </c>
      <c r="AO9" s="29">
        <f t="shared" si="15"/>
        <v>0</v>
      </c>
      <c r="AP9" s="224">
        <f t="shared" si="15"/>
        <v>0</v>
      </c>
    </row>
    <row r="10" spans="1:45" ht="15" hidden="1" thickBot="1">
      <c r="A10" s="165">
        <v>1</v>
      </c>
      <c r="B10" s="115" t="s">
        <v>320</v>
      </c>
      <c r="C10" s="115">
        <v>1</v>
      </c>
      <c r="D10" s="115" t="s">
        <v>99</v>
      </c>
      <c r="E10" s="115">
        <v>1</v>
      </c>
      <c r="F10" s="115" t="s">
        <v>364</v>
      </c>
      <c r="G10" s="115">
        <v>9</v>
      </c>
      <c r="H10" s="115" t="s">
        <v>767</v>
      </c>
      <c r="I10" s="117" t="s">
        <v>211</v>
      </c>
      <c r="J10" s="115" t="s">
        <v>365</v>
      </c>
      <c r="K10" s="115" t="s">
        <v>354</v>
      </c>
      <c r="L10" s="115"/>
      <c r="M10" s="29">
        <v>0</v>
      </c>
      <c r="N10" s="29">
        <f t="shared" ref="N10:V10" si="16">M10*0.98</f>
        <v>0</v>
      </c>
      <c r="O10" s="29">
        <f t="shared" si="16"/>
        <v>0</v>
      </c>
      <c r="P10" s="29">
        <f t="shared" si="16"/>
        <v>0</v>
      </c>
      <c r="Q10" s="29">
        <f t="shared" si="16"/>
        <v>0</v>
      </c>
      <c r="R10" s="29">
        <f t="shared" si="16"/>
        <v>0</v>
      </c>
      <c r="S10" s="29">
        <f t="shared" si="16"/>
        <v>0</v>
      </c>
      <c r="T10" s="29">
        <f t="shared" si="16"/>
        <v>0</v>
      </c>
      <c r="U10" s="29">
        <f t="shared" si="16"/>
        <v>0</v>
      </c>
      <c r="V10" s="29">
        <f t="shared" si="16"/>
        <v>0</v>
      </c>
      <c r="W10" s="29">
        <f t="shared" ref="W10:AP10" si="17">V10*0.97</f>
        <v>0</v>
      </c>
      <c r="X10" s="29">
        <f t="shared" si="17"/>
        <v>0</v>
      </c>
      <c r="Y10" s="29">
        <f t="shared" si="17"/>
        <v>0</v>
      </c>
      <c r="Z10" s="29">
        <f t="shared" si="17"/>
        <v>0</v>
      </c>
      <c r="AA10" s="29">
        <f t="shared" si="17"/>
        <v>0</v>
      </c>
      <c r="AB10" s="29">
        <f t="shared" si="17"/>
        <v>0</v>
      </c>
      <c r="AC10" s="29">
        <f t="shared" si="17"/>
        <v>0</v>
      </c>
      <c r="AD10" s="29">
        <f t="shared" si="17"/>
        <v>0</v>
      </c>
      <c r="AE10" s="29">
        <f t="shared" si="17"/>
        <v>0</v>
      </c>
      <c r="AF10" s="29">
        <f t="shared" si="17"/>
        <v>0</v>
      </c>
      <c r="AG10" s="29">
        <f t="shared" si="17"/>
        <v>0</v>
      </c>
      <c r="AH10" s="29">
        <f t="shared" si="17"/>
        <v>0</v>
      </c>
      <c r="AI10" s="29">
        <f t="shared" si="17"/>
        <v>0</v>
      </c>
      <c r="AJ10" s="29">
        <f t="shared" si="17"/>
        <v>0</v>
      </c>
      <c r="AK10" s="29">
        <f t="shared" si="17"/>
        <v>0</v>
      </c>
      <c r="AL10" s="29">
        <f t="shared" si="17"/>
        <v>0</v>
      </c>
      <c r="AM10" s="29">
        <f t="shared" si="17"/>
        <v>0</v>
      </c>
      <c r="AN10" s="29">
        <f t="shared" si="17"/>
        <v>0</v>
      </c>
      <c r="AO10" s="29">
        <f t="shared" si="17"/>
        <v>0</v>
      </c>
      <c r="AP10" s="224">
        <f t="shared" si="17"/>
        <v>0</v>
      </c>
    </row>
    <row r="11" spans="1:45" ht="15" hidden="1" thickBot="1">
      <c r="A11" s="165">
        <v>1</v>
      </c>
      <c r="B11" s="115" t="s">
        <v>320</v>
      </c>
      <c r="C11" s="115">
        <v>1</v>
      </c>
      <c r="D11" s="115" t="s">
        <v>99</v>
      </c>
      <c r="E11" s="115">
        <v>1</v>
      </c>
      <c r="F11" s="115" t="s">
        <v>364</v>
      </c>
      <c r="G11" s="115">
        <v>10</v>
      </c>
      <c r="H11" s="32" t="s">
        <v>220</v>
      </c>
      <c r="I11" s="117" t="s">
        <v>211</v>
      </c>
      <c r="J11" s="115" t="s">
        <v>365</v>
      </c>
      <c r="K11" s="115" t="s">
        <v>354</v>
      </c>
      <c r="L11" s="115"/>
      <c r="M11" s="29">
        <v>0</v>
      </c>
      <c r="N11" s="29">
        <f t="shared" ref="N11:V11" si="18">M11*0.98</f>
        <v>0</v>
      </c>
      <c r="O11" s="29">
        <f t="shared" si="18"/>
        <v>0</v>
      </c>
      <c r="P11" s="29">
        <f t="shared" si="18"/>
        <v>0</v>
      </c>
      <c r="Q11" s="29">
        <f t="shared" si="18"/>
        <v>0</v>
      </c>
      <c r="R11" s="29">
        <f t="shared" si="18"/>
        <v>0</v>
      </c>
      <c r="S11" s="29">
        <f t="shared" si="18"/>
        <v>0</v>
      </c>
      <c r="T11" s="29">
        <f t="shared" si="18"/>
        <v>0</v>
      </c>
      <c r="U11" s="29">
        <f t="shared" si="18"/>
        <v>0</v>
      </c>
      <c r="V11" s="29">
        <f t="shared" si="18"/>
        <v>0</v>
      </c>
      <c r="W11" s="29">
        <f t="shared" ref="W11:AP11" si="19">V11*0.97</f>
        <v>0</v>
      </c>
      <c r="X11" s="29">
        <f t="shared" si="19"/>
        <v>0</v>
      </c>
      <c r="Y11" s="29">
        <f t="shared" si="19"/>
        <v>0</v>
      </c>
      <c r="Z11" s="29">
        <f t="shared" si="19"/>
        <v>0</v>
      </c>
      <c r="AA11" s="29">
        <f t="shared" si="19"/>
        <v>0</v>
      </c>
      <c r="AB11" s="29">
        <f t="shared" si="19"/>
        <v>0</v>
      </c>
      <c r="AC11" s="29">
        <f t="shared" si="19"/>
        <v>0</v>
      </c>
      <c r="AD11" s="29">
        <f t="shared" si="19"/>
        <v>0</v>
      </c>
      <c r="AE11" s="29">
        <f t="shared" si="19"/>
        <v>0</v>
      </c>
      <c r="AF11" s="29">
        <f t="shared" si="19"/>
        <v>0</v>
      </c>
      <c r="AG11" s="29">
        <f t="shared" si="19"/>
        <v>0</v>
      </c>
      <c r="AH11" s="29">
        <f t="shared" si="19"/>
        <v>0</v>
      </c>
      <c r="AI11" s="29">
        <f t="shared" si="19"/>
        <v>0</v>
      </c>
      <c r="AJ11" s="29">
        <f t="shared" si="19"/>
        <v>0</v>
      </c>
      <c r="AK11" s="29">
        <f t="shared" si="19"/>
        <v>0</v>
      </c>
      <c r="AL11" s="29">
        <f t="shared" si="19"/>
        <v>0</v>
      </c>
      <c r="AM11" s="29">
        <f t="shared" si="19"/>
        <v>0</v>
      </c>
      <c r="AN11" s="29">
        <f t="shared" si="19"/>
        <v>0</v>
      </c>
      <c r="AO11" s="29">
        <f t="shared" si="19"/>
        <v>0</v>
      </c>
      <c r="AP11" s="224">
        <f t="shared" si="19"/>
        <v>0</v>
      </c>
    </row>
    <row r="12" spans="1:45" ht="15" hidden="1" thickBot="1">
      <c r="A12" s="165">
        <v>1</v>
      </c>
      <c r="B12" s="115" t="s">
        <v>320</v>
      </c>
      <c r="C12" s="115">
        <v>1</v>
      </c>
      <c r="D12" s="115" t="s">
        <v>99</v>
      </c>
      <c r="E12" s="115">
        <v>1</v>
      </c>
      <c r="F12" s="115" t="s">
        <v>364</v>
      </c>
      <c r="G12" s="115">
        <v>11</v>
      </c>
      <c r="H12" s="32" t="s">
        <v>221</v>
      </c>
      <c r="I12" s="117" t="s">
        <v>211</v>
      </c>
      <c r="J12" s="115" t="s">
        <v>365</v>
      </c>
      <c r="K12" s="115" t="s">
        <v>354</v>
      </c>
      <c r="L12" s="115"/>
      <c r="M12" s="29">
        <v>0</v>
      </c>
      <c r="N12" s="29">
        <f t="shared" ref="N12:V12" si="20">M12*0.98</f>
        <v>0</v>
      </c>
      <c r="O12" s="29">
        <f t="shared" si="20"/>
        <v>0</v>
      </c>
      <c r="P12" s="29">
        <f t="shared" si="20"/>
        <v>0</v>
      </c>
      <c r="Q12" s="29">
        <f t="shared" si="20"/>
        <v>0</v>
      </c>
      <c r="R12" s="29">
        <f t="shared" si="20"/>
        <v>0</v>
      </c>
      <c r="S12" s="29">
        <f t="shared" si="20"/>
        <v>0</v>
      </c>
      <c r="T12" s="29">
        <f t="shared" si="20"/>
        <v>0</v>
      </c>
      <c r="U12" s="29">
        <f t="shared" si="20"/>
        <v>0</v>
      </c>
      <c r="V12" s="29">
        <f t="shared" si="20"/>
        <v>0</v>
      </c>
      <c r="W12" s="29">
        <f t="shared" ref="W12:AP12" si="21">V12*0.97</f>
        <v>0</v>
      </c>
      <c r="X12" s="29">
        <f t="shared" si="21"/>
        <v>0</v>
      </c>
      <c r="Y12" s="29">
        <f t="shared" si="21"/>
        <v>0</v>
      </c>
      <c r="Z12" s="29">
        <f t="shared" si="21"/>
        <v>0</v>
      </c>
      <c r="AA12" s="29">
        <f t="shared" si="21"/>
        <v>0</v>
      </c>
      <c r="AB12" s="29">
        <f t="shared" si="21"/>
        <v>0</v>
      </c>
      <c r="AC12" s="29">
        <f t="shared" si="21"/>
        <v>0</v>
      </c>
      <c r="AD12" s="29">
        <f t="shared" si="21"/>
        <v>0</v>
      </c>
      <c r="AE12" s="29">
        <f t="shared" si="21"/>
        <v>0</v>
      </c>
      <c r="AF12" s="29">
        <f t="shared" si="21"/>
        <v>0</v>
      </c>
      <c r="AG12" s="29">
        <f t="shared" si="21"/>
        <v>0</v>
      </c>
      <c r="AH12" s="29">
        <f t="shared" si="21"/>
        <v>0</v>
      </c>
      <c r="AI12" s="29">
        <f t="shared" si="21"/>
        <v>0</v>
      </c>
      <c r="AJ12" s="29">
        <f t="shared" si="21"/>
        <v>0</v>
      </c>
      <c r="AK12" s="29">
        <f t="shared" si="21"/>
        <v>0</v>
      </c>
      <c r="AL12" s="29">
        <f t="shared" si="21"/>
        <v>0</v>
      </c>
      <c r="AM12" s="29">
        <f t="shared" si="21"/>
        <v>0</v>
      </c>
      <c r="AN12" s="29">
        <f t="shared" si="21"/>
        <v>0</v>
      </c>
      <c r="AO12" s="29">
        <f t="shared" si="21"/>
        <v>0</v>
      </c>
      <c r="AP12" s="224">
        <f t="shared" si="21"/>
        <v>0</v>
      </c>
    </row>
    <row r="13" spans="1:45" ht="15" hidden="1" thickBot="1">
      <c r="A13" s="165">
        <v>1</v>
      </c>
      <c r="B13" s="115" t="s">
        <v>320</v>
      </c>
      <c r="C13" s="115">
        <v>1</v>
      </c>
      <c r="D13" s="115" t="s">
        <v>99</v>
      </c>
      <c r="E13" s="115">
        <v>1</v>
      </c>
      <c r="F13" s="115" t="s">
        <v>364</v>
      </c>
      <c r="G13" s="115">
        <v>12</v>
      </c>
      <c r="H13" s="32" t="s">
        <v>222</v>
      </c>
      <c r="I13" s="117" t="s">
        <v>211</v>
      </c>
      <c r="J13" s="115" t="s">
        <v>365</v>
      </c>
      <c r="K13" s="115" t="s">
        <v>354</v>
      </c>
      <c r="L13" s="115"/>
      <c r="M13" s="29">
        <v>0</v>
      </c>
      <c r="N13" s="29">
        <f t="shared" ref="N13:V13" si="22">M13*0.98</f>
        <v>0</v>
      </c>
      <c r="O13" s="29">
        <f t="shared" si="22"/>
        <v>0</v>
      </c>
      <c r="P13" s="29">
        <f t="shared" si="22"/>
        <v>0</v>
      </c>
      <c r="Q13" s="29">
        <f t="shared" si="22"/>
        <v>0</v>
      </c>
      <c r="R13" s="29">
        <f t="shared" si="22"/>
        <v>0</v>
      </c>
      <c r="S13" s="29">
        <f t="shared" si="22"/>
        <v>0</v>
      </c>
      <c r="T13" s="29">
        <f t="shared" si="22"/>
        <v>0</v>
      </c>
      <c r="U13" s="29">
        <f t="shared" si="22"/>
        <v>0</v>
      </c>
      <c r="V13" s="29">
        <f t="shared" si="22"/>
        <v>0</v>
      </c>
      <c r="W13" s="29">
        <f t="shared" ref="W13:AP13" si="23">V13*0.97</f>
        <v>0</v>
      </c>
      <c r="X13" s="29">
        <f t="shared" si="23"/>
        <v>0</v>
      </c>
      <c r="Y13" s="29">
        <f t="shared" si="23"/>
        <v>0</v>
      </c>
      <c r="Z13" s="29">
        <f t="shared" si="23"/>
        <v>0</v>
      </c>
      <c r="AA13" s="29">
        <f t="shared" si="23"/>
        <v>0</v>
      </c>
      <c r="AB13" s="29">
        <f t="shared" si="23"/>
        <v>0</v>
      </c>
      <c r="AC13" s="29">
        <f t="shared" si="23"/>
        <v>0</v>
      </c>
      <c r="AD13" s="29">
        <f t="shared" si="23"/>
        <v>0</v>
      </c>
      <c r="AE13" s="29">
        <f t="shared" si="23"/>
        <v>0</v>
      </c>
      <c r="AF13" s="29">
        <f t="shared" si="23"/>
        <v>0</v>
      </c>
      <c r="AG13" s="29">
        <f t="shared" si="23"/>
        <v>0</v>
      </c>
      <c r="AH13" s="29">
        <f t="shared" si="23"/>
        <v>0</v>
      </c>
      <c r="AI13" s="29">
        <f t="shared" si="23"/>
        <v>0</v>
      </c>
      <c r="AJ13" s="29">
        <f t="shared" si="23"/>
        <v>0</v>
      </c>
      <c r="AK13" s="29">
        <f t="shared" si="23"/>
        <v>0</v>
      </c>
      <c r="AL13" s="29">
        <f t="shared" si="23"/>
        <v>0</v>
      </c>
      <c r="AM13" s="29">
        <f t="shared" si="23"/>
        <v>0</v>
      </c>
      <c r="AN13" s="29">
        <f t="shared" si="23"/>
        <v>0</v>
      </c>
      <c r="AO13" s="29">
        <f t="shared" si="23"/>
        <v>0</v>
      </c>
      <c r="AP13" s="224">
        <f t="shared" si="23"/>
        <v>0</v>
      </c>
    </row>
    <row r="14" spans="1:45" ht="15" hidden="1" thickBot="1">
      <c r="A14" s="165">
        <v>1</v>
      </c>
      <c r="B14" s="115" t="s">
        <v>320</v>
      </c>
      <c r="C14" s="115">
        <v>1</v>
      </c>
      <c r="D14" s="115" t="s">
        <v>99</v>
      </c>
      <c r="E14" s="115">
        <v>1</v>
      </c>
      <c r="F14" s="115" t="s">
        <v>364</v>
      </c>
      <c r="G14" s="115">
        <v>13</v>
      </c>
      <c r="H14" s="115" t="s">
        <v>772</v>
      </c>
      <c r="I14" s="117" t="s">
        <v>211</v>
      </c>
      <c r="J14" s="115" t="s">
        <v>365</v>
      </c>
      <c r="K14" s="115" t="s">
        <v>354</v>
      </c>
      <c r="L14" s="115"/>
      <c r="M14" s="29">
        <v>162950</v>
      </c>
      <c r="N14" s="29">
        <f t="shared" ref="N14:V14" si="24">M14*0.98</f>
        <v>159691</v>
      </c>
      <c r="O14" s="29">
        <f t="shared" si="24"/>
        <v>156497.18</v>
      </c>
      <c r="P14" s="29">
        <f t="shared" si="24"/>
        <v>153367.23639999999</v>
      </c>
      <c r="Q14" s="29">
        <f t="shared" si="24"/>
        <v>150299.891672</v>
      </c>
      <c r="R14" s="29">
        <f t="shared" si="24"/>
        <v>147293.89383856</v>
      </c>
      <c r="S14" s="29">
        <f t="shared" si="24"/>
        <v>144348.0159617888</v>
      </c>
      <c r="T14" s="29">
        <f t="shared" si="24"/>
        <v>141461.05564255302</v>
      </c>
      <c r="U14" s="29">
        <f t="shared" si="24"/>
        <v>138631.83452970197</v>
      </c>
      <c r="V14" s="29">
        <f t="shared" si="24"/>
        <v>135859.19783910792</v>
      </c>
      <c r="W14" s="29">
        <f t="shared" ref="W14:AP14" si="25">V14*0.97</f>
        <v>131783.42190393468</v>
      </c>
      <c r="X14" s="29">
        <f t="shared" si="25"/>
        <v>127829.91924681663</v>
      </c>
      <c r="Y14" s="29">
        <f t="shared" si="25"/>
        <v>123995.02166941213</v>
      </c>
      <c r="Z14" s="29">
        <f t="shared" si="25"/>
        <v>120275.17101932976</v>
      </c>
      <c r="AA14" s="29">
        <f t="shared" si="25"/>
        <v>116666.91588874986</v>
      </c>
      <c r="AB14" s="29">
        <f t="shared" si="25"/>
        <v>113166.90841208736</v>
      </c>
      <c r="AC14" s="29">
        <f t="shared" si="25"/>
        <v>109771.90115972473</v>
      </c>
      <c r="AD14" s="29">
        <f t="shared" si="25"/>
        <v>106478.74412493299</v>
      </c>
      <c r="AE14" s="29">
        <f t="shared" si="25"/>
        <v>103284.38180118499</v>
      </c>
      <c r="AF14" s="29">
        <f t="shared" si="25"/>
        <v>100185.85034714945</v>
      </c>
      <c r="AG14" s="29">
        <f t="shared" si="25"/>
        <v>97180.274836734956</v>
      </c>
      <c r="AH14" s="29">
        <f t="shared" si="25"/>
        <v>94264.866591632905</v>
      </c>
      <c r="AI14" s="29">
        <f t="shared" si="25"/>
        <v>91436.920593883915</v>
      </c>
      <c r="AJ14" s="29">
        <f t="shared" si="25"/>
        <v>88693.812976067391</v>
      </c>
      <c r="AK14" s="29">
        <f t="shared" si="25"/>
        <v>86032.998586785368</v>
      </c>
      <c r="AL14" s="29">
        <f t="shared" si="25"/>
        <v>83452.008629181801</v>
      </c>
      <c r="AM14" s="29">
        <f t="shared" si="25"/>
        <v>80948.448370306345</v>
      </c>
      <c r="AN14" s="29">
        <f t="shared" si="25"/>
        <v>78519.994919197154</v>
      </c>
      <c r="AO14" s="29">
        <f t="shared" si="25"/>
        <v>76164.395071621242</v>
      </c>
      <c r="AP14" s="224">
        <f t="shared" si="25"/>
        <v>73879.4632194726</v>
      </c>
    </row>
    <row r="15" spans="1:45" ht="15" hidden="1" thickBot="1">
      <c r="A15" s="165">
        <v>1</v>
      </c>
      <c r="B15" s="115" t="s">
        <v>320</v>
      </c>
      <c r="C15" s="115">
        <v>1</v>
      </c>
      <c r="D15" s="115" t="s">
        <v>99</v>
      </c>
      <c r="E15" s="115">
        <v>1</v>
      </c>
      <c r="F15" s="115" t="s">
        <v>364</v>
      </c>
      <c r="G15" s="115">
        <v>14</v>
      </c>
      <c r="H15" s="32" t="s">
        <v>224</v>
      </c>
      <c r="I15" s="117" t="s">
        <v>211</v>
      </c>
      <c r="J15" s="115" t="s">
        <v>365</v>
      </c>
      <c r="K15" s="115" t="s">
        <v>354</v>
      </c>
      <c r="L15" s="115"/>
      <c r="M15" s="29">
        <v>0</v>
      </c>
      <c r="N15" s="29">
        <f t="shared" ref="N15:V15" si="26">M15*0.98</f>
        <v>0</v>
      </c>
      <c r="O15" s="29">
        <f t="shared" si="26"/>
        <v>0</v>
      </c>
      <c r="P15" s="29">
        <f t="shared" si="26"/>
        <v>0</v>
      </c>
      <c r="Q15" s="29">
        <f t="shared" si="26"/>
        <v>0</v>
      </c>
      <c r="R15" s="29">
        <f t="shared" si="26"/>
        <v>0</v>
      </c>
      <c r="S15" s="29">
        <f t="shared" si="26"/>
        <v>0</v>
      </c>
      <c r="T15" s="29">
        <f t="shared" si="26"/>
        <v>0</v>
      </c>
      <c r="U15" s="29">
        <f t="shared" si="26"/>
        <v>0</v>
      </c>
      <c r="V15" s="29">
        <f t="shared" si="26"/>
        <v>0</v>
      </c>
      <c r="W15" s="29">
        <f t="shared" ref="W15:AP15" si="27">V15*0.97</f>
        <v>0</v>
      </c>
      <c r="X15" s="29">
        <f t="shared" si="27"/>
        <v>0</v>
      </c>
      <c r="Y15" s="29">
        <f t="shared" si="27"/>
        <v>0</v>
      </c>
      <c r="Z15" s="29">
        <f t="shared" si="27"/>
        <v>0</v>
      </c>
      <c r="AA15" s="29">
        <f t="shared" si="27"/>
        <v>0</v>
      </c>
      <c r="AB15" s="29">
        <f t="shared" si="27"/>
        <v>0</v>
      </c>
      <c r="AC15" s="29">
        <f t="shared" si="27"/>
        <v>0</v>
      </c>
      <c r="AD15" s="29">
        <f t="shared" si="27"/>
        <v>0</v>
      </c>
      <c r="AE15" s="29">
        <f t="shared" si="27"/>
        <v>0</v>
      </c>
      <c r="AF15" s="29">
        <f t="shared" si="27"/>
        <v>0</v>
      </c>
      <c r="AG15" s="29">
        <f t="shared" si="27"/>
        <v>0</v>
      </c>
      <c r="AH15" s="29">
        <f t="shared" si="27"/>
        <v>0</v>
      </c>
      <c r="AI15" s="29">
        <f t="shared" si="27"/>
        <v>0</v>
      </c>
      <c r="AJ15" s="29">
        <f t="shared" si="27"/>
        <v>0</v>
      </c>
      <c r="AK15" s="29">
        <f t="shared" si="27"/>
        <v>0</v>
      </c>
      <c r="AL15" s="29">
        <f t="shared" si="27"/>
        <v>0</v>
      </c>
      <c r="AM15" s="29">
        <f t="shared" si="27"/>
        <v>0</v>
      </c>
      <c r="AN15" s="29">
        <f t="shared" si="27"/>
        <v>0</v>
      </c>
      <c r="AO15" s="29">
        <f t="shared" si="27"/>
        <v>0</v>
      </c>
      <c r="AP15" s="224">
        <f t="shared" si="27"/>
        <v>0</v>
      </c>
    </row>
    <row r="16" spans="1:45" ht="15" hidden="1" thickBot="1">
      <c r="A16" s="165">
        <v>1</v>
      </c>
      <c r="B16" s="115" t="s">
        <v>320</v>
      </c>
      <c r="C16" s="115">
        <v>1</v>
      </c>
      <c r="D16" s="115" t="s">
        <v>99</v>
      </c>
      <c r="E16" s="115">
        <v>1</v>
      </c>
      <c r="F16" s="115" t="s">
        <v>364</v>
      </c>
      <c r="G16" s="115">
        <v>15</v>
      </c>
      <c r="H16" s="115" t="s">
        <v>764</v>
      </c>
      <c r="I16" s="117" t="s">
        <v>211</v>
      </c>
      <c r="J16" s="115" t="s">
        <v>365</v>
      </c>
      <c r="K16" s="115" t="s">
        <v>354</v>
      </c>
      <c r="L16" s="115"/>
      <c r="M16" s="29">
        <v>0</v>
      </c>
      <c r="N16" s="29">
        <f t="shared" ref="N16:V16" si="28">M16*0.98</f>
        <v>0</v>
      </c>
      <c r="O16" s="29">
        <f t="shared" si="28"/>
        <v>0</v>
      </c>
      <c r="P16" s="29">
        <f t="shared" si="28"/>
        <v>0</v>
      </c>
      <c r="Q16" s="29">
        <f t="shared" si="28"/>
        <v>0</v>
      </c>
      <c r="R16" s="29">
        <f t="shared" si="28"/>
        <v>0</v>
      </c>
      <c r="S16" s="29">
        <f t="shared" si="28"/>
        <v>0</v>
      </c>
      <c r="T16" s="29">
        <f t="shared" si="28"/>
        <v>0</v>
      </c>
      <c r="U16" s="29">
        <f t="shared" si="28"/>
        <v>0</v>
      </c>
      <c r="V16" s="29">
        <f t="shared" si="28"/>
        <v>0</v>
      </c>
      <c r="W16" s="29">
        <f t="shared" ref="W16:AP16" si="29">V16*0.97</f>
        <v>0</v>
      </c>
      <c r="X16" s="29">
        <f t="shared" si="29"/>
        <v>0</v>
      </c>
      <c r="Y16" s="29">
        <f t="shared" si="29"/>
        <v>0</v>
      </c>
      <c r="Z16" s="29">
        <f t="shared" si="29"/>
        <v>0</v>
      </c>
      <c r="AA16" s="29">
        <f t="shared" si="29"/>
        <v>0</v>
      </c>
      <c r="AB16" s="29">
        <f t="shared" si="29"/>
        <v>0</v>
      </c>
      <c r="AC16" s="29">
        <f t="shared" si="29"/>
        <v>0</v>
      </c>
      <c r="AD16" s="29">
        <f t="shared" si="29"/>
        <v>0</v>
      </c>
      <c r="AE16" s="29">
        <f t="shared" si="29"/>
        <v>0</v>
      </c>
      <c r="AF16" s="29">
        <f t="shared" si="29"/>
        <v>0</v>
      </c>
      <c r="AG16" s="29">
        <f t="shared" si="29"/>
        <v>0</v>
      </c>
      <c r="AH16" s="29">
        <f t="shared" si="29"/>
        <v>0</v>
      </c>
      <c r="AI16" s="29">
        <f t="shared" si="29"/>
        <v>0</v>
      </c>
      <c r="AJ16" s="29">
        <f t="shared" si="29"/>
        <v>0</v>
      </c>
      <c r="AK16" s="29">
        <f t="shared" si="29"/>
        <v>0</v>
      </c>
      <c r="AL16" s="29">
        <f t="shared" si="29"/>
        <v>0</v>
      </c>
      <c r="AM16" s="29">
        <f t="shared" si="29"/>
        <v>0</v>
      </c>
      <c r="AN16" s="29">
        <f t="shared" si="29"/>
        <v>0</v>
      </c>
      <c r="AO16" s="29">
        <f t="shared" si="29"/>
        <v>0</v>
      </c>
      <c r="AP16" s="224">
        <f t="shared" si="29"/>
        <v>0</v>
      </c>
    </row>
    <row r="17" spans="1:42" ht="15" hidden="1" thickBot="1">
      <c r="A17" s="165">
        <v>1</v>
      </c>
      <c r="B17" s="115" t="s">
        <v>320</v>
      </c>
      <c r="C17" s="115">
        <v>1</v>
      </c>
      <c r="D17" s="115" t="s">
        <v>99</v>
      </c>
      <c r="E17" s="115">
        <v>1</v>
      </c>
      <c r="F17" s="115" t="s">
        <v>364</v>
      </c>
      <c r="G17" s="115">
        <v>16</v>
      </c>
      <c r="H17" s="115" t="s">
        <v>762</v>
      </c>
      <c r="I17" s="117" t="s">
        <v>211</v>
      </c>
      <c r="J17" s="115" t="s">
        <v>365</v>
      </c>
      <c r="K17" s="115" t="s">
        <v>354</v>
      </c>
      <c r="L17" s="133"/>
      <c r="M17" s="225">
        <v>0</v>
      </c>
      <c r="N17" s="225">
        <f t="shared" ref="N17:V17" si="30">M17*0.98</f>
        <v>0</v>
      </c>
      <c r="O17" s="225">
        <f t="shared" si="30"/>
        <v>0</v>
      </c>
      <c r="P17" s="225">
        <f t="shared" si="30"/>
        <v>0</v>
      </c>
      <c r="Q17" s="225">
        <f t="shared" si="30"/>
        <v>0</v>
      </c>
      <c r="R17" s="225">
        <f t="shared" si="30"/>
        <v>0</v>
      </c>
      <c r="S17" s="225">
        <f t="shared" si="30"/>
        <v>0</v>
      </c>
      <c r="T17" s="225">
        <f t="shared" si="30"/>
        <v>0</v>
      </c>
      <c r="U17" s="225">
        <f t="shared" si="30"/>
        <v>0</v>
      </c>
      <c r="V17" s="225">
        <f t="shared" si="30"/>
        <v>0</v>
      </c>
      <c r="W17" s="225">
        <f t="shared" ref="W17:AP17" si="31">V17*0.97</f>
        <v>0</v>
      </c>
      <c r="X17" s="225">
        <f t="shared" si="31"/>
        <v>0</v>
      </c>
      <c r="Y17" s="225">
        <f t="shared" si="31"/>
        <v>0</v>
      </c>
      <c r="Z17" s="225">
        <f t="shared" si="31"/>
        <v>0</v>
      </c>
      <c r="AA17" s="225">
        <f t="shared" si="31"/>
        <v>0</v>
      </c>
      <c r="AB17" s="225">
        <f t="shared" si="31"/>
        <v>0</v>
      </c>
      <c r="AC17" s="225">
        <f t="shared" si="31"/>
        <v>0</v>
      </c>
      <c r="AD17" s="225">
        <f t="shared" si="31"/>
        <v>0</v>
      </c>
      <c r="AE17" s="225">
        <f t="shared" si="31"/>
        <v>0</v>
      </c>
      <c r="AF17" s="225">
        <f t="shared" si="31"/>
        <v>0</v>
      </c>
      <c r="AG17" s="225">
        <f t="shared" si="31"/>
        <v>0</v>
      </c>
      <c r="AH17" s="225">
        <f t="shared" si="31"/>
        <v>0</v>
      </c>
      <c r="AI17" s="225">
        <f t="shared" si="31"/>
        <v>0</v>
      </c>
      <c r="AJ17" s="225">
        <f t="shared" si="31"/>
        <v>0</v>
      </c>
      <c r="AK17" s="225">
        <f t="shared" si="31"/>
        <v>0</v>
      </c>
      <c r="AL17" s="225">
        <f t="shared" si="31"/>
        <v>0</v>
      </c>
      <c r="AM17" s="225">
        <f t="shared" si="31"/>
        <v>0</v>
      </c>
      <c r="AN17" s="225">
        <f t="shared" si="31"/>
        <v>0</v>
      </c>
      <c r="AO17" s="225">
        <f t="shared" si="31"/>
        <v>0</v>
      </c>
      <c r="AP17" s="493">
        <f t="shared" si="31"/>
        <v>0</v>
      </c>
    </row>
    <row r="18" spans="1:42" ht="15" hidden="1" thickBot="1">
      <c r="A18" s="166">
        <v>1</v>
      </c>
      <c r="B18" s="118" t="s">
        <v>320</v>
      </c>
      <c r="C18" s="118">
        <v>1</v>
      </c>
      <c r="D18" s="118" t="s">
        <v>99</v>
      </c>
      <c r="E18" s="118">
        <v>1</v>
      </c>
      <c r="F18" s="118" t="s">
        <v>364</v>
      </c>
      <c r="G18" s="118">
        <v>17</v>
      </c>
      <c r="H18" s="450" t="s">
        <v>227</v>
      </c>
      <c r="I18" s="119" t="s">
        <v>211</v>
      </c>
      <c r="J18" s="118" t="s">
        <v>365</v>
      </c>
      <c r="K18" s="118" t="s">
        <v>354</v>
      </c>
      <c r="L18" s="118"/>
      <c r="M18" s="226">
        <v>0</v>
      </c>
      <c r="N18" s="226">
        <f t="shared" ref="N18:V18" si="32">M18*0.98</f>
        <v>0</v>
      </c>
      <c r="O18" s="226">
        <f t="shared" si="32"/>
        <v>0</v>
      </c>
      <c r="P18" s="226">
        <f t="shared" si="32"/>
        <v>0</v>
      </c>
      <c r="Q18" s="226">
        <f t="shared" si="32"/>
        <v>0</v>
      </c>
      <c r="R18" s="226">
        <f t="shared" si="32"/>
        <v>0</v>
      </c>
      <c r="S18" s="226">
        <f t="shared" si="32"/>
        <v>0</v>
      </c>
      <c r="T18" s="226">
        <f t="shared" si="32"/>
        <v>0</v>
      </c>
      <c r="U18" s="226">
        <f t="shared" si="32"/>
        <v>0</v>
      </c>
      <c r="V18" s="226">
        <f t="shared" si="32"/>
        <v>0</v>
      </c>
      <c r="W18" s="226">
        <f t="shared" ref="W18:AP18" si="33">V18*0.97</f>
        <v>0</v>
      </c>
      <c r="X18" s="226">
        <f t="shared" si="33"/>
        <v>0</v>
      </c>
      <c r="Y18" s="226">
        <f t="shared" si="33"/>
        <v>0</v>
      </c>
      <c r="Z18" s="226">
        <f t="shared" si="33"/>
        <v>0</v>
      </c>
      <c r="AA18" s="226">
        <f t="shared" si="33"/>
        <v>0</v>
      </c>
      <c r="AB18" s="226">
        <f t="shared" si="33"/>
        <v>0</v>
      </c>
      <c r="AC18" s="226">
        <f t="shared" si="33"/>
        <v>0</v>
      </c>
      <c r="AD18" s="226">
        <f t="shared" si="33"/>
        <v>0</v>
      </c>
      <c r="AE18" s="226">
        <f t="shared" si="33"/>
        <v>0</v>
      </c>
      <c r="AF18" s="226">
        <f t="shared" si="33"/>
        <v>0</v>
      </c>
      <c r="AG18" s="226">
        <f t="shared" si="33"/>
        <v>0</v>
      </c>
      <c r="AH18" s="226">
        <f t="shared" si="33"/>
        <v>0</v>
      </c>
      <c r="AI18" s="226">
        <f t="shared" si="33"/>
        <v>0</v>
      </c>
      <c r="AJ18" s="226">
        <f t="shared" si="33"/>
        <v>0</v>
      </c>
      <c r="AK18" s="226">
        <f t="shared" si="33"/>
        <v>0</v>
      </c>
      <c r="AL18" s="226">
        <f t="shared" si="33"/>
        <v>0</v>
      </c>
      <c r="AM18" s="226">
        <f t="shared" si="33"/>
        <v>0</v>
      </c>
      <c r="AN18" s="226">
        <f t="shared" si="33"/>
        <v>0</v>
      </c>
      <c r="AO18" s="226">
        <f t="shared" si="33"/>
        <v>0</v>
      </c>
      <c r="AP18" s="229">
        <f t="shared" si="33"/>
        <v>0</v>
      </c>
    </row>
    <row r="19" spans="1:42" ht="15" hidden="1" thickBot="1">
      <c r="A19" s="325">
        <v>1</v>
      </c>
      <c r="B19" s="116" t="s">
        <v>320</v>
      </c>
      <c r="C19" s="116">
        <v>1</v>
      </c>
      <c r="D19" s="116" t="s">
        <v>99</v>
      </c>
      <c r="E19" s="116">
        <v>1</v>
      </c>
      <c r="F19" s="116" t="s">
        <v>364</v>
      </c>
      <c r="G19" s="116">
        <v>18</v>
      </c>
      <c r="H19" s="116" t="s">
        <v>761</v>
      </c>
      <c r="I19" s="121" t="s">
        <v>228</v>
      </c>
      <c r="J19" s="116" t="s">
        <v>365</v>
      </c>
      <c r="K19" s="116" t="s">
        <v>354</v>
      </c>
      <c r="L19" s="116"/>
      <c r="M19" s="242">
        <v>54577</v>
      </c>
      <c r="N19" s="242">
        <f t="shared" ref="N19:V19" si="34">M19*0.98</f>
        <v>53485.46</v>
      </c>
      <c r="O19" s="242">
        <f t="shared" si="34"/>
        <v>52415.750800000002</v>
      </c>
      <c r="P19" s="242">
        <f t="shared" si="34"/>
        <v>51367.435784000001</v>
      </c>
      <c r="Q19" s="242">
        <f t="shared" si="34"/>
        <v>50340.087068319997</v>
      </c>
      <c r="R19" s="242">
        <f t="shared" si="34"/>
        <v>49333.285326953599</v>
      </c>
      <c r="S19" s="242">
        <f t="shared" si="34"/>
        <v>48346.619620414524</v>
      </c>
      <c r="T19" s="242">
        <f t="shared" si="34"/>
        <v>47379.687228006231</v>
      </c>
      <c r="U19" s="242">
        <f t="shared" si="34"/>
        <v>46432.093483446108</v>
      </c>
      <c r="V19" s="242">
        <f t="shared" si="34"/>
        <v>45503.451613777186</v>
      </c>
      <c r="W19" s="242">
        <f t="shared" ref="W19:AP19" si="35">V19*0.97</f>
        <v>44138.348065363869</v>
      </c>
      <c r="X19" s="242">
        <f t="shared" si="35"/>
        <v>42814.19762340295</v>
      </c>
      <c r="Y19" s="242">
        <f t="shared" si="35"/>
        <v>41529.771694700859</v>
      </c>
      <c r="Z19" s="242">
        <f t="shared" si="35"/>
        <v>40283.878543859835</v>
      </c>
      <c r="AA19" s="242">
        <f t="shared" si="35"/>
        <v>39075.362187544037</v>
      </c>
      <c r="AB19" s="242">
        <f t="shared" si="35"/>
        <v>37903.101321917711</v>
      </c>
      <c r="AC19" s="242">
        <f t="shared" si="35"/>
        <v>36766.008282260176</v>
      </c>
      <c r="AD19" s="242">
        <f t="shared" si="35"/>
        <v>35663.028033792369</v>
      </c>
      <c r="AE19" s="242">
        <f t="shared" si="35"/>
        <v>34593.137192778595</v>
      </c>
      <c r="AF19" s="242">
        <f t="shared" si="35"/>
        <v>33555.343076995239</v>
      </c>
      <c r="AG19" s="242">
        <f t="shared" si="35"/>
        <v>32548.682784685381</v>
      </c>
      <c r="AH19" s="242">
        <f t="shared" si="35"/>
        <v>31572.222301144819</v>
      </c>
      <c r="AI19" s="242">
        <f t="shared" si="35"/>
        <v>30625.055632110474</v>
      </c>
      <c r="AJ19" s="242">
        <f t="shared" si="35"/>
        <v>29706.303963147158</v>
      </c>
      <c r="AK19" s="242">
        <f t="shared" si="35"/>
        <v>28815.114844252741</v>
      </c>
      <c r="AL19" s="242">
        <f t="shared" si="35"/>
        <v>27950.661398925156</v>
      </c>
      <c r="AM19" s="242">
        <f t="shared" si="35"/>
        <v>27112.141556957402</v>
      </c>
      <c r="AN19" s="242">
        <f t="shared" si="35"/>
        <v>26298.777310248679</v>
      </c>
      <c r="AO19" s="242">
        <f t="shared" si="35"/>
        <v>25509.813990941217</v>
      </c>
      <c r="AP19" s="242">
        <f t="shared" si="35"/>
        <v>24744.519571212979</v>
      </c>
    </row>
    <row r="20" spans="1:42" ht="15" hidden="1" thickBot="1">
      <c r="A20" s="165">
        <v>1</v>
      </c>
      <c r="B20" s="115" t="s">
        <v>320</v>
      </c>
      <c r="C20" s="115">
        <v>1</v>
      </c>
      <c r="D20" s="115" t="s">
        <v>99</v>
      </c>
      <c r="E20" s="115">
        <v>1</v>
      </c>
      <c r="F20" s="115" t="s">
        <v>364</v>
      </c>
      <c r="G20" s="115">
        <v>19</v>
      </c>
      <c r="H20" s="115" t="s">
        <v>212</v>
      </c>
      <c r="I20" s="117" t="s">
        <v>228</v>
      </c>
      <c r="J20" s="115" t="s">
        <v>365</v>
      </c>
      <c r="K20" s="115" t="s">
        <v>354</v>
      </c>
      <c r="L20" s="115"/>
      <c r="M20" s="29">
        <v>93134</v>
      </c>
      <c r="N20" s="29">
        <f t="shared" ref="N20:V20" si="36">M20*0.98</f>
        <v>91271.319999999992</v>
      </c>
      <c r="O20" s="29">
        <f t="shared" si="36"/>
        <v>89445.893599999996</v>
      </c>
      <c r="P20" s="29">
        <f t="shared" si="36"/>
        <v>87656.97572799999</v>
      </c>
      <c r="Q20" s="29">
        <f t="shared" si="36"/>
        <v>85903.836213439994</v>
      </c>
      <c r="R20" s="29">
        <f t="shared" si="36"/>
        <v>84185.759489171192</v>
      </c>
      <c r="S20" s="29">
        <f t="shared" si="36"/>
        <v>82502.044299387766</v>
      </c>
      <c r="T20" s="29">
        <f t="shared" si="36"/>
        <v>80852.003413400016</v>
      </c>
      <c r="U20" s="29">
        <f t="shared" si="36"/>
        <v>79234.963345132011</v>
      </c>
      <c r="V20" s="29">
        <f t="shared" si="36"/>
        <v>77650.264078229375</v>
      </c>
      <c r="W20" s="29">
        <f t="shared" ref="W20:AP20" si="37">V20*0.97</f>
        <v>75320.756155882496</v>
      </c>
      <c r="X20" s="29">
        <f t="shared" si="37"/>
        <v>73061.13347120602</v>
      </c>
      <c r="Y20" s="29">
        <f t="shared" si="37"/>
        <v>70869.299467069839</v>
      </c>
      <c r="Z20" s="29">
        <f t="shared" si="37"/>
        <v>68743.220483057739</v>
      </c>
      <c r="AA20" s="29">
        <f t="shared" si="37"/>
        <v>66680.923868566009</v>
      </c>
      <c r="AB20" s="29">
        <f t="shared" si="37"/>
        <v>64680.496152509026</v>
      </c>
      <c r="AC20" s="29">
        <f t="shared" si="37"/>
        <v>62740.081267933754</v>
      </c>
      <c r="AD20" s="29">
        <f t="shared" si="37"/>
        <v>60857.878829895737</v>
      </c>
      <c r="AE20" s="29">
        <f t="shared" si="37"/>
        <v>59032.142464998862</v>
      </c>
      <c r="AF20" s="29">
        <f t="shared" si="37"/>
        <v>57261.178191048893</v>
      </c>
      <c r="AG20" s="29">
        <f t="shared" si="37"/>
        <v>55543.342845317427</v>
      </c>
      <c r="AH20" s="29">
        <f t="shared" si="37"/>
        <v>53877.042559957903</v>
      </c>
      <c r="AI20" s="29">
        <f t="shared" si="37"/>
        <v>52260.731283159163</v>
      </c>
      <c r="AJ20" s="29">
        <f t="shared" si="37"/>
        <v>50692.909344664389</v>
      </c>
      <c r="AK20" s="29">
        <f t="shared" si="37"/>
        <v>49172.12206432446</v>
      </c>
      <c r="AL20" s="29">
        <f t="shared" si="37"/>
        <v>47696.958402394725</v>
      </c>
      <c r="AM20" s="29">
        <f t="shared" si="37"/>
        <v>46266.049650322879</v>
      </c>
      <c r="AN20" s="29">
        <f t="shared" si="37"/>
        <v>44878.068160813193</v>
      </c>
      <c r="AO20" s="29">
        <f t="shared" si="37"/>
        <v>43531.726115988793</v>
      </c>
      <c r="AP20" s="29">
        <f t="shared" si="37"/>
        <v>42225.774332509129</v>
      </c>
    </row>
    <row r="21" spans="1:42" ht="15" hidden="1" thickBot="1">
      <c r="A21" s="165">
        <v>1</v>
      </c>
      <c r="B21" s="115" t="s">
        <v>320</v>
      </c>
      <c r="C21" s="115">
        <v>1</v>
      </c>
      <c r="D21" s="115" t="s">
        <v>99</v>
      </c>
      <c r="E21" s="115">
        <v>1</v>
      </c>
      <c r="F21" s="115" t="s">
        <v>364</v>
      </c>
      <c r="G21" s="115">
        <v>20</v>
      </c>
      <c r="H21" s="115" t="s">
        <v>768</v>
      </c>
      <c r="I21" s="117" t="s">
        <v>228</v>
      </c>
      <c r="J21" s="115" t="s">
        <v>365</v>
      </c>
      <c r="K21" s="115" t="s">
        <v>354</v>
      </c>
      <c r="L21" s="115"/>
      <c r="M21" s="29">
        <v>18427</v>
      </c>
      <c r="N21" s="29">
        <f t="shared" ref="N21:V21" si="38">M21*0.98</f>
        <v>18058.46</v>
      </c>
      <c r="O21" s="29">
        <f t="shared" si="38"/>
        <v>17697.290799999999</v>
      </c>
      <c r="P21" s="29">
        <f t="shared" si="38"/>
        <v>17343.344983999999</v>
      </c>
      <c r="Q21" s="29">
        <f t="shared" si="38"/>
        <v>16996.478084319999</v>
      </c>
      <c r="R21" s="29">
        <f t="shared" si="38"/>
        <v>16656.548522633599</v>
      </c>
      <c r="S21" s="29">
        <f t="shared" si="38"/>
        <v>16323.417552180927</v>
      </c>
      <c r="T21" s="29">
        <f t="shared" si="38"/>
        <v>15996.949201137308</v>
      </c>
      <c r="U21" s="29">
        <f t="shared" si="38"/>
        <v>15677.010217114561</v>
      </c>
      <c r="V21" s="29">
        <f t="shared" si="38"/>
        <v>15363.47001277227</v>
      </c>
      <c r="W21" s="29">
        <f t="shared" ref="W21:AP21" si="39">V21*0.97</f>
        <v>14902.565912389102</v>
      </c>
      <c r="X21" s="29">
        <f t="shared" si="39"/>
        <v>14455.488935017429</v>
      </c>
      <c r="Y21" s="29">
        <f t="shared" si="39"/>
        <v>14021.824266966905</v>
      </c>
      <c r="Z21" s="29">
        <f t="shared" si="39"/>
        <v>13601.169538957898</v>
      </c>
      <c r="AA21" s="29">
        <f t="shared" si="39"/>
        <v>13193.134452789162</v>
      </c>
      <c r="AB21" s="29">
        <f t="shared" si="39"/>
        <v>12797.340419205486</v>
      </c>
      <c r="AC21" s="29">
        <f t="shared" si="39"/>
        <v>12413.42020662932</v>
      </c>
      <c r="AD21" s="29">
        <f t="shared" si="39"/>
        <v>12041.017600430439</v>
      </c>
      <c r="AE21" s="29">
        <f t="shared" si="39"/>
        <v>11679.787072417526</v>
      </c>
      <c r="AF21" s="29">
        <f t="shared" si="39"/>
        <v>11329.393460245001</v>
      </c>
      <c r="AG21" s="29">
        <f t="shared" si="39"/>
        <v>10989.511656437651</v>
      </c>
      <c r="AH21" s="29">
        <f t="shared" si="39"/>
        <v>10659.826306744522</v>
      </c>
      <c r="AI21" s="29">
        <f t="shared" si="39"/>
        <v>10340.031517542186</v>
      </c>
      <c r="AJ21" s="29">
        <f t="shared" si="39"/>
        <v>10029.830572015921</v>
      </c>
      <c r="AK21" s="29">
        <f t="shared" si="39"/>
        <v>9728.9356548554424</v>
      </c>
      <c r="AL21" s="29">
        <f t="shared" si="39"/>
        <v>9437.0675852097793</v>
      </c>
      <c r="AM21" s="29">
        <f t="shared" si="39"/>
        <v>9153.9555576534858</v>
      </c>
      <c r="AN21" s="29">
        <f t="shared" si="39"/>
        <v>8879.3368909238816</v>
      </c>
      <c r="AO21" s="29">
        <f t="shared" si="39"/>
        <v>8612.9567841961652</v>
      </c>
      <c r="AP21" s="29">
        <f t="shared" si="39"/>
        <v>8354.5680806702803</v>
      </c>
    </row>
    <row r="22" spans="1:42" ht="15" hidden="1" thickBot="1">
      <c r="A22" s="165">
        <v>1</v>
      </c>
      <c r="B22" s="115" t="s">
        <v>320</v>
      </c>
      <c r="C22" s="115">
        <v>1</v>
      </c>
      <c r="D22" s="115" t="s">
        <v>99</v>
      </c>
      <c r="E22" s="115">
        <v>1</v>
      </c>
      <c r="F22" s="115" t="s">
        <v>364</v>
      </c>
      <c r="G22" s="115">
        <v>21</v>
      </c>
      <c r="H22" s="115" t="s">
        <v>763</v>
      </c>
      <c r="I22" s="117" t="s">
        <v>228</v>
      </c>
      <c r="J22" s="115" t="s">
        <v>365</v>
      </c>
      <c r="K22" s="115" t="s">
        <v>354</v>
      </c>
      <c r="L22" s="115"/>
      <c r="M22" s="29">
        <v>46782</v>
      </c>
      <c r="N22" s="29">
        <f t="shared" ref="N22:V22" si="40">M22*0.98</f>
        <v>45846.36</v>
      </c>
      <c r="O22" s="29">
        <f t="shared" si="40"/>
        <v>44929.432800000002</v>
      </c>
      <c r="P22" s="29">
        <f t="shared" si="40"/>
        <v>44030.844144000002</v>
      </c>
      <c r="Q22" s="29">
        <f t="shared" si="40"/>
        <v>43150.227261120002</v>
      </c>
      <c r="R22" s="29">
        <f t="shared" si="40"/>
        <v>42287.222715897602</v>
      </c>
      <c r="S22" s="29">
        <f t="shared" si="40"/>
        <v>41441.47826157965</v>
      </c>
      <c r="T22" s="29">
        <f t="shared" si="40"/>
        <v>40612.648696348057</v>
      </c>
      <c r="U22" s="29">
        <f t="shared" si="40"/>
        <v>39800.395722421097</v>
      </c>
      <c r="V22" s="29">
        <f t="shared" si="40"/>
        <v>39004.387807972671</v>
      </c>
      <c r="W22" s="29">
        <f t="shared" ref="W22:AP22" si="41">V22*0.97</f>
        <v>37834.256173733491</v>
      </c>
      <c r="X22" s="29">
        <f t="shared" si="41"/>
        <v>36699.228488521483</v>
      </c>
      <c r="Y22" s="29">
        <f t="shared" si="41"/>
        <v>35598.251633865839</v>
      </c>
      <c r="Z22" s="29">
        <f t="shared" si="41"/>
        <v>34530.304084849864</v>
      </c>
      <c r="AA22" s="29">
        <f t="shared" si="41"/>
        <v>33494.394962304366</v>
      </c>
      <c r="AB22" s="29">
        <f t="shared" si="41"/>
        <v>32489.563113435233</v>
      </c>
      <c r="AC22" s="29">
        <f t="shared" si="41"/>
        <v>31514.876220032176</v>
      </c>
      <c r="AD22" s="29">
        <f t="shared" si="41"/>
        <v>30569.429933431209</v>
      </c>
      <c r="AE22" s="29">
        <f t="shared" si="41"/>
        <v>29652.347035428273</v>
      </c>
      <c r="AF22" s="29">
        <f t="shared" si="41"/>
        <v>28762.776624365422</v>
      </c>
      <c r="AG22" s="29">
        <f t="shared" si="41"/>
        <v>27899.893325634457</v>
      </c>
      <c r="AH22" s="29">
        <f t="shared" si="41"/>
        <v>27062.896525865424</v>
      </c>
      <c r="AI22" s="29">
        <f t="shared" si="41"/>
        <v>26251.009630089462</v>
      </c>
      <c r="AJ22" s="29">
        <f t="shared" si="41"/>
        <v>25463.479341186776</v>
      </c>
      <c r="AK22" s="29">
        <f t="shared" si="41"/>
        <v>24699.574960951173</v>
      </c>
      <c r="AL22" s="29">
        <f t="shared" si="41"/>
        <v>23958.587712122637</v>
      </c>
      <c r="AM22" s="29">
        <f t="shared" si="41"/>
        <v>23239.830080758959</v>
      </c>
      <c r="AN22" s="29">
        <f t="shared" si="41"/>
        <v>22542.63517833619</v>
      </c>
      <c r="AO22" s="29">
        <f t="shared" si="41"/>
        <v>21866.356122986104</v>
      </c>
      <c r="AP22" s="29">
        <f t="shared" si="41"/>
        <v>21210.365439296522</v>
      </c>
    </row>
    <row r="23" spans="1:42" ht="15" hidden="1" thickBot="1">
      <c r="A23" s="165">
        <v>1</v>
      </c>
      <c r="B23" s="115" t="s">
        <v>320</v>
      </c>
      <c r="C23" s="115">
        <v>1</v>
      </c>
      <c r="D23" s="115" t="s">
        <v>99</v>
      </c>
      <c r="E23" s="115">
        <v>1</v>
      </c>
      <c r="F23" s="115" t="s">
        <v>364</v>
      </c>
      <c r="G23" s="115">
        <v>22</v>
      </c>
      <c r="H23" s="115" t="s">
        <v>215</v>
      </c>
      <c r="I23" s="117" t="s">
        <v>228</v>
      </c>
      <c r="J23" s="115" t="s">
        <v>365</v>
      </c>
      <c r="K23" s="115" t="s">
        <v>354</v>
      </c>
      <c r="L23" s="115"/>
      <c r="M23" s="29">
        <v>28077</v>
      </c>
      <c r="N23" s="29">
        <f t="shared" ref="N23:V23" si="42">M23*0.98</f>
        <v>27515.46</v>
      </c>
      <c r="O23" s="29">
        <f t="shared" si="42"/>
        <v>26965.150799999999</v>
      </c>
      <c r="P23" s="29">
        <f t="shared" si="42"/>
        <v>26425.847783999998</v>
      </c>
      <c r="Q23" s="29">
        <f t="shared" si="42"/>
        <v>25897.330828319999</v>
      </c>
      <c r="R23" s="29">
        <f t="shared" si="42"/>
        <v>25379.384211753597</v>
      </c>
      <c r="S23" s="29">
        <f t="shared" si="42"/>
        <v>24871.796527518523</v>
      </c>
      <c r="T23" s="29">
        <f t="shared" si="42"/>
        <v>24374.360596968152</v>
      </c>
      <c r="U23" s="29">
        <f t="shared" si="42"/>
        <v>23886.87338502879</v>
      </c>
      <c r="V23" s="29">
        <f t="shared" si="42"/>
        <v>23409.135917328214</v>
      </c>
      <c r="W23" s="29">
        <f t="shared" ref="W23:AP23" si="43">V23*0.97</f>
        <v>22706.861839808367</v>
      </c>
      <c r="X23" s="29">
        <f t="shared" si="43"/>
        <v>22025.655984614117</v>
      </c>
      <c r="Y23" s="29">
        <f t="shared" si="43"/>
        <v>21364.886305075692</v>
      </c>
      <c r="Z23" s="29">
        <f t="shared" si="43"/>
        <v>20723.939715923421</v>
      </c>
      <c r="AA23" s="29">
        <f t="shared" si="43"/>
        <v>20102.221524445718</v>
      </c>
      <c r="AB23" s="29">
        <f t="shared" si="43"/>
        <v>19499.154878712347</v>
      </c>
      <c r="AC23" s="29">
        <f t="shared" si="43"/>
        <v>18914.180232350976</v>
      </c>
      <c r="AD23" s="29">
        <f t="shared" si="43"/>
        <v>18346.754825380445</v>
      </c>
      <c r="AE23" s="29">
        <f t="shared" si="43"/>
        <v>17796.352180619033</v>
      </c>
      <c r="AF23" s="29">
        <f t="shared" si="43"/>
        <v>17262.46161520046</v>
      </c>
      <c r="AG23" s="29">
        <f t="shared" si="43"/>
        <v>16744.587766744447</v>
      </c>
      <c r="AH23" s="29">
        <f t="shared" si="43"/>
        <v>16242.250133742113</v>
      </c>
      <c r="AI23" s="29">
        <f t="shared" si="43"/>
        <v>15754.98262972985</v>
      </c>
      <c r="AJ23" s="29">
        <f t="shared" si="43"/>
        <v>15282.333150837954</v>
      </c>
      <c r="AK23" s="29">
        <f t="shared" si="43"/>
        <v>14823.863156312815</v>
      </c>
      <c r="AL23" s="29">
        <f t="shared" si="43"/>
        <v>14379.14726162343</v>
      </c>
      <c r="AM23" s="29">
        <f t="shared" si="43"/>
        <v>13947.772843774726</v>
      </c>
      <c r="AN23" s="29">
        <f t="shared" si="43"/>
        <v>13529.339658461484</v>
      </c>
      <c r="AO23" s="29">
        <f t="shared" si="43"/>
        <v>13123.459468707639</v>
      </c>
      <c r="AP23" s="29">
        <f t="shared" si="43"/>
        <v>12729.755684646409</v>
      </c>
    </row>
    <row r="24" spans="1:42" ht="15" hidden="1" thickBot="1">
      <c r="A24" s="165">
        <v>1</v>
      </c>
      <c r="B24" s="115" t="s">
        <v>320</v>
      </c>
      <c r="C24" s="115">
        <v>1</v>
      </c>
      <c r="D24" s="115" t="s">
        <v>99</v>
      </c>
      <c r="E24" s="115">
        <v>1</v>
      </c>
      <c r="F24" s="115" t="s">
        <v>364</v>
      </c>
      <c r="G24" s="115">
        <v>23</v>
      </c>
      <c r="H24" s="32" t="s">
        <v>216</v>
      </c>
      <c r="I24" s="117" t="s">
        <v>228</v>
      </c>
      <c r="J24" s="115" t="s">
        <v>365</v>
      </c>
      <c r="K24" s="115" t="s">
        <v>354</v>
      </c>
      <c r="L24" s="115"/>
      <c r="M24" s="29">
        <v>0</v>
      </c>
      <c r="N24" s="29">
        <f t="shared" ref="N24:V24" si="44">M24*0.98</f>
        <v>0</v>
      </c>
      <c r="O24" s="29">
        <f t="shared" si="44"/>
        <v>0</v>
      </c>
      <c r="P24" s="29">
        <f t="shared" si="44"/>
        <v>0</v>
      </c>
      <c r="Q24" s="29">
        <f t="shared" si="44"/>
        <v>0</v>
      </c>
      <c r="R24" s="29">
        <f t="shared" si="44"/>
        <v>0</v>
      </c>
      <c r="S24" s="29">
        <f t="shared" si="44"/>
        <v>0</v>
      </c>
      <c r="T24" s="29">
        <f t="shared" si="44"/>
        <v>0</v>
      </c>
      <c r="U24" s="29">
        <f t="shared" si="44"/>
        <v>0</v>
      </c>
      <c r="V24" s="29">
        <f t="shared" si="44"/>
        <v>0</v>
      </c>
      <c r="W24" s="29">
        <f t="shared" ref="W24:AP24" si="45">V24*0.97</f>
        <v>0</v>
      </c>
      <c r="X24" s="29">
        <f t="shared" si="45"/>
        <v>0</v>
      </c>
      <c r="Y24" s="29">
        <f t="shared" si="45"/>
        <v>0</v>
      </c>
      <c r="Z24" s="29">
        <f t="shared" si="45"/>
        <v>0</v>
      </c>
      <c r="AA24" s="29">
        <f t="shared" si="45"/>
        <v>0</v>
      </c>
      <c r="AB24" s="29">
        <f t="shared" si="45"/>
        <v>0</v>
      </c>
      <c r="AC24" s="29">
        <f t="shared" si="45"/>
        <v>0</v>
      </c>
      <c r="AD24" s="29">
        <f t="shared" si="45"/>
        <v>0</v>
      </c>
      <c r="AE24" s="29">
        <f t="shared" si="45"/>
        <v>0</v>
      </c>
      <c r="AF24" s="29">
        <f t="shared" si="45"/>
        <v>0</v>
      </c>
      <c r="AG24" s="29">
        <f t="shared" si="45"/>
        <v>0</v>
      </c>
      <c r="AH24" s="29">
        <f t="shared" si="45"/>
        <v>0</v>
      </c>
      <c r="AI24" s="29">
        <f t="shared" si="45"/>
        <v>0</v>
      </c>
      <c r="AJ24" s="29">
        <f t="shared" si="45"/>
        <v>0</v>
      </c>
      <c r="AK24" s="29">
        <f t="shared" si="45"/>
        <v>0</v>
      </c>
      <c r="AL24" s="29">
        <f t="shared" si="45"/>
        <v>0</v>
      </c>
      <c r="AM24" s="29">
        <f t="shared" si="45"/>
        <v>0</v>
      </c>
      <c r="AN24" s="29">
        <f t="shared" si="45"/>
        <v>0</v>
      </c>
      <c r="AO24" s="29">
        <f t="shared" si="45"/>
        <v>0</v>
      </c>
      <c r="AP24" s="29">
        <f t="shared" si="45"/>
        <v>0</v>
      </c>
    </row>
    <row r="25" spans="1:42" ht="15" hidden="1" thickBot="1">
      <c r="A25" s="165">
        <v>1</v>
      </c>
      <c r="B25" s="115" t="s">
        <v>320</v>
      </c>
      <c r="C25" s="115">
        <v>1</v>
      </c>
      <c r="D25" s="115" t="s">
        <v>99</v>
      </c>
      <c r="E25" s="115">
        <v>1</v>
      </c>
      <c r="F25" s="115" t="s">
        <v>364</v>
      </c>
      <c r="G25" s="115">
        <v>24</v>
      </c>
      <c r="H25" s="115" t="s">
        <v>765</v>
      </c>
      <c r="I25" s="117" t="s">
        <v>228</v>
      </c>
      <c r="J25" s="115" t="s">
        <v>365</v>
      </c>
      <c r="K25" s="115" t="s">
        <v>354</v>
      </c>
      <c r="L25" s="115"/>
      <c r="M25" s="29">
        <v>12981</v>
      </c>
      <c r="N25" s="29">
        <f t="shared" ref="N25:V25" si="46">M25*0.98</f>
        <v>12721.38</v>
      </c>
      <c r="O25" s="29">
        <f t="shared" si="46"/>
        <v>12466.952399999998</v>
      </c>
      <c r="P25" s="29">
        <f t="shared" si="46"/>
        <v>12217.613351999998</v>
      </c>
      <c r="Q25" s="29">
        <f t="shared" si="46"/>
        <v>11973.261084959999</v>
      </c>
      <c r="R25" s="29">
        <f t="shared" si="46"/>
        <v>11733.795863260799</v>
      </c>
      <c r="S25" s="29">
        <f t="shared" si="46"/>
        <v>11499.119945995582</v>
      </c>
      <c r="T25" s="29">
        <f t="shared" si="46"/>
        <v>11269.13754707567</v>
      </c>
      <c r="U25" s="29">
        <f t="shared" si="46"/>
        <v>11043.754796134157</v>
      </c>
      <c r="V25" s="29">
        <f t="shared" si="46"/>
        <v>10822.879700211473</v>
      </c>
      <c r="W25" s="29">
        <f t="shared" ref="W25:AP25" si="47">V25*0.97</f>
        <v>10498.193309205129</v>
      </c>
      <c r="X25" s="29">
        <f t="shared" si="47"/>
        <v>10183.247509928975</v>
      </c>
      <c r="Y25" s="29">
        <f t="shared" si="47"/>
        <v>9877.750084631105</v>
      </c>
      <c r="Z25" s="29">
        <f t="shared" si="47"/>
        <v>9581.4175820921719</v>
      </c>
      <c r="AA25" s="29">
        <f t="shared" si="47"/>
        <v>9293.9750546294072</v>
      </c>
      <c r="AB25" s="29">
        <f t="shared" si="47"/>
        <v>9015.1558029905245</v>
      </c>
      <c r="AC25" s="29">
        <f t="shared" si="47"/>
        <v>8744.7011289008078</v>
      </c>
      <c r="AD25" s="29">
        <f t="shared" si="47"/>
        <v>8482.3600950337841</v>
      </c>
      <c r="AE25" s="29">
        <f t="shared" si="47"/>
        <v>8227.8892921827701</v>
      </c>
      <c r="AF25" s="29">
        <f t="shared" si="47"/>
        <v>7981.0526134172869</v>
      </c>
      <c r="AG25" s="29">
        <f t="shared" si="47"/>
        <v>7741.6210350147685</v>
      </c>
      <c r="AH25" s="29">
        <f t="shared" si="47"/>
        <v>7509.3724039643248</v>
      </c>
      <c r="AI25" s="29">
        <f t="shared" si="47"/>
        <v>7284.0912318453948</v>
      </c>
      <c r="AJ25" s="29">
        <f t="shared" si="47"/>
        <v>7065.5684948900325</v>
      </c>
      <c r="AK25" s="29">
        <f t="shared" si="47"/>
        <v>6853.6014400433314</v>
      </c>
      <c r="AL25" s="29">
        <f t="shared" si="47"/>
        <v>6647.993396842031</v>
      </c>
      <c r="AM25" s="29">
        <f t="shared" si="47"/>
        <v>6448.5535949367695</v>
      </c>
      <c r="AN25" s="29">
        <f t="shared" si="47"/>
        <v>6255.0969870886665</v>
      </c>
      <c r="AO25" s="29">
        <f t="shared" si="47"/>
        <v>6067.444077476006</v>
      </c>
      <c r="AP25" s="29">
        <f t="shared" si="47"/>
        <v>5885.4207551517256</v>
      </c>
    </row>
    <row r="26" spans="1:42" ht="15" hidden="1" thickBot="1">
      <c r="A26" s="165">
        <v>1</v>
      </c>
      <c r="B26" s="115" t="s">
        <v>320</v>
      </c>
      <c r="C26" s="115">
        <v>1</v>
      </c>
      <c r="D26" s="115" t="s">
        <v>99</v>
      </c>
      <c r="E26" s="115">
        <v>1</v>
      </c>
      <c r="F26" s="115" t="s">
        <v>364</v>
      </c>
      <c r="G26" s="115">
        <v>25</v>
      </c>
      <c r="H26" s="115" t="s">
        <v>766</v>
      </c>
      <c r="I26" s="117" t="s">
        <v>228</v>
      </c>
      <c r="J26" s="115" t="s">
        <v>365</v>
      </c>
      <c r="K26" s="115" t="s">
        <v>354</v>
      </c>
      <c r="L26" s="115"/>
      <c r="M26" s="29">
        <v>9226</v>
      </c>
      <c r="N26" s="29">
        <f t="shared" ref="N26:V26" si="48">M26*0.98</f>
        <v>9041.48</v>
      </c>
      <c r="O26" s="29">
        <f t="shared" si="48"/>
        <v>8860.6503999999986</v>
      </c>
      <c r="P26" s="29">
        <f t="shared" si="48"/>
        <v>8683.437391999998</v>
      </c>
      <c r="Q26" s="29">
        <f t="shared" si="48"/>
        <v>8509.7686441599981</v>
      </c>
      <c r="R26" s="29">
        <f t="shared" si="48"/>
        <v>8339.5732712767986</v>
      </c>
      <c r="S26" s="29">
        <f t="shared" si="48"/>
        <v>8172.7818058512621</v>
      </c>
      <c r="T26" s="29">
        <f t="shared" si="48"/>
        <v>8009.3261697342368</v>
      </c>
      <c r="U26" s="29">
        <f t="shared" si="48"/>
        <v>7849.1396463395522</v>
      </c>
      <c r="V26" s="29">
        <f t="shared" si="48"/>
        <v>7692.1568534127609</v>
      </c>
      <c r="W26" s="29">
        <f t="shared" ref="W26:AP26" si="49">V26*0.97</f>
        <v>7461.3921478103775</v>
      </c>
      <c r="X26" s="29">
        <f t="shared" si="49"/>
        <v>7237.5503833760658</v>
      </c>
      <c r="Y26" s="29">
        <f t="shared" si="49"/>
        <v>7020.4238718747838</v>
      </c>
      <c r="Z26" s="29">
        <f t="shared" si="49"/>
        <v>6809.8111557185402</v>
      </c>
      <c r="AA26" s="29">
        <f t="shared" si="49"/>
        <v>6605.5168210469838</v>
      </c>
      <c r="AB26" s="29">
        <f t="shared" si="49"/>
        <v>6407.3513164155738</v>
      </c>
      <c r="AC26" s="29">
        <f t="shared" si="49"/>
        <v>6215.1307769231062</v>
      </c>
      <c r="AD26" s="29">
        <f t="shared" si="49"/>
        <v>6028.6768536154132</v>
      </c>
      <c r="AE26" s="29">
        <f t="shared" si="49"/>
        <v>5847.8165480069511</v>
      </c>
      <c r="AF26" s="29">
        <f t="shared" si="49"/>
        <v>5672.3820515667421</v>
      </c>
      <c r="AG26" s="29">
        <f t="shared" si="49"/>
        <v>5502.2105900197394</v>
      </c>
      <c r="AH26" s="29">
        <f t="shared" si="49"/>
        <v>5337.1442723191467</v>
      </c>
      <c r="AI26" s="29">
        <f t="shared" si="49"/>
        <v>5177.0299441495717</v>
      </c>
      <c r="AJ26" s="29">
        <f t="shared" si="49"/>
        <v>5021.7190458250843</v>
      </c>
      <c r="AK26" s="29">
        <f t="shared" si="49"/>
        <v>4871.0674744503312</v>
      </c>
      <c r="AL26" s="29">
        <f t="shared" si="49"/>
        <v>4724.9354502168208</v>
      </c>
      <c r="AM26" s="29">
        <f t="shared" si="49"/>
        <v>4583.1873867103159</v>
      </c>
      <c r="AN26" s="29">
        <f t="shared" si="49"/>
        <v>4445.6917651090062</v>
      </c>
      <c r="AO26" s="29">
        <f t="shared" si="49"/>
        <v>4312.3210121557358</v>
      </c>
      <c r="AP26" s="29">
        <f t="shared" si="49"/>
        <v>4182.9513817910638</v>
      </c>
    </row>
    <row r="27" spans="1:42" ht="15" hidden="1" thickBot="1">
      <c r="A27" s="165">
        <v>1</v>
      </c>
      <c r="B27" s="115" t="s">
        <v>320</v>
      </c>
      <c r="C27" s="115">
        <v>1</v>
      </c>
      <c r="D27" s="115" t="s">
        <v>99</v>
      </c>
      <c r="E27" s="115">
        <v>1</v>
      </c>
      <c r="F27" s="115" t="s">
        <v>364</v>
      </c>
      <c r="G27" s="115">
        <v>26</v>
      </c>
      <c r="H27" s="115" t="s">
        <v>767</v>
      </c>
      <c r="I27" s="117" t="s">
        <v>228</v>
      </c>
      <c r="J27" s="115" t="s">
        <v>365</v>
      </c>
      <c r="K27" s="115" t="s">
        <v>354</v>
      </c>
      <c r="L27" s="115"/>
      <c r="M27" s="29">
        <v>9572</v>
      </c>
      <c r="N27" s="29">
        <f t="shared" ref="N27:V27" si="50">M27*0.98</f>
        <v>9380.56</v>
      </c>
      <c r="O27" s="29">
        <f t="shared" si="50"/>
        <v>9192.9488000000001</v>
      </c>
      <c r="P27" s="29">
        <f t="shared" si="50"/>
        <v>9009.0898240000006</v>
      </c>
      <c r="Q27" s="29">
        <f t="shared" si="50"/>
        <v>8828.9080275200013</v>
      </c>
      <c r="R27" s="29">
        <f t="shared" si="50"/>
        <v>8652.3298669696014</v>
      </c>
      <c r="S27" s="29">
        <f t="shared" si="50"/>
        <v>8479.2832696302085</v>
      </c>
      <c r="T27" s="29">
        <f t="shared" si="50"/>
        <v>8309.6976042376045</v>
      </c>
      <c r="U27" s="29">
        <f t="shared" si="50"/>
        <v>8143.5036521528527</v>
      </c>
      <c r="V27" s="29">
        <f t="shared" si="50"/>
        <v>7980.6335791097954</v>
      </c>
      <c r="W27" s="29">
        <f t="shared" ref="W27:AP27" si="51">V27*0.97</f>
        <v>7741.2145717365011</v>
      </c>
      <c r="X27" s="29">
        <f t="shared" si="51"/>
        <v>7508.9781345844058</v>
      </c>
      <c r="Y27" s="29">
        <f t="shared" si="51"/>
        <v>7283.7087905468734</v>
      </c>
      <c r="Z27" s="29">
        <f t="shared" si="51"/>
        <v>7065.1975268304668</v>
      </c>
      <c r="AA27" s="29">
        <f t="shared" si="51"/>
        <v>6853.2416010255529</v>
      </c>
      <c r="AB27" s="29">
        <f t="shared" si="51"/>
        <v>6647.6443529947865</v>
      </c>
      <c r="AC27" s="29">
        <f t="shared" si="51"/>
        <v>6448.2150224049428</v>
      </c>
      <c r="AD27" s="29">
        <f t="shared" si="51"/>
        <v>6254.768571732794</v>
      </c>
      <c r="AE27" s="29">
        <f t="shared" si="51"/>
        <v>6067.12551458081</v>
      </c>
      <c r="AF27" s="29">
        <f t="shared" si="51"/>
        <v>5885.1117491433852</v>
      </c>
      <c r="AG27" s="29">
        <f t="shared" si="51"/>
        <v>5708.5583966690838</v>
      </c>
      <c r="AH27" s="29">
        <f t="shared" si="51"/>
        <v>5537.3016447690115</v>
      </c>
      <c r="AI27" s="29">
        <f t="shared" si="51"/>
        <v>5371.1825954259411</v>
      </c>
      <c r="AJ27" s="29">
        <f t="shared" si="51"/>
        <v>5210.0471175631628</v>
      </c>
      <c r="AK27" s="29">
        <f t="shared" si="51"/>
        <v>5053.7457040362679</v>
      </c>
      <c r="AL27" s="29">
        <f t="shared" si="51"/>
        <v>4902.1333329151794</v>
      </c>
      <c r="AM27" s="29">
        <f t="shared" si="51"/>
        <v>4755.0693329277237</v>
      </c>
      <c r="AN27" s="29">
        <f t="shared" si="51"/>
        <v>4612.417252939892</v>
      </c>
      <c r="AO27" s="29">
        <f t="shared" si="51"/>
        <v>4474.0447353516947</v>
      </c>
      <c r="AP27" s="29">
        <f t="shared" si="51"/>
        <v>4339.8233932911435</v>
      </c>
    </row>
    <row r="28" spans="1:42" ht="15" hidden="1" thickBot="1">
      <c r="A28" s="165">
        <v>1</v>
      </c>
      <c r="B28" s="115" t="s">
        <v>320</v>
      </c>
      <c r="C28" s="115">
        <v>1</v>
      </c>
      <c r="D28" s="115" t="s">
        <v>99</v>
      </c>
      <c r="E28" s="115">
        <v>1</v>
      </c>
      <c r="F28" s="115" t="s">
        <v>364</v>
      </c>
      <c r="G28" s="115">
        <v>27</v>
      </c>
      <c r="H28" s="32" t="s">
        <v>220</v>
      </c>
      <c r="I28" s="117" t="s">
        <v>228</v>
      </c>
      <c r="J28" s="115" t="s">
        <v>365</v>
      </c>
      <c r="K28" s="115" t="s">
        <v>354</v>
      </c>
      <c r="L28" s="115"/>
      <c r="M28" s="29">
        <v>0</v>
      </c>
      <c r="N28" s="29">
        <f t="shared" ref="N28:V28" si="52">M28*0.98</f>
        <v>0</v>
      </c>
      <c r="O28" s="29">
        <f t="shared" si="52"/>
        <v>0</v>
      </c>
      <c r="P28" s="29">
        <f t="shared" si="52"/>
        <v>0</v>
      </c>
      <c r="Q28" s="29">
        <f t="shared" si="52"/>
        <v>0</v>
      </c>
      <c r="R28" s="29">
        <f t="shared" si="52"/>
        <v>0</v>
      </c>
      <c r="S28" s="29">
        <f t="shared" si="52"/>
        <v>0</v>
      </c>
      <c r="T28" s="29">
        <f t="shared" si="52"/>
        <v>0</v>
      </c>
      <c r="U28" s="29">
        <f t="shared" si="52"/>
        <v>0</v>
      </c>
      <c r="V28" s="29">
        <f t="shared" si="52"/>
        <v>0</v>
      </c>
      <c r="W28" s="29">
        <f t="shared" ref="W28:AP28" si="53">V28*0.97</f>
        <v>0</v>
      </c>
      <c r="X28" s="29">
        <f t="shared" si="53"/>
        <v>0</v>
      </c>
      <c r="Y28" s="29">
        <f t="shared" si="53"/>
        <v>0</v>
      </c>
      <c r="Z28" s="29">
        <f t="shared" si="53"/>
        <v>0</v>
      </c>
      <c r="AA28" s="29">
        <f t="shared" si="53"/>
        <v>0</v>
      </c>
      <c r="AB28" s="29">
        <f t="shared" si="53"/>
        <v>0</v>
      </c>
      <c r="AC28" s="29">
        <f t="shared" si="53"/>
        <v>0</v>
      </c>
      <c r="AD28" s="29">
        <f t="shared" si="53"/>
        <v>0</v>
      </c>
      <c r="AE28" s="29">
        <f t="shared" si="53"/>
        <v>0</v>
      </c>
      <c r="AF28" s="29">
        <f t="shared" si="53"/>
        <v>0</v>
      </c>
      <c r="AG28" s="29">
        <f t="shared" si="53"/>
        <v>0</v>
      </c>
      <c r="AH28" s="29">
        <f t="shared" si="53"/>
        <v>0</v>
      </c>
      <c r="AI28" s="29">
        <f t="shared" si="53"/>
        <v>0</v>
      </c>
      <c r="AJ28" s="29">
        <f t="shared" si="53"/>
        <v>0</v>
      </c>
      <c r="AK28" s="29">
        <f t="shared" si="53"/>
        <v>0</v>
      </c>
      <c r="AL28" s="29">
        <f t="shared" si="53"/>
        <v>0</v>
      </c>
      <c r="AM28" s="29">
        <f t="shared" si="53"/>
        <v>0</v>
      </c>
      <c r="AN28" s="29">
        <f t="shared" si="53"/>
        <v>0</v>
      </c>
      <c r="AO28" s="29">
        <f t="shared" si="53"/>
        <v>0</v>
      </c>
      <c r="AP28" s="29">
        <f t="shared" si="53"/>
        <v>0</v>
      </c>
    </row>
    <row r="29" spans="1:42" ht="15" hidden="1" thickBot="1">
      <c r="A29" s="165">
        <v>1</v>
      </c>
      <c r="B29" s="115" t="s">
        <v>320</v>
      </c>
      <c r="C29" s="115">
        <v>1</v>
      </c>
      <c r="D29" s="115" t="s">
        <v>99</v>
      </c>
      <c r="E29" s="115">
        <v>1</v>
      </c>
      <c r="F29" s="115" t="s">
        <v>364</v>
      </c>
      <c r="G29" s="115">
        <v>28</v>
      </c>
      <c r="H29" s="32" t="s">
        <v>221</v>
      </c>
      <c r="I29" s="117" t="s">
        <v>228</v>
      </c>
      <c r="J29" s="115" t="s">
        <v>365</v>
      </c>
      <c r="K29" s="115" t="s">
        <v>354</v>
      </c>
      <c r="L29" s="115"/>
      <c r="M29" s="29">
        <v>0</v>
      </c>
      <c r="N29" s="29">
        <f t="shared" ref="N29:V29" si="54">M29*0.98</f>
        <v>0</v>
      </c>
      <c r="O29" s="29">
        <f t="shared" si="54"/>
        <v>0</v>
      </c>
      <c r="P29" s="29">
        <f t="shared" si="54"/>
        <v>0</v>
      </c>
      <c r="Q29" s="29">
        <f t="shared" si="54"/>
        <v>0</v>
      </c>
      <c r="R29" s="29">
        <f t="shared" si="54"/>
        <v>0</v>
      </c>
      <c r="S29" s="29">
        <f t="shared" si="54"/>
        <v>0</v>
      </c>
      <c r="T29" s="29">
        <f t="shared" si="54"/>
        <v>0</v>
      </c>
      <c r="U29" s="29">
        <f t="shared" si="54"/>
        <v>0</v>
      </c>
      <c r="V29" s="29">
        <f t="shared" si="54"/>
        <v>0</v>
      </c>
      <c r="W29" s="29">
        <f t="shared" ref="W29:AP29" si="55">V29*0.97</f>
        <v>0</v>
      </c>
      <c r="X29" s="29">
        <f t="shared" si="55"/>
        <v>0</v>
      </c>
      <c r="Y29" s="29">
        <f t="shared" si="55"/>
        <v>0</v>
      </c>
      <c r="Z29" s="29">
        <f t="shared" si="55"/>
        <v>0</v>
      </c>
      <c r="AA29" s="29">
        <f t="shared" si="55"/>
        <v>0</v>
      </c>
      <c r="AB29" s="29">
        <f t="shared" si="55"/>
        <v>0</v>
      </c>
      <c r="AC29" s="29">
        <f t="shared" si="55"/>
        <v>0</v>
      </c>
      <c r="AD29" s="29">
        <f t="shared" si="55"/>
        <v>0</v>
      </c>
      <c r="AE29" s="29">
        <f t="shared" si="55"/>
        <v>0</v>
      </c>
      <c r="AF29" s="29">
        <f t="shared" si="55"/>
        <v>0</v>
      </c>
      <c r="AG29" s="29">
        <f t="shared" si="55"/>
        <v>0</v>
      </c>
      <c r="AH29" s="29">
        <f t="shared" si="55"/>
        <v>0</v>
      </c>
      <c r="AI29" s="29">
        <f t="shared" si="55"/>
        <v>0</v>
      </c>
      <c r="AJ29" s="29">
        <f t="shared" si="55"/>
        <v>0</v>
      </c>
      <c r="AK29" s="29">
        <f t="shared" si="55"/>
        <v>0</v>
      </c>
      <c r="AL29" s="29">
        <f t="shared" si="55"/>
        <v>0</v>
      </c>
      <c r="AM29" s="29">
        <f t="shared" si="55"/>
        <v>0</v>
      </c>
      <c r="AN29" s="29">
        <f t="shared" si="55"/>
        <v>0</v>
      </c>
      <c r="AO29" s="29">
        <f t="shared" si="55"/>
        <v>0</v>
      </c>
      <c r="AP29" s="29">
        <f t="shared" si="55"/>
        <v>0</v>
      </c>
    </row>
    <row r="30" spans="1:42" ht="15" hidden="1" thickBot="1">
      <c r="A30" s="165">
        <v>1</v>
      </c>
      <c r="B30" s="115" t="s">
        <v>320</v>
      </c>
      <c r="C30" s="115">
        <v>1</v>
      </c>
      <c r="D30" s="115" t="s">
        <v>99</v>
      </c>
      <c r="E30" s="115">
        <v>1</v>
      </c>
      <c r="F30" s="115" t="s">
        <v>364</v>
      </c>
      <c r="G30" s="115">
        <v>29</v>
      </c>
      <c r="H30" s="32" t="s">
        <v>222</v>
      </c>
      <c r="I30" s="117" t="s">
        <v>228</v>
      </c>
      <c r="J30" s="115" t="s">
        <v>365</v>
      </c>
      <c r="K30" s="115" t="s">
        <v>354</v>
      </c>
      <c r="L30" s="115"/>
      <c r="M30" s="29">
        <v>0</v>
      </c>
      <c r="N30" s="29">
        <f t="shared" ref="N30:V30" si="56">M30*0.98</f>
        <v>0</v>
      </c>
      <c r="O30" s="29">
        <f t="shared" si="56"/>
        <v>0</v>
      </c>
      <c r="P30" s="29">
        <f t="shared" si="56"/>
        <v>0</v>
      </c>
      <c r="Q30" s="29">
        <f t="shared" si="56"/>
        <v>0</v>
      </c>
      <c r="R30" s="29">
        <f t="shared" si="56"/>
        <v>0</v>
      </c>
      <c r="S30" s="29">
        <f t="shared" si="56"/>
        <v>0</v>
      </c>
      <c r="T30" s="29">
        <f t="shared" si="56"/>
        <v>0</v>
      </c>
      <c r="U30" s="29">
        <f t="shared" si="56"/>
        <v>0</v>
      </c>
      <c r="V30" s="29">
        <f t="shared" si="56"/>
        <v>0</v>
      </c>
      <c r="W30" s="29">
        <f t="shared" ref="W30:AP30" si="57">V30*0.97</f>
        <v>0</v>
      </c>
      <c r="X30" s="29">
        <f t="shared" si="57"/>
        <v>0</v>
      </c>
      <c r="Y30" s="29">
        <f t="shared" si="57"/>
        <v>0</v>
      </c>
      <c r="Z30" s="29">
        <f t="shared" si="57"/>
        <v>0</v>
      </c>
      <c r="AA30" s="29">
        <f t="shared" si="57"/>
        <v>0</v>
      </c>
      <c r="AB30" s="29">
        <f t="shared" si="57"/>
        <v>0</v>
      </c>
      <c r="AC30" s="29">
        <f t="shared" si="57"/>
        <v>0</v>
      </c>
      <c r="AD30" s="29">
        <f t="shared" si="57"/>
        <v>0</v>
      </c>
      <c r="AE30" s="29">
        <f t="shared" si="57"/>
        <v>0</v>
      </c>
      <c r="AF30" s="29">
        <f t="shared" si="57"/>
        <v>0</v>
      </c>
      <c r="AG30" s="29">
        <f t="shared" si="57"/>
        <v>0</v>
      </c>
      <c r="AH30" s="29">
        <f t="shared" si="57"/>
        <v>0</v>
      </c>
      <c r="AI30" s="29">
        <f t="shared" si="57"/>
        <v>0</v>
      </c>
      <c r="AJ30" s="29">
        <f t="shared" si="57"/>
        <v>0</v>
      </c>
      <c r="AK30" s="29">
        <f t="shared" si="57"/>
        <v>0</v>
      </c>
      <c r="AL30" s="29">
        <f t="shared" si="57"/>
        <v>0</v>
      </c>
      <c r="AM30" s="29">
        <f t="shared" si="57"/>
        <v>0</v>
      </c>
      <c r="AN30" s="29">
        <f t="shared" si="57"/>
        <v>0</v>
      </c>
      <c r="AO30" s="29">
        <f t="shared" si="57"/>
        <v>0</v>
      </c>
      <c r="AP30" s="29">
        <f t="shared" si="57"/>
        <v>0</v>
      </c>
    </row>
    <row r="31" spans="1:42" ht="15" hidden="1" thickBot="1">
      <c r="A31" s="165">
        <v>1</v>
      </c>
      <c r="B31" s="115" t="s">
        <v>320</v>
      </c>
      <c r="C31" s="115">
        <v>1</v>
      </c>
      <c r="D31" s="115" t="s">
        <v>99</v>
      </c>
      <c r="E31" s="115">
        <v>1</v>
      </c>
      <c r="F31" s="115" t="s">
        <v>364</v>
      </c>
      <c r="G31" s="115">
        <v>30</v>
      </c>
      <c r="H31" s="115" t="s">
        <v>772</v>
      </c>
      <c r="I31" s="117" t="s">
        <v>228</v>
      </c>
      <c r="J31" s="115" t="s">
        <v>365</v>
      </c>
      <c r="K31" s="115" t="s">
        <v>354</v>
      </c>
      <c r="L31" s="115"/>
      <c r="M31" s="29">
        <v>0</v>
      </c>
      <c r="N31" s="29">
        <f t="shared" ref="N31:V31" si="58">M31*0.98</f>
        <v>0</v>
      </c>
      <c r="O31" s="29">
        <f t="shared" si="58"/>
        <v>0</v>
      </c>
      <c r="P31" s="29">
        <f t="shared" si="58"/>
        <v>0</v>
      </c>
      <c r="Q31" s="29">
        <f t="shared" si="58"/>
        <v>0</v>
      </c>
      <c r="R31" s="29">
        <f t="shared" si="58"/>
        <v>0</v>
      </c>
      <c r="S31" s="29">
        <f t="shared" si="58"/>
        <v>0</v>
      </c>
      <c r="T31" s="29">
        <f t="shared" si="58"/>
        <v>0</v>
      </c>
      <c r="U31" s="29">
        <f t="shared" si="58"/>
        <v>0</v>
      </c>
      <c r="V31" s="29">
        <f t="shared" si="58"/>
        <v>0</v>
      </c>
      <c r="W31" s="29">
        <f t="shared" ref="W31:AP31" si="59">V31*0.97</f>
        <v>0</v>
      </c>
      <c r="X31" s="29">
        <f t="shared" si="59"/>
        <v>0</v>
      </c>
      <c r="Y31" s="29">
        <f t="shared" si="59"/>
        <v>0</v>
      </c>
      <c r="Z31" s="29">
        <f t="shared" si="59"/>
        <v>0</v>
      </c>
      <c r="AA31" s="29">
        <f t="shared" si="59"/>
        <v>0</v>
      </c>
      <c r="AB31" s="29">
        <f t="shared" si="59"/>
        <v>0</v>
      </c>
      <c r="AC31" s="29">
        <f t="shared" si="59"/>
        <v>0</v>
      </c>
      <c r="AD31" s="29">
        <f t="shared" si="59"/>
        <v>0</v>
      </c>
      <c r="AE31" s="29">
        <f t="shared" si="59"/>
        <v>0</v>
      </c>
      <c r="AF31" s="29">
        <f t="shared" si="59"/>
        <v>0</v>
      </c>
      <c r="AG31" s="29">
        <f t="shared" si="59"/>
        <v>0</v>
      </c>
      <c r="AH31" s="29">
        <f t="shared" si="59"/>
        <v>0</v>
      </c>
      <c r="AI31" s="29">
        <f t="shared" si="59"/>
        <v>0</v>
      </c>
      <c r="AJ31" s="29">
        <f t="shared" si="59"/>
        <v>0</v>
      </c>
      <c r="AK31" s="29">
        <f t="shared" si="59"/>
        <v>0</v>
      </c>
      <c r="AL31" s="29">
        <f t="shared" si="59"/>
        <v>0</v>
      </c>
      <c r="AM31" s="29">
        <f t="shared" si="59"/>
        <v>0</v>
      </c>
      <c r="AN31" s="29">
        <f t="shared" si="59"/>
        <v>0</v>
      </c>
      <c r="AO31" s="29">
        <f t="shared" si="59"/>
        <v>0</v>
      </c>
      <c r="AP31" s="29">
        <f t="shared" si="59"/>
        <v>0</v>
      </c>
    </row>
    <row r="32" spans="1:42" ht="15" hidden="1" thickBot="1">
      <c r="A32" s="165">
        <v>1</v>
      </c>
      <c r="B32" s="115" t="s">
        <v>320</v>
      </c>
      <c r="C32" s="115">
        <v>1</v>
      </c>
      <c r="D32" s="115" t="s">
        <v>99</v>
      </c>
      <c r="E32" s="115">
        <v>1</v>
      </c>
      <c r="F32" s="115" t="s">
        <v>364</v>
      </c>
      <c r="G32" s="115">
        <v>31</v>
      </c>
      <c r="H32" s="32" t="s">
        <v>224</v>
      </c>
      <c r="I32" s="117" t="s">
        <v>228</v>
      </c>
      <c r="J32" s="115" t="s">
        <v>365</v>
      </c>
      <c r="K32" s="115" t="s">
        <v>354</v>
      </c>
      <c r="L32" s="115"/>
      <c r="M32" s="29">
        <v>0</v>
      </c>
      <c r="N32" s="29">
        <f t="shared" ref="N32:V32" si="60">M32*0.98</f>
        <v>0</v>
      </c>
      <c r="O32" s="29">
        <f t="shared" si="60"/>
        <v>0</v>
      </c>
      <c r="P32" s="29">
        <f t="shared" si="60"/>
        <v>0</v>
      </c>
      <c r="Q32" s="29">
        <f t="shared" si="60"/>
        <v>0</v>
      </c>
      <c r="R32" s="29">
        <f t="shared" si="60"/>
        <v>0</v>
      </c>
      <c r="S32" s="29">
        <f t="shared" si="60"/>
        <v>0</v>
      </c>
      <c r="T32" s="29">
        <f t="shared" si="60"/>
        <v>0</v>
      </c>
      <c r="U32" s="29">
        <f t="shared" si="60"/>
        <v>0</v>
      </c>
      <c r="V32" s="29">
        <f t="shared" si="60"/>
        <v>0</v>
      </c>
      <c r="W32" s="29">
        <f t="shared" ref="W32:AP32" si="61">V32*0.97</f>
        <v>0</v>
      </c>
      <c r="X32" s="29">
        <f t="shared" si="61"/>
        <v>0</v>
      </c>
      <c r="Y32" s="29">
        <f t="shared" si="61"/>
        <v>0</v>
      </c>
      <c r="Z32" s="29">
        <f t="shared" si="61"/>
        <v>0</v>
      </c>
      <c r="AA32" s="29">
        <f t="shared" si="61"/>
        <v>0</v>
      </c>
      <c r="AB32" s="29">
        <f t="shared" si="61"/>
        <v>0</v>
      </c>
      <c r="AC32" s="29">
        <f t="shared" si="61"/>
        <v>0</v>
      </c>
      <c r="AD32" s="29">
        <f t="shared" si="61"/>
        <v>0</v>
      </c>
      <c r="AE32" s="29">
        <f t="shared" si="61"/>
        <v>0</v>
      </c>
      <c r="AF32" s="29">
        <f t="shared" si="61"/>
        <v>0</v>
      </c>
      <c r="AG32" s="29">
        <f t="shared" si="61"/>
        <v>0</v>
      </c>
      <c r="AH32" s="29">
        <f t="shared" si="61"/>
        <v>0</v>
      </c>
      <c r="AI32" s="29">
        <f t="shared" si="61"/>
        <v>0</v>
      </c>
      <c r="AJ32" s="29">
        <f t="shared" si="61"/>
        <v>0</v>
      </c>
      <c r="AK32" s="29">
        <f t="shared" si="61"/>
        <v>0</v>
      </c>
      <c r="AL32" s="29">
        <f t="shared" si="61"/>
        <v>0</v>
      </c>
      <c r="AM32" s="29">
        <f t="shared" si="61"/>
        <v>0</v>
      </c>
      <c r="AN32" s="29">
        <f t="shared" si="61"/>
        <v>0</v>
      </c>
      <c r="AO32" s="29">
        <f t="shared" si="61"/>
        <v>0</v>
      </c>
      <c r="AP32" s="29">
        <f t="shared" si="61"/>
        <v>0</v>
      </c>
    </row>
    <row r="33" spans="1:42" ht="15" hidden="1" thickBot="1">
      <c r="A33" s="165">
        <v>1</v>
      </c>
      <c r="B33" s="115" t="s">
        <v>320</v>
      </c>
      <c r="C33" s="115">
        <v>1</v>
      </c>
      <c r="D33" s="115" t="s">
        <v>99</v>
      </c>
      <c r="E33" s="115">
        <v>1</v>
      </c>
      <c r="F33" s="115" t="s">
        <v>364</v>
      </c>
      <c r="G33" s="115">
        <v>32</v>
      </c>
      <c r="H33" s="115" t="s">
        <v>764</v>
      </c>
      <c r="I33" s="117" t="s">
        <v>228</v>
      </c>
      <c r="J33" s="115" t="s">
        <v>365</v>
      </c>
      <c r="K33" s="115" t="s">
        <v>354</v>
      </c>
      <c r="L33" s="115"/>
      <c r="M33" s="29">
        <v>25033</v>
      </c>
      <c r="N33" s="29">
        <f t="shared" ref="N33:V33" si="62">M33*0.98</f>
        <v>24532.34</v>
      </c>
      <c r="O33" s="29">
        <f t="shared" si="62"/>
        <v>24041.693200000002</v>
      </c>
      <c r="P33" s="29">
        <f t="shared" si="62"/>
        <v>23560.859336000001</v>
      </c>
      <c r="Q33" s="29">
        <f t="shared" si="62"/>
        <v>23089.64214928</v>
      </c>
      <c r="R33" s="29">
        <f t="shared" si="62"/>
        <v>22627.8493062944</v>
      </c>
      <c r="S33" s="29">
        <f t="shared" si="62"/>
        <v>22175.292320168512</v>
      </c>
      <c r="T33" s="29">
        <f t="shared" si="62"/>
        <v>21731.78647376514</v>
      </c>
      <c r="U33" s="29">
        <f t="shared" si="62"/>
        <v>21297.150744289836</v>
      </c>
      <c r="V33" s="29">
        <f t="shared" si="62"/>
        <v>20871.207729404039</v>
      </c>
      <c r="W33" s="29">
        <f t="shared" ref="W33:AP33" si="63">V33*0.97</f>
        <v>20245.071497521916</v>
      </c>
      <c r="X33" s="29">
        <f t="shared" si="63"/>
        <v>19637.719352596258</v>
      </c>
      <c r="Y33" s="29">
        <f t="shared" si="63"/>
        <v>19048.587772018371</v>
      </c>
      <c r="Z33" s="29">
        <f t="shared" si="63"/>
        <v>18477.130138857818</v>
      </c>
      <c r="AA33" s="29">
        <f t="shared" si="63"/>
        <v>17922.816234692084</v>
      </c>
      <c r="AB33" s="29">
        <f t="shared" si="63"/>
        <v>17385.131747651321</v>
      </c>
      <c r="AC33" s="29">
        <f t="shared" si="63"/>
        <v>16863.57779522178</v>
      </c>
      <c r="AD33" s="29">
        <f t="shared" si="63"/>
        <v>16357.670461365125</v>
      </c>
      <c r="AE33" s="29">
        <f t="shared" si="63"/>
        <v>15866.940347524171</v>
      </c>
      <c r="AF33" s="29">
        <f t="shared" si="63"/>
        <v>15390.932137098445</v>
      </c>
      <c r="AG33" s="29">
        <f t="shared" si="63"/>
        <v>14929.204172985492</v>
      </c>
      <c r="AH33" s="29">
        <f t="shared" si="63"/>
        <v>14481.328047795927</v>
      </c>
      <c r="AI33" s="29">
        <f t="shared" si="63"/>
        <v>14046.888206362049</v>
      </c>
      <c r="AJ33" s="29">
        <f t="shared" si="63"/>
        <v>13625.481560171187</v>
      </c>
      <c r="AK33" s="29">
        <f t="shared" si="63"/>
        <v>13216.71711336605</v>
      </c>
      <c r="AL33" s="29">
        <f t="shared" si="63"/>
        <v>12820.215599965068</v>
      </c>
      <c r="AM33" s="29">
        <f t="shared" si="63"/>
        <v>12435.609131966115</v>
      </c>
      <c r="AN33" s="29">
        <f t="shared" si="63"/>
        <v>12062.540858007133</v>
      </c>
      <c r="AO33" s="29">
        <f t="shared" si="63"/>
        <v>11700.664632266918</v>
      </c>
      <c r="AP33" s="29">
        <f t="shared" si="63"/>
        <v>11349.644693298911</v>
      </c>
    </row>
    <row r="34" spans="1:42" ht="15" hidden="1" thickBot="1">
      <c r="A34" s="165">
        <v>1</v>
      </c>
      <c r="B34" s="115" t="s">
        <v>320</v>
      </c>
      <c r="C34" s="115">
        <v>1</v>
      </c>
      <c r="D34" s="115" t="s">
        <v>99</v>
      </c>
      <c r="E34" s="115">
        <v>1</v>
      </c>
      <c r="F34" s="115" t="s">
        <v>364</v>
      </c>
      <c r="G34" s="115">
        <v>33</v>
      </c>
      <c r="H34" s="115" t="s">
        <v>762</v>
      </c>
      <c r="I34" s="117" t="s">
        <v>228</v>
      </c>
      <c r="J34" s="115" t="s">
        <v>365</v>
      </c>
      <c r="K34" s="115" t="s">
        <v>354</v>
      </c>
      <c r="L34" s="133"/>
      <c r="M34" s="243">
        <v>12644</v>
      </c>
      <c r="N34" s="29">
        <f t="shared" ref="N34:V34" si="64">M34*0.98</f>
        <v>12391.119999999999</v>
      </c>
      <c r="O34" s="29">
        <f t="shared" si="64"/>
        <v>12143.297599999998</v>
      </c>
      <c r="P34" s="29">
        <f t="shared" si="64"/>
        <v>11900.431647999998</v>
      </c>
      <c r="Q34" s="29">
        <f t="shared" si="64"/>
        <v>11662.423015039998</v>
      </c>
      <c r="R34" s="29">
        <f t="shared" si="64"/>
        <v>11429.174554739198</v>
      </c>
      <c r="S34" s="29">
        <f t="shared" si="64"/>
        <v>11200.591063644415</v>
      </c>
      <c r="T34" s="29">
        <f t="shared" si="64"/>
        <v>10976.579242371527</v>
      </c>
      <c r="U34" s="29">
        <f t="shared" si="64"/>
        <v>10757.047657524095</v>
      </c>
      <c r="V34" s="29">
        <f t="shared" si="64"/>
        <v>10541.906704373614</v>
      </c>
      <c r="W34" s="29">
        <f t="shared" ref="W34:AP34" si="65">V34*0.97</f>
        <v>10225.649503242405</v>
      </c>
      <c r="X34" s="29">
        <f t="shared" si="65"/>
        <v>9918.8800181451315</v>
      </c>
      <c r="Y34" s="29">
        <f t="shared" si="65"/>
        <v>9621.3136176007774</v>
      </c>
      <c r="Z34" s="29">
        <f t="shared" si="65"/>
        <v>9332.674209072753</v>
      </c>
      <c r="AA34" s="29">
        <f t="shared" si="65"/>
        <v>9052.6939828005707</v>
      </c>
      <c r="AB34" s="29">
        <f t="shared" si="65"/>
        <v>8781.1131633165533</v>
      </c>
      <c r="AC34" s="29">
        <f t="shared" si="65"/>
        <v>8517.679768417056</v>
      </c>
      <c r="AD34" s="29">
        <f t="shared" si="65"/>
        <v>8262.1493753645445</v>
      </c>
      <c r="AE34" s="29">
        <f t="shared" si="65"/>
        <v>8014.2848941036082</v>
      </c>
      <c r="AF34" s="29">
        <f t="shared" si="65"/>
        <v>7773.8563472804999</v>
      </c>
      <c r="AG34" s="29">
        <f t="shared" si="65"/>
        <v>7540.6406568620851</v>
      </c>
      <c r="AH34" s="29">
        <f t="shared" si="65"/>
        <v>7314.4214371562221</v>
      </c>
      <c r="AI34" s="29">
        <f t="shared" si="65"/>
        <v>7094.9887940415356</v>
      </c>
      <c r="AJ34" s="29">
        <f t="shared" si="65"/>
        <v>6882.1391302202892</v>
      </c>
      <c r="AK34" s="29">
        <f t="shared" si="65"/>
        <v>6675.67495631368</v>
      </c>
      <c r="AL34" s="29">
        <f t="shared" si="65"/>
        <v>6475.4047076242696</v>
      </c>
      <c r="AM34" s="29">
        <f t="shared" si="65"/>
        <v>6281.1425663955415</v>
      </c>
      <c r="AN34" s="29">
        <f t="shared" si="65"/>
        <v>6092.7082894036748</v>
      </c>
      <c r="AO34" s="29">
        <f t="shared" si="65"/>
        <v>5909.9270407215645</v>
      </c>
      <c r="AP34" s="29">
        <f t="shared" si="65"/>
        <v>5732.6292294999175</v>
      </c>
    </row>
    <row r="35" spans="1:42" ht="15" hidden="1" thickBot="1">
      <c r="A35" s="166">
        <v>1</v>
      </c>
      <c r="B35" s="118" t="s">
        <v>320</v>
      </c>
      <c r="C35" s="118">
        <v>1</v>
      </c>
      <c r="D35" s="118" t="s">
        <v>99</v>
      </c>
      <c r="E35" s="118">
        <v>1</v>
      </c>
      <c r="F35" s="118" t="s">
        <v>364</v>
      </c>
      <c r="G35" s="115">
        <v>34</v>
      </c>
      <c r="H35" s="450" t="s">
        <v>227</v>
      </c>
      <c r="I35" s="119" t="s">
        <v>228</v>
      </c>
      <c r="J35" s="118" t="s">
        <v>365</v>
      </c>
      <c r="K35" s="118" t="s">
        <v>354</v>
      </c>
      <c r="L35" s="118"/>
      <c r="M35" s="226">
        <v>0</v>
      </c>
      <c r="N35" s="226">
        <f t="shared" ref="N35:V35" si="66">M35*0.98</f>
        <v>0</v>
      </c>
      <c r="O35" s="226">
        <f t="shared" si="66"/>
        <v>0</v>
      </c>
      <c r="P35" s="226">
        <f t="shared" si="66"/>
        <v>0</v>
      </c>
      <c r="Q35" s="226">
        <f t="shared" si="66"/>
        <v>0</v>
      </c>
      <c r="R35" s="226">
        <f t="shared" si="66"/>
        <v>0</v>
      </c>
      <c r="S35" s="226">
        <f t="shared" si="66"/>
        <v>0</v>
      </c>
      <c r="T35" s="226">
        <f t="shared" si="66"/>
        <v>0</v>
      </c>
      <c r="U35" s="226">
        <f t="shared" si="66"/>
        <v>0</v>
      </c>
      <c r="V35" s="226">
        <f t="shared" si="66"/>
        <v>0</v>
      </c>
      <c r="W35" s="226">
        <f t="shared" ref="W35:AP35" si="67">V35*0.97</f>
        <v>0</v>
      </c>
      <c r="X35" s="226">
        <f t="shared" si="67"/>
        <v>0</v>
      </c>
      <c r="Y35" s="226">
        <f t="shared" si="67"/>
        <v>0</v>
      </c>
      <c r="Z35" s="226">
        <f t="shared" si="67"/>
        <v>0</v>
      </c>
      <c r="AA35" s="226">
        <f t="shared" si="67"/>
        <v>0</v>
      </c>
      <c r="AB35" s="226">
        <f t="shared" si="67"/>
        <v>0</v>
      </c>
      <c r="AC35" s="226">
        <f t="shared" si="67"/>
        <v>0</v>
      </c>
      <c r="AD35" s="226">
        <f t="shared" si="67"/>
        <v>0</v>
      </c>
      <c r="AE35" s="226">
        <f t="shared" si="67"/>
        <v>0</v>
      </c>
      <c r="AF35" s="226">
        <f t="shared" si="67"/>
        <v>0</v>
      </c>
      <c r="AG35" s="226">
        <f t="shared" si="67"/>
        <v>0</v>
      </c>
      <c r="AH35" s="226">
        <f t="shared" si="67"/>
        <v>0</v>
      </c>
      <c r="AI35" s="226">
        <f t="shared" si="67"/>
        <v>0</v>
      </c>
      <c r="AJ35" s="226">
        <f t="shared" si="67"/>
        <v>0</v>
      </c>
      <c r="AK35" s="226">
        <f t="shared" si="67"/>
        <v>0</v>
      </c>
      <c r="AL35" s="226">
        <f t="shared" si="67"/>
        <v>0</v>
      </c>
      <c r="AM35" s="226">
        <f t="shared" si="67"/>
        <v>0</v>
      </c>
      <c r="AN35" s="226">
        <f t="shared" si="67"/>
        <v>0</v>
      </c>
      <c r="AO35" s="226">
        <f t="shared" si="67"/>
        <v>0</v>
      </c>
      <c r="AP35" s="228">
        <f t="shared" si="67"/>
        <v>0</v>
      </c>
    </row>
    <row r="36" spans="1:42" ht="15" hidden="1" thickBot="1">
      <c r="A36" s="162">
        <v>2</v>
      </c>
      <c r="B36" s="157" t="s">
        <v>330</v>
      </c>
      <c r="C36" s="157">
        <v>1</v>
      </c>
      <c r="D36" s="157" t="s">
        <v>99</v>
      </c>
      <c r="E36" s="157">
        <v>1</v>
      </c>
      <c r="F36" s="157" t="s">
        <v>364</v>
      </c>
      <c r="G36" s="157">
        <v>1</v>
      </c>
      <c r="H36" s="157" t="s">
        <v>761</v>
      </c>
      <c r="I36" s="163" t="s">
        <v>211</v>
      </c>
      <c r="J36" s="157" t="s">
        <v>365</v>
      </c>
      <c r="K36" s="157" t="s">
        <v>354</v>
      </c>
      <c r="L36" s="157"/>
      <c r="M36" s="221">
        <v>285250</v>
      </c>
      <c r="N36" s="221">
        <f>M36*0.98</f>
        <v>279545</v>
      </c>
      <c r="O36" s="221">
        <f>N36*0.98</f>
        <v>273954.09999999998</v>
      </c>
      <c r="P36" s="221">
        <f>O36*0.98</f>
        <v>268475.01799999998</v>
      </c>
      <c r="Q36" s="221">
        <f t="shared" ref="Q36:AP36" si="68">P36*0.95</f>
        <v>255051.26709999997</v>
      </c>
      <c r="R36" s="221">
        <f t="shared" si="68"/>
        <v>242298.70374499995</v>
      </c>
      <c r="S36" s="221">
        <f t="shared" si="68"/>
        <v>230183.76855774995</v>
      </c>
      <c r="T36" s="221">
        <f t="shared" si="68"/>
        <v>218674.58012986244</v>
      </c>
      <c r="U36" s="221">
        <f t="shared" si="68"/>
        <v>207740.8511233693</v>
      </c>
      <c r="V36" s="221">
        <f t="shared" si="68"/>
        <v>197353.80856720082</v>
      </c>
      <c r="W36" s="221">
        <f t="shared" si="68"/>
        <v>187486.11813884077</v>
      </c>
      <c r="X36" s="221">
        <f t="shared" si="68"/>
        <v>178111.81223189872</v>
      </c>
      <c r="Y36" s="221">
        <f t="shared" si="68"/>
        <v>169206.22162030378</v>
      </c>
      <c r="Z36" s="221">
        <f t="shared" si="68"/>
        <v>160745.9105392886</v>
      </c>
      <c r="AA36" s="221">
        <f t="shared" si="68"/>
        <v>152708.61501232415</v>
      </c>
      <c r="AB36" s="221">
        <f t="shared" si="68"/>
        <v>145073.18426170794</v>
      </c>
      <c r="AC36" s="221">
        <f t="shared" si="68"/>
        <v>137819.52504862254</v>
      </c>
      <c r="AD36" s="221">
        <f t="shared" si="68"/>
        <v>130928.5487961914</v>
      </c>
      <c r="AE36" s="221">
        <f t="shared" si="68"/>
        <v>124382.12135638183</v>
      </c>
      <c r="AF36" s="221">
        <f t="shared" si="68"/>
        <v>118163.01528856273</v>
      </c>
      <c r="AG36" s="221">
        <f t="shared" si="68"/>
        <v>112254.86452413459</v>
      </c>
      <c r="AH36" s="221">
        <f t="shared" si="68"/>
        <v>106642.12129792786</v>
      </c>
      <c r="AI36" s="221">
        <f t="shared" si="68"/>
        <v>101310.01523303146</v>
      </c>
      <c r="AJ36" s="221">
        <f t="shared" si="68"/>
        <v>96244.51447137988</v>
      </c>
      <c r="AK36" s="221">
        <f t="shared" si="68"/>
        <v>91432.288747810875</v>
      </c>
      <c r="AL36" s="221">
        <f t="shared" si="68"/>
        <v>86860.674310420334</v>
      </c>
      <c r="AM36" s="221">
        <f t="shared" si="68"/>
        <v>82517.64059489932</v>
      </c>
      <c r="AN36" s="221">
        <f t="shared" si="68"/>
        <v>78391.758565154349</v>
      </c>
      <c r="AO36" s="221">
        <f t="shared" si="68"/>
        <v>74472.170636896626</v>
      </c>
      <c r="AP36" s="223">
        <f t="shared" si="68"/>
        <v>70748.562105051795</v>
      </c>
    </row>
    <row r="37" spans="1:42" ht="15" hidden="1" thickBot="1">
      <c r="A37" s="165">
        <v>2</v>
      </c>
      <c r="B37" s="115" t="s">
        <v>330</v>
      </c>
      <c r="C37" s="115">
        <v>1</v>
      </c>
      <c r="D37" s="115" t="s">
        <v>99</v>
      </c>
      <c r="E37" s="115">
        <v>1</v>
      </c>
      <c r="F37" s="115" t="s">
        <v>364</v>
      </c>
      <c r="G37" s="115">
        <v>2</v>
      </c>
      <c r="H37" s="115" t="s">
        <v>212</v>
      </c>
      <c r="I37" s="117" t="s">
        <v>211</v>
      </c>
      <c r="J37" s="115" t="s">
        <v>365</v>
      </c>
      <c r="K37" s="115" t="s">
        <v>354</v>
      </c>
      <c r="L37" s="115"/>
      <c r="M37" s="29">
        <v>0</v>
      </c>
      <c r="N37" s="29">
        <f t="shared" ref="N37:P37" si="69">M37*0.98</f>
        <v>0</v>
      </c>
      <c r="O37" s="29">
        <f t="shared" si="69"/>
        <v>0</v>
      </c>
      <c r="P37" s="29">
        <f t="shared" si="69"/>
        <v>0</v>
      </c>
      <c r="Q37" s="29">
        <f t="shared" ref="Q37:AP37" si="70">P37*0.95</f>
        <v>0</v>
      </c>
      <c r="R37" s="29">
        <f t="shared" si="70"/>
        <v>0</v>
      </c>
      <c r="S37" s="29">
        <f t="shared" si="70"/>
        <v>0</v>
      </c>
      <c r="T37" s="29">
        <f t="shared" si="70"/>
        <v>0</v>
      </c>
      <c r="U37" s="29">
        <f t="shared" si="70"/>
        <v>0</v>
      </c>
      <c r="V37" s="29">
        <f t="shared" si="70"/>
        <v>0</v>
      </c>
      <c r="W37" s="29">
        <f t="shared" si="70"/>
        <v>0</v>
      </c>
      <c r="X37" s="29">
        <f t="shared" si="70"/>
        <v>0</v>
      </c>
      <c r="Y37" s="29">
        <f t="shared" si="70"/>
        <v>0</v>
      </c>
      <c r="Z37" s="29">
        <f t="shared" si="70"/>
        <v>0</v>
      </c>
      <c r="AA37" s="29">
        <f t="shared" si="70"/>
        <v>0</v>
      </c>
      <c r="AB37" s="29">
        <f t="shared" si="70"/>
        <v>0</v>
      </c>
      <c r="AC37" s="29">
        <f t="shared" si="70"/>
        <v>0</v>
      </c>
      <c r="AD37" s="29">
        <f t="shared" si="70"/>
        <v>0</v>
      </c>
      <c r="AE37" s="29">
        <f t="shared" si="70"/>
        <v>0</v>
      </c>
      <c r="AF37" s="29">
        <f t="shared" si="70"/>
        <v>0</v>
      </c>
      <c r="AG37" s="29">
        <f t="shared" si="70"/>
        <v>0</v>
      </c>
      <c r="AH37" s="29">
        <f t="shared" si="70"/>
        <v>0</v>
      </c>
      <c r="AI37" s="29">
        <f t="shared" si="70"/>
        <v>0</v>
      </c>
      <c r="AJ37" s="29">
        <f t="shared" si="70"/>
        <v>0</v>
      </c>
      <c r="AK37" s="29">
        <f t="shared" si="70"/>
        <v>0</v>
      </c>
      <c r="AL37" s="29">
        <f t="shared" si="70"/>
        <v>0</v>
      </c>
      <c r="AM37" s="29">
        <f t="shared" si="70"/>
        <v>0</v>
      </c>
      <c r="AN37" s="29">
        <f t="shared" si="70"/>
        <v>0</v>
      </c>
      <c r="AO37" s="29">
        <f t="shared" si="70"/>
        <v>0</v>
      </c>
      <c r="AP37" s="224">
        <f t="shared" si="70"/>
        <v>0</v>
      </c>
    </row>
    <row r="38" spans="1:42" ht="15" hidden="1" thickBot="1">
      <c r="A38" s="165">
        <v>2</v>
      </c>
      <c r="B38" s="115" t="s">
        <v>330</v>
      </c>
      <c r="C38" s="115">
        <v>1</v>
      </c>
      <c r="D38" s="115" t="s">
        <v>99</v>
      </c>
      <c r="E38" s="115">
        <v>1</v>
      </c>
      <c r="F38" s="115" t="s">
        <v>364</v>
      </c>
      <c r="G38" s="115">
        <v>3</v>
      </c>
      <c r="H38" s="115" t="s">
        <v>768</v>
      </c>
      <c r="I38" s="117" t="s">
        <v>211</v>
      </c>
      <c r="J38" s="115" t="s">
        <v>365</v>
      </c>
      <c r="K38" s="115" t="s">
        <v>354</v>
      </c>
      <c r="L38" s="115"/>
      <c r="M38" s="29">
        <v>0</v>
      </c>
      <c r="N38" s="29">
        <f t="shared" ref="N38:P38" si="71">M38*0.98</f>
        <v>0</v>
      </c>
      <c r="O38" s="29">
        <f t="shared" si="71"/>
        <v>0</v>
      </c>
      <c r="P38" s="29">
        <f t="shared" si="71"/>
        <v>0</v>
      </c>
      <c r="Q38" s="29">
        <f t="shared" ref="Q38:AP38" si="72">P38*0.95</f>
        <v>0</v>
      </c>
      <c r="R38" s="29">
        <f t="shared" si="72"/>
        <v>0</v>
      </c>
      <c r="S38" s="29">
        <f t="shared" si="72"/>
        <v>0</v>
      </c>
      <c r="T38" s="29">
        <f t="shared" si="72"/>
        <v>0</v>
      </c>
      <c r="U38" s="29">
        <f t="shared" si="72"/>
        <v>0</v>
      </c>
      <c r="V38" s="29">
        <f t="shared" si="72"/>
        <v>0</v>
      </c>
      <c r="W38" s="29">
        <f t="shared" si="72"/>
        <v>0</v>
      </c>
      <c r="X38" s="29">
        <f t="shared" si="72"/>
        <v>0</v>
      </c>
      <c r="Y38" s="29">
        <f t="shared" si="72"/>
        <v>0</v>
      </c>
      <c r="Z38" s="29">
        <f t="shared" si="72"/>
        <v>0</v>
      </c>
      <c r="AA38" s="29">
        <f t="shared" si="72"/>
        <v>0</v>
      </c>
      <c r="AB38" s="29">
        <f t="shared" si="72"/>
        <v>0</v>
      </c>
      <c r="AC38" s="29">
        <f t="shared" si="72"/>
        <v>0</v>
      </c>
      <c r="AD38" s="29">
        <f t="shared" si="72"/>
        <v>0</v>
      </c>
      <c r="AE38" s="29">
        <f t="shared" si="72"/>
        <v>0</v>
      </c>
      <c r="AF38" s="29">
        <f t="shared" si="72"/>
        <v>0</v>
      </c>
      <c r="AG38" s="29">
        <f t="shared" si="72"/>
        <v>0</v>
      </c>
      <c r="AH38" s="29">
        <f t="shared" si="72"/>
        <v>0</v>
      </c>
      <c r="AI38" s="29">
        <f t="shared" si="72"/>
        <v>0</v>
      </c>
      <c r="AJ38" s="29">
        <f t="shared" si="72"/>
        <v>0</v>
      </c>
      <c r="AK38" s="29">
        <f t="shared" si="72"/>
        <v>0</v>
      </c>
      <c r="AL38" s="29">
        <f t="shared" si="72"/>
        <v>0</v>
      </c>
      <c r="AM38" s="29">
        <f t="shared" si="72"/>
        <v>0</v>
      </c>
      <c r="AN38" s="29">
        <f t="shared" si="72"/>
        <v>0</v>
      </c>
      <c r="AO38" s="29">
        <f t="shared" si="72"/>
        <v>0</v>
      </c>
      <c r="AP38" s="224">
        <f t="shared" si="72"/>
        <v>0</v>
      </c>
    </row>
    <row r="39" spans="1:42" ht="15" hidden="1" thickBot="1">
      <c r="A39" s="165">
        <v>2</v>
      </c>
      <c r="B39" s="115" t="s">
        <v>330</v>
      </c>
      <c r="C39" s="115">
        <v>1</v>
      </c>
      <c r="D39" s="115" t="s">
        <v>99</v>
      </c>
      <c r="E39" s="115">
        <v>1</v>
      </c>
      <c r="F39" s="115" t="s">
        <v>364</v>
      </c>
      <c r="G39" s="115">
        <v>4</v>
      </c>
      <c r="H39" s="115" t="s">
        <v>763</v>
      </c>
      <c r="I39" s="117" t="s">
        <v>211</v>
      </c>
      <c r="J39" s="115" t="s">
        <v>365</v>
      </c>
      <c r="K39" s="115" t="s">
        <v>354</v>
      </c>
      <c r="L39" s="115"/>
      <c r="M39" s="29">
        <v>243075</v>
      </c>
      <c r="N39" s="29">
        <f t="shared" ref="N39:P39" si="73">M39*0.98</f>
        <v>238213.5</v>
      </c>
      <c r="O39" s="29">
        <f t="shared" si="73"/>
        <v>233449.22999999998</v>
      </c>
      <c r="P39" s="29">
        <f t="shared" si="73"/>
        <v>228780.24539999999</v>
      </c>
      <c r="Q39" s="29">
        <f t="shared" ref="Q39:AP39" si="74">P39*0.95</f>
        <v>217341.23312999998</v>
      </c>
      <c r="R39" s="29">
        <f t="shared" si="74"/>
        <v>206474.17147349997</v>
      </c>
      <c r="S39" s="29">
        <f t="shared" si="74"/>
        <v>196150.46289982495</v>
      </c>
      <c r="T39" s="29">
        <f t="shared" si="74"/>
        <v>186342.9397548337</v>
      </c>
      <c r="U39" s="29">
        <f t="shared" si="74"/>
        <v>177025.792767092</v>
      </c>
      <c r="V39" s="29">
        <f t="shared" si="74"/>
        <v>168174.50312873739</v>
      </c>
      <c r="W39" s="29">
        <f t="shared" si="74"/>
        <v>159765.77797230051</v>
      </c>
      <c r="X39" s="29">
        <f t="shared" si="74"/>
        <v>151777.48907368549</v>
      </c>
      <c r="Y39" s="29">
        <f t="shared" si="74"/>
        <v>144188.6146200012</v>
      </c>
      <c r="Z39" s="29">
        <f t="shared" si="74"/>
        <v>136979.18388900114</v>
      </c>
      <c r="AA39" s="29">
        <f t="shared" si="74"/>
        <v>130130.22469455109</v>
      </c>
      <c r="AB39" s="29">
        <f t="shared" si="74"/>
        <v>123623.71345982353</v>
      </c>
      <c r="AC39" s="29">
        <f t="shared" si="74"/>
        <v>117442.52778683235</v>
      </c>
      <c r="AD39" s="29">
        <f t="shared" si="74"/>
        <v>111570.40139749073</v>
      </c>
      <c r="AE39" s="29">
        <f t="shared" si="74"/>
        <v>105991.88132761618</v>
      </c>
      <c r="AF39" s="29">
        <f t="shared" si="74"/>
        <v>100692.28726123537</v>
      </c>
      <c r="AG39" s="29">
        <f t="shared" si="74"/>
        <v>95657.672898173594</v>
      </c>
      <c r="AH39" s="29">
        <f t="shared" si="74"/>
        <v>90874.789253264913</v>
      </c>
      <c r="AI39" s="29">
        <f t="shared" si="74"/>
        <v>86331.049790601668</v>
      </c>
      <c r="AJ39" s="29">
        <f t="shared" si="74"/>
        <v>82014.497301071577</v>
      </c>
      <c r="AK39" s="29">
        <f t="shared" si="74"/>
        <v>77913.772436018</v>
      </c>
      <c r="AL39" s="29">
        <f t="shared" si="74"/>
        <v>74018.083814217098</v>
      </c>
      <c r="AM39" s="29">
        <f t="shared" si="74"/>
        <v>70317.179623506236</v>
      </c>
      <c r="AN39" s="29">
        <f t="shared" si="74"/>
        <v>66801.320642330917</v>
      </c>
      <c r="AO39" s="29">
        <f t="shared" si="74"/>
        <v>63461.254610214368</v>
      </c>
      <c r="AP39" s="224">
        <f t="shared" si="74"/>
        <v>60288.191879703649</v>
      </c>
    </row>
    <row r="40" spans="1:42" ht="15" hidden="1" thickBot="1">
      <c r="A40" s="165">
        <v>2</v>
      </c>
      <c r="B40" s="115" t="s">
        <v>330</v>
      </c>
      <c r="C40" s="115">
        <v>1</v>
      </c>
      <c r="D40" s="115" t="s">
        <v>99</v>
      </c>
      <c r="E40" s="115">
        <v>1</v>
      </c>
      <c r="F40" s="115" t="s">
        <v>364</v>
      </c>
      <c r="G40" s="115">
        <v>5</v>
      </c>
      <c r="H40" s="115" t="s">
        <v>215</v>
      </c>
      <c r="I40" s="117" t="s">
        <v>211</v>
      </c>
      <c r="J40" s="115" t="s">
        <v>365</v>
      </c>
      <c r="K40" s="115" t="s">
        <v>354</v>
      </c>
      <c r="L40" s="115"/>
      <c r="M40" s="29">
        <v>52997</v>
      </c>
      <c r="N40" s="29">
        <f t="shared" ref="N40:P40" si="75">M40*0.98</f>
        <v>51937.06</v>
      </c>
      <c r="O40" s="29">
        <f t="shared" si="75"/>
        <v>50898.318799999994</v>
      </c>
      <c r="P40" s="29">
        <f t="shared" si="75"/>
        <v>49880.35242399999</v>
      </c>
      <c r="Q40" s="29">
        <f t="shared" ref="Q40:AP40" si="76">P40*0.95</f>
        <v>47386.334802799989</v>
      </c>
      <c r="R40" s="29">
        <f t="shared" si="76"/>
        <v>45017.01806265999</v>
      </c>
      <c r="S40" s="29">
        <f t="shared" si="76"/>
        <v>42766.167159526987</v>
      </c>
      <c r="T40" s="29">
        <f t="shared" si="76"/>
        <v>40627.858801550639</v>
      </c>
      <c r="U40" s="29">
        <f t="shared" si="76"/>
        <v>38596.465861473109</v>
      </c>
      <c r="V40" s="29">
        <f t="shared" si="76"/>
        <v>36666.642568399453</v>
      </c>
      <c r="W40" s="29">
        <f t="shared" si="76"/>
        <v>34833.310439979476</v>
      </c>
      <c r="X40" s="29">
        <f t="shared" si="76"/>
        <v>33091.644917980499</v>
      </c>
      <c r="Y40" s="29">
        <f t="shared" si="76"/>
        <v>31437.062672081473</v>
      </c>
      <c r="Z40" s="29">
        <f t="shared" si="76"/>
        <v>29865.209538477397</v>
      </c>
      <c r="AA40" s="29">
        <f t="shared" si="76"/>
        <v>28371.949061553525</v>
      </c>
      <c r="AB40" s="29">
        <f t="shared" si="76"/>
        <v>26953.351608475848</v>
      </c>
      <c r="AC40" s="29">
        <f t="shared" si="76"/>
        <v>25605.684028052056</v>
      </c>
      <c r="AD40" s="29">
        <f t="shared" si="76"/>
        <v>24325.399826649453</v>
      </c>
      <c r="AE40" s="29">
        <f t="shared" si="76"/>
        <v>23109.12983531698</v>
      </c>
      <c r="AF40" s="29">
        <f t="shared" si="76"/>
        <v>21953.673343551131</v>
      </c>
      <c r="AG40" s="29">
        <f t="shared" si="76"/>
        <v>20855.989676373574</v>
      </c>
      <c r="AH40" s="29">
        <f t="shared" si="76"/>
        <v>19813.190192554895</v>
      </c>
      <c r="AI40" s="29">
        <f t="shared" si="76"/>
        <v>18822.53068292715</v>
      </c>
      <c r="AJ40" s="29">
        <f t="shared" si="76"/>
        <v>17881.404148780792</v>
      </c>
      <c r="AK40" s="29">
        <f t="shared" si="76"/>
        <v>16987.333941341753</v>
      </c>
      <c r="AL40" s="29">
        <f t="shared" si="76"/>
        <v>16137.967244274663</v>
      </c>
      <c r="AM40" s="29">
        <f t="shared" si="76"/>
        <v>15331.06888206093</v>
      </c>
      <c r="AN40" s="29">
        <f t="shared" si="76"/>
        <v>14564.515437957883</v>
      </c>
      <c r="AO40" s="29">
        <f t="shared" si="76"/>
        <v>13836.289666059989</v>
      </c>
      <c r="AP40" s="224">
        <f t="shared" si="76"/>
        <v>13144.475182756989</v>
      </c>
    </row>
    <row r="41" spans="1:42" ht="15" hidden="1" thickBot="1">
      <c r="A41" s="165">
        <v>2</v>
      </c>
      <c r="B41" s="115" t="s">
        <v>330</v>
      </c>
      <c r="C41" s="115">
        <v>1</v>
      </c>
      <c r="D41" s="115" t="s">
        <v>99</v>
      </c>
      <c r="E41" s="115">
        <v>1</v>
      </c>
      <c r="F41" s="115" t="s">
        <v>364</v>
      </c>
      <c r="G41" s="115">
        <v>6</v>
      </c>
      <c r="H41" s="32" t="s">
        <v>216</v>
      </c>
      <c r="I41" s="117" t="s">
        <v>211</v>
      </c>
      <c r="J41" s="115" t="s">
        <v>365</v>
      </c>
      <c r="K41" s="115" t="s">
        <v>354</v>
      </c>
      <c r="L41" s="115"/>
      <c r="M41" s="29">
        <v>0</v>
      </c>
      <c r="N41" s="29">
        <f t="shared" ref="N41:P41" si="77">M41*0.98</f>
        <v>0</v>
      </c>
      <c r="O41" s="29">
        <f t="shared" si="77"/>
        <v>0</v>
      </c>
      <c r="P41" s="29">
        <f t="shared" si="77"/>
        <v>0</v>
      </c>
      <c r="Q41" s="29">
        <f t="shared" ref="Q41:AP41" si="78">P41*0.95</f>
        <v>0</v>
      </c>
      <c r="R41" s="29">
        <f t="shared" si="78"/>
        <v>0</v>
      </c>
      <c r="S41" s="29">
        <f t="shared" si="78"/>
        <v>0</v>
      </c>
      <c r="T41" s="29">
        <f t="shared" si="78"/>
        <v>0</v>
      </c>
      <c r="U41" s="29">
        <f t="shared" si="78"/>
        <v>0</v>
      </c>
      <c r="V41" s="29">
        <f t="shared" si="78"/>
        <v>0</v>
      </c>
      <c r="W41" s="29">
        <f t="shared" si="78"/>
        <v>0</v>
      </c>
      <c r="X41" s="29">
        <f t="shared" si="78"/>
        <v>0</v>
      </c>
      <c r="Y41" s="29">
        <f t="shared" si="78"/>
        <v>0</v>
      </c>
      <c r="Z41" s="29">
        <f t="shared" si="78"/>
        <v>0</v>
      </c>
      <c r="AA41" s="29">
        <f t="shared" si="78"/>
        <v>0</v>
      </c>
      <c r="AB41" s="29">
        <f t="shared" si="78"/>
        <v>0</v>
      </c>
      <c r="AC41" s="29">
        <f t="shared" si="78"/>
        <v>0</v>
      </c>
      <c r="AD41" s="29">
        <f t="shared" si="78"/>
        <v>0</v>
      </c>
      <c r="AE41" s="29">
        <f t="shared" si="78"/>
        <v>0</v>
      </c>
      <c r="AF41" s="29">
        <f t="shared" si="78"/>
        <v>0</v>
      </c>
      <c r="AG41" s="29">
        <f t="shared" si="78"/>
        <v>0</v>
      </c>
      <c r="AH41" s="29">
        <f t="shared" si="78"/>
        <v>0</v>
      </c>
      <c r="AI41" s="29">
        <f t="shared" si="78"/>
        <v>0</v>
      </c>
      <c r="AJ41" s="29">
        <f t="shared" si="78"/>
        <v>0</v>
      </c>
      <c r="AK41" s="29">
        <f t="shared" si="78"/>
        <v>0</v>
      </c>
      <c r="AL41" s="29">
        <f t="shared" si="78"/>
        <v>0</v>
      </c>
      <c r="AM41" s="29">
        <f t="shared" si="78"/>
        <v>0</v>
      </c>
      <c r="AN41" s="29">
        <f t="shared" si="78"/>
        <v>0</v>
      </c>
      <c r="AO41" s="29">
        <f t="shared" si="78"/>
        <v>0</v>
      </c>
      <c r="AP41" s="224">
        <f t="shared" si="78"/>
        <v>0</v>
      </c>
    </row>
    <row r="42" spans="1:42" ht="15" hidden="1" thickBot="1">
      <c r="A42" s="165">
        <v>2</v>
      </c>
      <c r="B42" s="115" t="s">
        <v>330</v>
      </c>
      <c r="C42" s="115">
        <v>1</v>
      </c>
      <c r="D42" s="115" t="s">
        <v>99</v>
      </c>
      <c r="E42" s="115">
        <v>1</v>
      </c>
      <c r="F42" s="115" t="s">
        <v>364</v>
      </c>
      <c r="G42" s="115">
        <v>7</v>
      </c>
      <c r="H42" s="115" t="s">
        <v>765</v>
      </c>
      <c r="I42" s="117" t="s">
        <v>211</v>
      </c>
      <c r="J42" s="115" t="s">
        <v>365</v>
      </c>
      <c r="K42" s="115" t="s">
        <v>354</v>
      </c>
      <c r="L42" s="115"/>
      <c r="M42" s="29">
        <v>0</v>
      </c>
      <c r="N42" s="29">
        <f t="shared" ref="N42:P42" si="79">M42*0.98</f>
        <v>0</v>
      </c>
      <c r="O42" s="29">
        <f t="shared" si="79"/>
        <v>0</v>
      </c>
      <c r="P42" s="29">
        <f t="shared" si="79"/>
        <v>0</v>
      </c>
      <c r="Q42" s="29">
        <f t="shared" ref="Q42:AP42" si="80">P42*0.95</f>
        <v>0</v>
      </c>
      <c r="R42" s="29">
        <f t="shared" si="80"/>
        <v>0</v>
      </c>
      <c r="S42" s="29">
        <f t="shared" si="80"/>
        <v>0</v>
      </c>
      <c r="T42" s="29">
        <f t="shared" si="80"/>
        <v>0</v>
      </c>
      <c r="U42" s="29">
        <f t="shared" si="80"/>
        <v>0</v>
      </c>
      <c r="V42" s="29">
        <f t="shared" si="80"/>
        <v>0</v>
      </c>
      <c r="W42" s="29">
        <f t="shared" si="80"/>
        <v>0</v>
      </c>
      <c r="X42" s="29">
        <f t="shared" si="80"/>
        <v>0</v>
      </c>
      <c r="Y42" s="29">
        <f t="shared" si="80"/>
        <v>0</v>
      </c>
      <c r="Z42" s="29">
        <f t="shared" si="80"/>
        <v>0</v>
      </c>
      <c r="AA42" s="29">
        <f t="shared" si="80"/>
        <v>0</v>
      </c>
      <c r="AB42" s="29">
        <f t="shared" si="80"/>
        <v>0</v>
      </c>
      <c r="AC42" s="29">
        <f t="shared" si="80"/>
        <v>0</v>
      </c>
      <c r="AD42" s="29">
        <f t="shared" si="80"/>
        <v>0</v>
      </c>
      <c r="AE42" s="29">
        <f t="shared" si="80"/>
        <v>0</v>
      </c>
      <c r="AF42" s="29">
        <f t="shared" si="80"/>
        <v>0</v>
      </c>
      <c r="AG42" s="29">
        <f t="shared" si="80"/>
        <v>0</v>
      </c>
      <c r="AH42" s="29">
        <f t="shared" si="80"/>
        <v>0</v>
      </c>
      <c r="AI42" s="29">
        <f t="shared" si="80"/>
        <v>0</v>
      </c>
      <c r="AJ42" s="29">
        <f t="shared" si="80"/>
        <v>0</v>
      </c>
      <c r="AK42" s="29">
        <f t="shared" si="80"/>
        <v>0</v>
      </c>
      <c r="AL42" s="29">
        <f t="shared" si="80"/>
        <v>0</v>
      </c>
      <c r="AM42" s="29">
        <f t="shared" si="80"/>
        <v>0</v>
      </c>
      <c r="AN42" s="29">
        <f t="shared" si="80"/>
        <v>0</v>
      </c>
      <c r="AO42" s="29">
        <f t="shared" si="80"/>
        <v>0</v>
      </c>
      <c r="AP42" s="224">
        <f t="shared" si="80"/>
        <v>0</v>
      </c>
    </row>
    <row r="43" spans="1:42" ht="15" hidden="1" thickBot="1">
      <c r="A43" s="165">
        <v>2</v>
      </c>
      <c r="B43" s="115" t="s">
        <v>330</v>
      </c>
      <c r="C43" s="115">
        <v>1</v>
      </c>
      <c r="D43" s="115" t="s">
        <v>99</v>
      </c>
      <c r="E43" s="115">
        <v>1</v>
      </c>
      <c r="F43" s="115" t="s">
        <v>364</v>
      </c>
      <c r="G43" s="115">
        <v>8</v>
      </c>
      <c r="H43" s="115" t="s">
        <v>766</v>
      </c>
      <c r="I43" s="117" t="s">
        <v>211</v>
      </c>
      <c r="J43" s="115" t="s">
        <v>365</v>
      </c>
      <c r="K43" s="115" t="s">
        <v>354</v>
      </c>
      <c r="L43" s="115"/>
      <c r="M43" s="29">
        <v>0</v>
      </c>
      <c r="N43" s="29">
        <f t="shared" ref="N43:P43" si="81">M43*0.98</f>
        <v>0</v>
      </c>
      <c r="O43" s="29">
        <f t="shared" si="81"/>
        <v>0</v>
      </c>
      <c r="P43" s="29">
        <f t="shared" si="81"/>
        <v>0</v>
      </c>
      <c r="Q43" s="29">
        <f t="shared" ref="Q43:AP43" si="82">P43*0.95</f>
        <v>0</v>
      </c>
      <c r="R43" s="29">
        <f t="shared" si="82"/>
        <v>0</v>
      </c>
      <c r="S43" s="29">
        <f t="shared" si="82"/>
        <v>0</v>
      </c>
      <c r="T43" s="29">
        <f t="shared" si="82"/>
        <v>0</v>
      </c>
      <c r="U43" s="29">
        <f t="shared" si="82"/>
        <v>0</v>
      </c>
      <c r="V43" s="29">
        <f t="shared" si="82"/>
        <v>0</v>
      </c>
      <c r="W43" s="29">
        <f t="shared" si="82"/>
        <v>0</v>
      </c>
      <c r="X43" s="29">
        <f t="shared" si="82"/>
        <v>0</v>
      </c>
      <c r="Y43" s="29">
        <f t="shared" si="82"/>
        <v>0</v>
      </c>
      <c r="Z43" s="29">
        <f t="shared" si="82"/>
        <v>0</v>
      </c>
      <c r="AA43" s="29">
        <f t="shared" si="82"/>
        <v>0</v>
      </c>
      <c r="AB43" s="29">
        <f t="shared" si="82"/>
        <v>0</v>
      </c>
      <c r="AC43" s="29">
        <f t="shared" si="82"/>
        <v>0</v>
      </c>
      <c r="AD43" s="29">
        <f t="shared" si="82"/>
        <v>0</v>
      </c>
      <c r="AE43" s="29">
        <f t="shared" si="82"/>
        <v>0</v>
      </c>
      <c r="AF43" s="29">
        <f t="shared" si="82"/>
        <v>0</v>
      </c>
      <c r="AG43" s="29">
        <f t="shared" si="82"/>
        <v>0</v>
      </c>
      <c r="AH43" s="29">
        <f t="shared" si="82"/>
        <v>0</v>
      </c>
      <c r="AI43" s="29">
        <f t="shared" si="82"/>
        <v>0</v>
      </c>
      <c r="AJ43" s="29">
        <f t="shared" si="82"/>
        <v>0</v>
      </c>
      <c r="AK43" s="29">
        <f t="shared" si="82"/>
        <v>0</v>
      </c>
      <c r="AL43" s="29">
        <f t="shared" si="82"/>
        <v>0</v>
      </c>
      <c r="AM43" s="29">
        <f t="shared" si="82"/>
        <v>0</v>
      </c>
      <c r="AN43" s="29">
        <f t="shared" si="82"/>
        <v>0</v>
      </c>
      <c r="AO43" s="29">
        <f t="shared" si="82"/>
        <v>0</v>
      </c>
      <c r="AP43" s="224">
        <f t="shared" si="82"/>
        <v>0</v>
      </c>
    </row>
    <row r="44" spans="1:42" ht="15" hidden="1" thickBot="1">
      <c r="A44" s="165">
        <v>2</v>
      </c>
      <c r="B44" s="115" t="s">
        <v>330</v>
      </c>
      <c r="C44" s="115">
        <v>1</v>
      </c>
      <c r="D44" s="115" t="s">
        <v>99</v>
      </c>
      <c r="E44" s="115">
        <v>1</v>
      </c>
      <c r="F44" s="115" t="s">
        <v>364</v>
      </c>
      <c r="G44" s="115">
        <v>9</v>
      </c>
      <c r="H44" s="115" t="s">
        <v>767</v>
      </c>
      <c r="I44" s="117" t="s">
        <v>211</v>
      </c>
      <c r="J44" s="115" t="s">
        <v>365</v>
      </c>
      <c r="K44" s="115" t="s">
        <v>354</v>
      </c>
      <c r="L44" s="115"/>
      <c r="M44" s="29">
        <v>0</v>
      </c>
      <c r="N44" s="29">
        <f t="shared" ref="N44:P44" si="83">M44*0.98</f>
        <v>0</v>
      </c>
      <c r="O44" s="29">
        <f t="shared" si="83"/>
        <v>0</v>
      </c>
      <c r="P44" s="29">
        <f t="shared" si="83"/>
        <v>0</v>
      </c>
      <c r="Q44" s="29">
        <f t="shared" ref="Q44:AP44" si="84">P44*0.95</f>
        <v>0</v>
      </c>
      <c r="R44" s="29">
        <f t="shared" si="84"/>
        <v>0</v>
      </c>
      <c r="S44" s="29">
        <f t="shared" si="84"/>
        <v>0</v>
      </c>
      <c r="T44" s="29">
        <f t="shared" si="84"/>
        <v>0</v>
      </c>
      <c r="U44" s="29">
        <f t="shared" si="84"/>
        <v>0</v>
      </c>
      <c r="V44" s="29">
        <f t="shared" si="84"/>
        <v>0</v>
      </c>
      <c r="W44" s="29">
        <f t="shared" si="84"/>
        <v>0</v>
      </c>
      <c r="X44" s="29">
        <f t="shared" si="84"/>
        <v>0</v>
      </c>
      <c r="Y44" s="29">
        <f t="shared" si="84"/>
        <v>0</v>
      </c>
      <c r="Z44" s="29">
        <f t="shared" si="84"/>
        <v>0</v>
      </c>
      <c r="AA44" s="29">
        <f t="shared" si="84"/>
        <v>0</v>
      </c>
      <c r="AB44" s="29">
        <f t="shared" si="84"/>
        <v>0</v>
      </c>
      <c r="AC44" s="29">
        <f t="shared" si="84"/>
        <v>0</v>
      </c>
      <c r="AD44" s="29">
        <f t="shared" si="84"/>
        <v>0</v>
      </c>
      <c r="AE44" s="29">
        <f t="shared" si="84"/>
        <v>0</v>
      </c>
      <c r="AF44" s="29">
        <f t="shared" si="84"/>
        <v>0</v>
      </c>
      <c r="AG44" s="29">
        <f t="shared" si="84"/>
        <v>0</v>
      </c>
      <c r="AH44" s="29">
        <f t="shared" si="84"/>
        <v>0</v>
      </c>
      <c r="AI44" s="29">
        <f t="shared" si="84"/>
        <v>0</v>
      </c>
      <c r="AJ44" s="29">
        <f t="shared" si="84"/>
        <v>0</v>
      </c>
      <c r="AK44" s="29">
        <f t="shared" si="84"/>
        <v>0</v>
      </c>
      <c r="AL44" s="29">
        <f t="shared" si="84"/>
        <v>0</v>
      </c>
      <c r="AM44" s="29">
        <f t="shared" si="84"/>
        <v>0</v>
      </c>
      <c r="AN44" s="29">
        <f t="shared" si="84"/>
        <v>0</v>
      </c>
      <c r="AO44" s="29">
        <f t="shared" si="84"/>
        <v>0</v>
      </c>
      <c r="AP44" s="224">
        <f t="shared" si="84"/>
        <v>0</v>
      </c>
    </row>
    <row r="45" spans="1:42" ht="15" hidden="1" thickBot="1">
      <c r="A45" s="165">
        <v>2</v>
      </c>
      <c r="B45" s="115" t="s">
        <v>330</v>
      </c>
      <c r="C45" s="115">
        <v>1</v>
      </c>
      <c r="D45" s="115" t="s">
        <v>99</v>
      </c>
      <c r="E45" s="115">
        <v>1</v>
      </c>
      <c r="F45" s="115" t="s">
        <v>364</v>
      </c>
      <c r="G45" s="115">
        <v>10</v>
      </c>
      <c r="H45" s="32" t="s">
        <v>220</v>
      </c>
      <c r="I45" s="117" t="s">
        <v>211</v>
      </c>
      <c r="J45" s="115" t="s">
        <v>365</v>
      </c>
      <c r="K45" s="115" t="s">
        <v>354</v>
      </c>
      <c r="L45" s="115"/>
      <c r="M45" s="29">
        <v>0</v>
      </c>
      <c r="N45" s="29">
        <f t="shared" ref="N45:P45" si="85">M45*0.98</f>
        <v>0</v>
      </c>
      <c r="O45" s="29">
        <f t="shared" si="85"/>
        <v>0</v>
      </c>
      <c r="P45" s="29">
        <f t="shared" si="85"/>
        <v>0</v>
      </c>
      <c r="Q45" s="29">
        <f t="shared" ref="Q45:AP45" si="86">P45*0.95</f>
        <v>0</v>
      </c>
      <c r="R45" s="29">
        <f t="shared" si="86"/>
        <v>0</v>
      </c>
      <c r="S45" s="29">
        <f t="shared" si="86"/>
        <v>0</v>
      </c>
      <c r="T45" s="29">
        <f t="shared" si="86"/>
        <v>0</v>
      </c>
      <c r="U45" s="29">
        <f t="shared" si="86"/>
        <v>0</v>
      </c>
      <c r="V45" s="29">
        <f t="shared" si="86"/>
        <v>0</v>
      </c>
      <c r="W45" s="29">
        <f t="shared" si="86"/>
        <v>0</v>
      </c>
      <c r="X45" s="29">
        <f t="shared" si="86"/>
        <v>0</v>
      </c>
      <c r="Y45" s="29">
        <f t="shared" si="86"/>
        <v>0</v>
      </c>
      <c r="Z45" s="29">
        <f t="shared" si="86"/>
        <v>0</v>
      </c>
      <c r="AA45" s="29">
        <f t="shared" si="86"/>
        <v>0</v>
      </c>
      <c r="AB45" s="29">
        <f t="shared" si="86"/>
        <v>0</v>
      </c>
      <c r="AC45" s="29">
        <f t="shared" si="86"/>
        <v>0</v>
      </c>
      <c r="AD45" s="29">
        <f t="shared" si="86"/>
        <v>0</v>
      </c>
      <c r="AE45" s="29">
        <f t="shared" si="86"/>
        <v>0</v>
      </c>
      <c r="AF45" s="29">
        <f t="shared" si="86"/>
        <v>0</v>
      </c>
      <c r="AG45" s="29">
        <f t="shared" si="86"/>
        <v>0</v>
      </c>
      <c r="AH45" s="29">
        <f t="shared" si="86"/>
        <v>0</v>
      </c>
      <c r="AI45" s="29">
        <f t="shared" si="86"/>
        <v>0</v>
      </c>
      <c r="AJ45" s="29">
        <f t="shared" si="86"/>
        <v>0</v>
      </c>
      <c r="AK45" s="29">
        <f t="shared" si="86"/>
        <v>0</v>
      </c>
      <c r="AL45" s="29">
        <f t="shared" si="86"/>
        <v>0</v>
      </c>
      <c r="AM45" s="29">
        <f t="shared" si="86"/>
        <v>0</v>
      </c>
      <c r="AN45" s="29">
        <f t="shared" si="86"/>
        <v>0</v>
      </c>
      <c r="AO45" s="29">
        <f t="shared" si="86"/>
        <v>0</v>
      </c>
      <c r="AP45" s="224">
        <f t="shared" si="86"/>
        <v>0</v>
      </c>
    </row>
    <row r="46" spans="1:42" ht="15" hidden="1" thickBot="1">
      <c r="A46" s="165">
        <v>2</v>
      </c>
      <c r="B46" s="115" t="s">
        <v>330</v>
      </c>
      <c r="C46" s="115">
        <v>1</v>
      </c>
      <c r="D46" s="115" t="s">
        <v>99</v>
      </c>
      <c r="E46" s="115">
        <v>1</v>
      </c>
      <c r="F46" s="115" t="s">
        <v>364</v>
      </c>
      <c r="G46" s="115">
        <v>11</v>
      </c>
      <c r="H46" s="32" t="s">
        <v>221</v>
      </c>
      <c r="I46" s="117" t="s">
        <v>211</v>
      </c>
      <c r="J46" s="115" t="s">
        <v>365</v>
      </c>
      <c r="K46" s="115" t="s">
        <v>354</v>
      </c>
      <c r="L46" s="115"/>
      <c r="M46" s="29">
        <v>0</v>
      </c>
      <c r="N46" s="29">
        <f t="shared" ref="N46:P46" si="87">M46*0.98</f>
        <v>0</v>
      </c>
      <c r="O46" s="29">
        <f t="shared" si="87"/>
        <v>0</v>
      </c>
      <c r="P46" s="29">
        <f t="shared" si="87"/>
        <v>0</v>
      </c>
      <c r="Q46" s="29">
        <f t="shared" ref="Q46:AP46" si="88">P46*0.95</f>
        <v>0</v>
      </c>
      <c r="R46" s="29">
        <f t="shared" si="88"/>
        <v>0</v>
      </c>
      <c r="S46" s="29">
        <f t="shared" si="88"/>
        <v>0</v>
      </c>
      <c r="T46" s="29">
        <f t="shared" si="88"/>
        <v>0</v>
      </c>
      <c r="U46" s="29">
        <f t="shared" si="88"/>
        <v>0</v>
      </c>
      <c r="V46" s="29">
        <f t="shared" si="88"/>
        <v>0</v>
      </c>
      <c r="W46" s="29">
        <f t="shared" si="88"/>
        <v>0</v>
      </c>
      <c r="X46" s="29">
        <f t="shared" si="88"/>
        <v>0</v>
      </c>
      <c r="Y46" s="29">
        <f t="shared" si="88"/>
        <v>0</v>
      </c>
      <c r="Z46" s="29">
        <f t="shared" si="88"/>
        <v>0</v>
      </c>
      <c r="AA46" s="29">
        <f t="shared" si="88"/>
        <v>0</v>
      </c>
      <c r="AB46" s="29">
        <f t="shared" si="88"/>
        <v>0</v>
      </c>
      <c r="AC46" s="29">
        <f t="shared" si="88"/>
        <v>0</v>
      </c>
      <c r="AD46" s="29">
        <f t="shared" si="88"/>
        <v>0</v>
      </c>
      <c r="AE46" s="29">
        <f t="shared" si="88"/>
        <v>0</v>
      </c>
      <c r="AF46" s="29">
        <f t="shared" si="88"/>
        <v>0</v>
      </c>
      <c r="AG46" s="29">
        <f t="shared" si="88"/>
        <v>0</v>
      </c>
      <c r="AH46" s="29">
        <f t="shared" si="88"/>
        <v>0</v>
      </c>
      <c r="AI46" s="29">
        <f t="shared" si="88"/>
        <v>0</v>
      </c>
      <c r="AJ46" s="29">
        <f t="shared" si="88"/>
        <v>0</v>
      </c>
      <c r="AK46" s="29">
        <f t="shared" si="88"/>
        <v>0</v>
      </c>
      <c r="AL46" s="29">
        <f t="shared" si="88"/>
        <v>0</v>
      </c>
      <c r="AM46" s="29">
        <f t="shared" si="88"/>
        <v>0</v>
      </c>
      <c r="AN46" s="29">
        <f t="shared" si="88"/>
        <v>0</v>
      </c>
      <c r="AO46" s="29">
        <f t="shared" si="88"/>
        <v>0</v>
      </c>
      <c r="AP46" s="224">
        <f t="shared" si="88"/>
        <v>0</v>
      </c>
    </row>
    <row r="47" spans="1:42" ht="15" hidden="1" thickBot="1">
      <c r="A47" s="165">
        <v>2</v>
      </c>
      <c r="B47" s="115" t="s">
        <v>330</v>
      </c>
      <c r="C47" s="115">
        <v>1</v>
      </c>
      <c r="D47" s="115" t="s">
        <v>99</v>
      </c>
      <c r="E47" s="115">
        <v>1</v>
      </c>
      <c r="F47" s="115" t="s">
        <v>364</v>
      </c>
      <c r="G47" s="115">
        <v>12</v>
      </c>
      <c r="H47" s="32" t="s">
        <v>222</v>
      </c>
      <c r="I47" s="117" t="s">
        <v>211</v>
      </c>
      <c r="J47" s="115" t="s">
        <v>365</v>
      </c>
      <c r="K47" s="115" t="s">
        <v>354</v>
      </c>
      <c r="L47" s="115"/>
      <c r="M47" s="29">
        <v>0</v>
      </c>
      <c r="N47" s="29">
        <f t="shared" ref="N47:P47" si="89">M47*0.98</f>
        <v>0</v>
      </c>
      <c r="O47" s="29">
        <f t="shared" si="89"/>
        <v>0</v>
      </c>
      <c r="P47" s="29">
        <f t="shared" si="89"/>
        <v>0</v>
      </c>
      <c r="Q47" s="29">
        <f t="shared" ref="Q47:AP47" si="90">P47*0.95</f>
        <v>0</v>
      </c>
      <c r="R47" s="29">
        <f t="shared" si="90"/>
        <v>0</v>
      </c>
      <c r="S47" s="29">
        <f t="shared" si="90"/>
        <v>0</v>
      </c>
      <c r="T47" s="29">
        <f t="shared" si="90"/>
        <v>0</v>
      </c>
      <c r="U47" s="29">
        <f t="shared" si="90"/>
        <v>0</v>
      </c>
      <c r="V47" s="29">
        <f t="shared" si="90"/>
        <v>0</v>
      </c>
      <c r="W47" s="29">
        <f t="shared" si="90"/>
        <v>0</v>
      </c>
      <c r="X47" s="29">
        <f t="shared" si="90"/>
        <v>0</v>
      </c>
      <c r="Y47" s="29">
        <f t="shared" si="90"/>
        <v>0</v>
      </c>
      <c r="Z47" s="29">
        <f t="shared" si="90"/>
        <v>0</v>
      </c>
      <c r="AA47" s="29">
        <f t="shared" si="90"/>
        <v>0</v>
      </c>
      <c r="AB47" s="29">
        <f t="shared" si="90"/>
        <v>0</v>
      </c>
      <c r="AC47" s="29">
        <f t="shared" si="90"/>
        <v>0</v>
      </c>
      <c r="AD47" s="29">
        <f t="shared" si="90"/>
        <v>0</v>
      </c>
      <c r="AE47" s="29">
        <f t="shared" si="90"/>
        <v>0</v>
      </c>
      <c r="AF47" s="29">
        <f t="shared" si="90"/>
        <v>0</v>
      </c>
      <c r="AG47" s="29">
        <f t="shared" si="90"/>
        <v>0</v>
      </c>
      <c r="AH47" s="29">
        <f t="shared" si="90"/>
        <v>0</v>
      </c>
      <c r="AI47" s="29">
        <f t="shared" si="90"/>
        <v>0</v>
      </c>
      <c r="AJ47" s="29">
        <f t="shared" si="90"/>
        <v>0</v>
      </c>
      <c r="AK47" s="29">
        <f t="shared" si="90"/>
        <v>0</v>
      </c>
      <c r="AL47" s="29">
        <f t="shared" si="90"/>
        <v>0</v>
      </c>
      <c r="AM47" s="29">
        <f t="shared" si="90"/>
        <v>0</v>
      </c>
      <c r="AN47" s="29">
        <f t="shared" si="90"/>
        <v>0</v>
      </c>
      <c r="AO47" s="29">
        <f t="shared" si="90"/>
        <v>0</v>
      </c>
      <c r="AP47" s="224">
        <f t="shared" si="90"/>
        <v>0</v>
      </c>
    </row>
    <row r="48" spans="1:42" ht="15" hidden="1" thickBot="1">
      <c r="A48" s="165">
        <v>2</v>
      </c>
      <c r="B48" s="115" t="s">
        <v>330</v>
      </c>
      <c r="C48" s="115">
        <v>1</v>
      </c>
      <c r="D48" s="115" t="s">
        <v>99</v>
      </c>
      <c r="E48" s="115">
        <v>1</v>
      </c>
      <c r="F48" s="115" t="s">
        <v>364</v>
      </c>
      <c r="G48" s="115">
        <v>13</v>
      </c>
      <c r="H48" s="115" t="s">
        <v>772</v>
      </c>
      <c r="I48" s="117" t="s">
        <v>211</v>
      </c>
      <c r="J48" s="115" t="s">
        <v>365</v>
      </c>
      <c r="K48" s="115" t="s">
        <v>354</v>
      </c>
      <c r="L48" s="115"/>
      <c r="M48" s="29">
        <v>162950</v>
      </c>
      <c r="N48" s="29">
        <f t="shared" ref="N48:P48" si="91">M48*0.98</f>
        <v>159691</v>
      </c>
      <c r="O48" s="29">
        <f t="shared" si="91"/>
        <v>156497.18</v>
      </c>
      <c r="P48" s="29">
        <f t="shared" si="91"/>
        <v>153367.23639999999</v>
      </c>
      <c r="Q48" s="29">
        <f t="shared" ref="Q48:AP48" si="92">P48*0.95</f>
        <v>145698.87457999997</v>
      </c>
      <c r="R48" s="29">
        <f t="shared" si="92"/>
        <v>138413.93085099998</v>
      </c>
      <c r="S48" s="29">
        <f t="shared" si="92"/>
        <v>131493.23430844999</v>
      </c>
      <c r="T48" s="29">
        <f t="shared" si="92"/>
        <v>124918.57259302748</v>
      </c>
      <c r="U48" s="29">
        <f t="shared" si="92"/>
        <v>118672.6439633761</v>
      </c>
      <c r="V48" s="29">
        <f t="shared" si="92"/>
        <v>112739.01176520729</v>
      </c>
      <c r="W48" s="29">
        <f t="shared" si="92"/>
        <v>107102.06117694693</v>
      </c>
      <c r="X48" s="29">
        <f t="shared" si="92"/>
        <v>101746.95811809957</v>
      </c>
      <c r="Y48" s="29">
        <f t="shared" si="92"/>
        <v>96659.610212194588</v>
      </c>
      <c r="Z48" s="29">
        <f t="shared" si="92"/>
        <v>91826.629701584854</v>
      </c>
      <c r="AA48" s="29">
        <f t="shared" si="92"/>
        <v>87235.298216505602</v>
      </c>
      <c r="AB48" s="29">
        <f t="shared" si="92"/>
        <v>82873.533305680321</v>
      </c>
      <c r="AC48" s="29">
        <f t="shared" si="92"/>
        <v>78729.856640396305</v>
      </c>
      <c r="AD48" s="29">
        <f t="shared" si="92"/>
        <v>74793.363808376482</v>
      </c>
      <c r="AE48" s="29">
        <f t="shared" si="92"/>
        <v>71053.695617957652</v>
      </c>
      <c r="AF48" s="29">
        <f t="shared" si="92"/>
        <v>67501.010837059759</v>
      </c>
      <c r="AG48" s="29">
        <f t="shared" si="92"/>
        <v>64125.960295206765</v>
      </c>
      <c r="AH48" s="29">
        <f t="shared" si="92"/>
        <v>60919.662280446428</v>
      </c>
      <c r="AI48" s="29">
        <f t="shared" si="92"/>
        <v>57873.679166424103</v>
      </c>
      <c r="AJ48" s="29">
        <f t="shared" si="92"/>
        <v>54979.995208102897</v>
      </c>
      <c r="AK48" s="29">
        <f t="shared" si="92"/>
        <v>52230.995447697751</v>
      </c>
      <c r="AL48" s="29">
        <f t="shared" si="92"/>
        <v>49619.445675312862</v>
      </c>
      <c r="AM48" s="29">
        <f t="shared" si="92"/>
        <v>47138.473391547217</v>
      </c>
      <c r="AN48" s="29">
        <f t="shared" si="92"/>
        <v>44781.549721969852</v>
      </c>
      <c r="AO48" s="29">
        <f t="shared" si="92"/>
        <v>42542.472235871355</v>
      </c>
      <c r="AP48" s="224">
        <f t="shared" si="92"/>
        <v>40415.348624077786</v>
      </c>
    </row>
    <row r="49" spans="1:42" ht="15" hidden="1" thickBot="1">
      <c r="A49" s="165">
        <v>2</v>
      </c>
      <c r="B49" s="115" t="s">
        <v>330</v>
      </c>
      <c r="C49" s="115">
        <v>1</v>
      </c>
      <c r="D49" s="115" t="s">
        <v>99</v>
      </c>
      <c r="E49" s="115">
        <v>1</v>
      </c>
      <c r="F49" s="115" t="s">
        <v>364</v>
      </c>
      <c r="G49" s="115">
        <v>14</v>
      </c>
      <c r="H49" s="32" t="s">
        <v>224</v>
      </c>
      <c r="I49" s="117" t="s">
        <v>211</v>
      </c>
      <c r="J49" s="115" t="s">
        <v>365</v>
      </c>
      <c r="K49" s="115" t="s">
        <v>354</v>
      </c>
      <c r="L49" s="115"/>
      <c r="M49" s="29">
        <v>0</v>
      </c>
      <c r="N49" s="29">
        <f t="shared" ref="N49:P49" si="93">M49*0.98</f>
        <v>0</v>
      </c>
      <c r="O49" s="29">
        <f t="shared" si="93"/>
        <v>0</v>
      </c>
      <c r="P49" s="29">
        <f t="shared" si="93"/>
        <v>0</v>
      </c>
      <c r="Q49" s="29">
        <f t="shared" ref="Q49:AP49" si="94">P49*0.95</f>
        <v>0</v>
      </c>
      <c r="R49" s="29">
        <f t="shared" si="94"/>
        <v>0</v>
      </c>
      <c r="S49" s="29">
        <f t="shared" si="94"/>
        <v>0</v>
      </c>
      <c r="T49" s="29">
        <f t="shared" si="94"/>
        <v>0</v>
      </c>
      <c r="U49" s="29">
        <f t="shared" si="94"/>
        <v>0</v>
      </c>
      <c r="V49" s="29">
        <f t="shared" si="94"/>
        <v>0</v>
      </c>
      <c r="W49" s="29">
        <f t="shared" si="94"/>
        <v>0</v>
      </c>
      <c r="X49" s="29">
        <f t="shared" si="94"/>
        <v>0</v>
      </c>
      <c r="Y49" s="29">
        <f t="shared" si="94"/>
        <v>0</v>
      </c>
      <c r="Z49" s="29">
        <f t="shared" si="94"/>
        <v>0</v>
      </c>
      <c r="AA49" s="29">
        <f t="shared" si="94"/>
        <v>0</v>
      </c>
      <c r="AB49" s="29">
        <f t="shared" si="94"/>
        <v>0</v>
      </c>
      <c r="AC49" s="29">
        <f t="shared" si="94"/>
        <v>0</v>
      </c>
      <c r="AD49" s="29">
        <f t="shared" si="94"/>
        <v>0</v>
      </c>
      <c r="AE49" s="29">
        <f t="shared" si="94"/>
        <v>0</v>
      </c>
      <c r="AF49" s="29">
        <f t="shared" si="94"/>
        <v>0</v>
      </c>
      <c r="AG49" s="29">
        <f t="shared" si="94"/>
        <v>0</v>
      </c>
      <c r="AH49" s="29">
        <f t="shared" si="94"/>
        <v>0</v>
      </c>
      <c r="AI49" s="29">
        <f t="shared" si="94"/>
        <v>0</v>
      </c>
      <c r="AJ49" s="29">
        <f t="shared" si="94"/>
        <v>0</v>
      </c>
      <c r="AK49" s="29">
        <f t="shared" si="94"/>
        <v>0</v>
      </c>
      <c r="AL49" s="29">
        <f t="shared" si="94"/>
        <v>0</v>
      </c>
      <c r="AM49" s="29">
        <f t="shared" si="94"/>
        <v>0</v>
      </c>
      <c r="AN49" s="29">
        <f t="shared" si="94"/>
        <v>0</v>
      </c>
      <c r="AO49" s="29">
        <f t="shared" si="94"/>
        <v>0</v>
      </c>
      <c r="AP49" s="224">
        <f t="shared" si="94"/>
        <v>0</v>
      </c>
    </row>
    <row r="50" spans="1:42" ht="15" hidden="1" thickBot="1">
      <c r="A50" s="165">
        <v>2</v>
      </c>
      <c r="B50" s="115" t="s">
        <v>330</v>
      </c>
      <c r="C50" s="115">
        <v>1</v>
      </c>
      <c r="D50" s="115" t="s">
        <v>99</v>
      </c>
      <c r="E50" s="115">
        <v>1</v>
      </c>
      <c r="F50" s="115" t="s">
        <v>364</v>
      </c>
      <c r="G50" s="115">
        <v>15</v>
      </c>
      <c r="H50" s="115" t="s">
        <v>764</v>
      </c>
      <c r="I50" s="117" t="s">
        <v>211</v>
      </c>
      <c r="J50" s="115" t="s">
        <v>365</v>
      </c>
      <c r="K50" s="115" t="s">
        <v>354</v>
      </c>
      <c r="L50" s="115"/>
      <c r="M50" s="29">
        <v>0</v>
      </c>
      <c r="N50" s="29">
        <f t="shared" ref="N50:P50" si="95">M50*0.98</f>
        <v>0</v>
      </c>
      <c r="O50" s="29">
        <f t="shared" si="95"/>
        <v>0</v>
      </c>
      <c r="P50" s="29">
        <f t="shared" si="95"/>
        <v>0</v>
      </c>
      <c r="Q50" s="29">
        <f t="shared" ref="Q50:AP50" si="96">P50*0.95</f>
        <v>0</v>
      </c>
      <c r="R50" s="29">
        <f t="shared" si="96"/>
        <v>0</v>
      </c>
      <c r="S50" s="29">
        <f t="shared" si="96"/>
        <v>0</v>
      </c>
      <c r="T50" s="29">
        <f t="shared" si="96"/>
        <v>0</v>
      </c>
      <c r="U50" s="29">
        <f t="shared" si="96"/>
        <v>0</v>
      </c>
      <c r="V50" s="29">
        <f t="shared" si="96"/>
        <v>0</v>
      </c>
      <c r="W50" s="29">
        <f t="shared" si="96"/>
        <v>0</v>
      </c>
      <c r="X50" s="29">
        <f t="shared" si="96"/>
        <v>0</v>
      </c>
      <c r="Y50" s="29">
        <f t="shared" si="96"/>
        <v>0</v>
      </c>
      <c r="Z50" s="29">
        <f t="shared" si="96"/>
        <v>0</v>
      </c>
      <c r="AA50" s="29">
        <f t="shared" si="96"/>
        <v>0</v>
      </c>
      <c r="AB50" s="29">
        <f t="shared" si="96"/>
        <v>0</v>
      </c>
      <c r="AC50" s="29">
        <f t="shared" si="96"/>
        <v>0</v>
      </c>
      <c r="AD50" s="29">
        <f t="shared" si="96"/>
        <v>0</v>
      </c>
      <c r="AE50" s="29">
        <f t="shared" si="96"/>
        <v>0</v>
      </c>
      <c r="AF50" s="29">
        <f t="shared" si="96"/>
        <v>0</v>
      </c>
      <c r="AG50" s="29">
        <f t="shared" si="96"/>
        <v>0</v>
      </c>
      <c r="AH50" s="29">
        <f t="shared" si="96"/>
        <v>0</v>
      </c>
      <c r="AI50" s="29">
        <f t="shared" si="96"/>
        <v>0</v>
      </c>
      <c r="AJ50" s="29">
        <f t="shared" si="96"/>
        <v>0</v>
      </c>
      <c r="AK50" s="29">
        <f t="shared" si="96"/>
        <v>0</v>
      </c>
      <c r="AL50" s="29">
        <f t="shared" si="96"/>
        <v>0</v>
      </c>
      <c r="AM50" s="29">
        <f t="shared" si="96"/>
        <v>0</v>
      </c>
      <c r="AN50" s="29">
        <f t="shared" si="96"/>
        <v>0</v>
      </c>
      <c r="AO50" s="29">
        <f t="shared" si="96"/>
        <v>0</v>
      </c>
      <c r="AP50" s="224">
        <f t="shared" si="96"/>
        <v>0</v>
      </c>
    </row>
    <row r="51" spans="1:42" ht="15" hidden="1" thickBot="1">
      <c r="A51" s="165">
        <v>2</v>
      </c>
      <c r="B51" s="115" t="s">
        <v>330</v>
      </c>
      <c r="C51" s="115">
        <v>1</v>
      </c>
      <c r="D51" s="115" t="s">
        <v>99</v>
      </c>
      <c r="E51" s="115">
        <v>1</v>
      </c>
      <c r="F51" s="115" t="s">
        <v>364</v>
      </c>
      <c r="G51" s="115">
        <v>16</v>
      </c>
      <c r="H51" s="115" t="s">
        <v>762</v>
      </c>
      <c r="I51" s="117" t="s">
        <v>211</v>
      </c>
      <c r="J51" s="115" t="s">
        <v>365</v>
      </c>
      <c r="K51" s="115" t="s">
        <v>354</v>
      </c>
      <c r="L51" s="133"/>
      <c r="M51" s="225">
        <v>0</v>
      </c>
      <c r="N51" s="225">
        <f t="shared" ref="N51:P51" si="97">M51*0.98</f>
        <v>0</v>
      </c>
      <c r="O51" s="225">
        <f t="shared" si="97"/>
        <v>0</v>
      </c>
      <c r="P51" s="225">
        <f t="shared" si="97"/>
        <v>0</v>
      </c>
      <c r="Q51" s="225">
        <f t="shared" ref="Q51:AP51" si="98">P51*0.95</f>
        <v>0</v>
      </c>
      <c r="R51" s="225">
        <f t="shared" si="98"/>
        <v>0</v>
      </c>
      <c r="S51" s="225">
        <f t="shared" si="98"/>
        <v>0</v>
      </c>
      <c r="T51" s="225">
        <f t="shared" si="98"/>
        <v>0</v>
      </c>
      <c r="U51" s="225">
        <f t="shared" si="98"/>
        <v>0</v>
      </c>
      <c r="V51" s="225">
        <f t="shared" si="98"/>
        <v>0</v>
      </c>
      <c r="W51" s="225">
        <f t="shared" si="98"/>
        <v>0</v>
      </c>
      <c r="X51" s="225">
        <f t="shared" si="98"/>
        <v>0</v>
      </c>
      <c r="Y51" s="225">
        <f t="shared" si="98"/>
        <v>0</v>
      </c>
      <c r="Z51" s="225">
        <f t="shared" si="98"/>
        <v>0</v>
      </c>
      <c r="AA51" s="225">
        <f t="shared" si="98"/>
        <v>0</v>
      </c>
      <c r="AB51" s="225">
        <f t="shared" si="98"/>
        <v>0</v>
      </c>
      <c r="AC51" s="225">
        <f t="shared" si="98"/>
        <v>0</v>
      </c>
      <c r="AD51" s="225">
        <f t="shared" si="98"/>
        <v>0</v>
      </c>
      <c r="AE51" s="225">
        <f t="shared" si="98"/>
        <v>0</v>
      </c>
      <c r="AF51" s="225">
        <f t="shared" si="98"/>
        <v>0</v>
      </c>
      <c r="AG51" s="225">
        <f t="shared" si="98"/>
        <v>0</v>
      </c>
      <c r="AH51" s="225">
        <f t="shared" si="98"/>
        <v>0</v>
      </c>
      <c r="AI51" s="225">
        <f t="shared" si="98"/>
        <v>0</v>
      </c>
      <c r="AJ51" s="225">
        <f t="shared" si="98"/>
        <v>0</v>
      </c>
      <c r="AK51" s="225">
        <f t="shared" si="98"/>
        <v>0</v>
      </c>
      <c r="AL51" s="225">
        <f t="shared" si="98"/>
        <v>0</v>
      </c>
      <c r="AM51" s="225">
        <f t="shared" si="98"/>
        <v>0</v>
      </c>
      <c r="AN51" s="225">
        <f t="shared" si="98"/>
        <v>0</v>
      </c>
      <c r="AO51" s="225">
        <f t="shared" si="98"/>
        <v>0</v>
      </c>
      <c r="AP51" s="493">
        <f t="shared" si="98"/>
        <v>0</v>
      </c>
    </row>
    <row r="52" spans="1:42" ht="15" hidden="1" thickBot="1">
      <c r="A52" s="166">
        <v>2</v>
      </c>
      <c r="B52" s="118" t="s">
        <v>330</v>
      </c>
      <c r="C52" s="118">
        <v>1</v>
      </c>
      <c r="D52" s="118" t="s">
        <v>99</v>
      </c>
      <c r="E52" s="118">
        <v>1</v>
      </c>
      <c r="F52" s="118" t="s">
        <v>364</v>
      </c>
      <c r="G52" s="118">
        <v>17</v>
      </c>
      <c r="H52" s="450" t="s">
        <v>227</v>
      </c>
      <c r="I52" s="119" t="s">
        <v>211</v>
      </c>
      <c r="J52" s="118" t="s">
        <v>365</v>
      </c>
      <c r="K52" s="118" t="s">
        <v>354</v>
      </c>
      <c r="L52" s="118"/>
      <c r="M52" s="226">
        <v>0</v>
      </c>
      <c r="N52" s="226">
        <f t="shared" ref="N52:P52" si="99">M52*0.98</f>
        <v>0</v>
      </c>
      <c r="O52" s="226">
        <f t="shared" si="99"/>
        <v>0</v>
      </c>
      <c r="P52" s="226">
        <f t="shared" si="99"/>
        <v>0</v>
      </c>
      <c r="Q52" s="226">
        <f t="shared" ref="Q52:AP52" si="100">P52*0.95</f>
        <v>0</v>
      </c>
      <c r="R52" s="226">
        <f t="shared" si="100"/>
        <v>0</v>
      </c>
      <c r="S52" s="226">
        <f t="shared" si="100"/>
        <v>0</v>
      </c>
      <c r="T52" s="226">
        <f t="shared" si="100"/>
        <v>0</v>
      </c>
      <c r="U52" s="226">
        <f t="shared" si="100"/>
        <v>0</v>
      </c>
      <c r="V52" s="226">
        <f t="shared" si="100"/>
        <v>0</v>
      </c>
      <c r="W52" s="226">
        <f t="shared" si="100"/>
        <v>0</v>
      </c>
      <c r="X52" s="226">
        <f t="shared" si="100"/>
        <v>0</v>
      </c>
      <c r="Y52" s="226">
        <f t="shared" si="100"/>
        <v>0</v>
      </c>
      <c r="Z52" s="226">
        <f t="shared" si="100"/>
        <v>0</v>
      </c>
      <c r="AA52" s="226">
        <f t="shared" si="100"/>
        <v>0</v>
      </c>
      <c r="AB52" s="226">
        <f t="shared" si="100"/>
        <v>0</v>
      </c>
      <c r="AC52" s="226">
        <f t="shared" si="100"/>
        <v>0</v>
      </c>
      <c r="AD52" s="226">
        <f t="shared" si="100"/>
        <v>0</v>
      </c>
      <c r="AE52" s="226">
        <f t="shared" si="100"/>
        <v>0</v>
      </c>
      <c r="AF52" s="226">
        <f t="shared" si="100"/>
        <v>0</v>
      </c>
      <c r="AG52" s="226">
        <f t="shared" si="100"/>
        <v>0</v>
      </c>
      <c r="AH52" s="226">
        <f t="shared" si="100"/>
        <v>0</v>
      </c>
      <c r="AI52" s="226">
        <f t="shared" si="100"/>
        <v>0</v>
      </c>
      <c r="AJ52" s="226">
        <f t="shared" si="100"/>
        <v>0</v>
      </c>
      <c r="AK52" s="226">
        <f t="shared" si="100"/>
        <v>0</v>
      </c>
      <c r="AL52" s="226">
        <f t="shared" si="100"/>
        <v>0</v>
      </c>
      <c r="AM52" s="226">
        <f t="shared" si="100"/>
        <v>0</v>
      </c>
      <c r="AN52" s="226">
        <f t="shared" si="100"/>
        <v>0</v>
      </c>
      <c r="AO52" s="226">
        <f t="shared" si="100"/>
        <v>0</v>
      </c>
      <c r="AP52" s="229">
        <f t="shared" si="100"/>
        <v>0</v>
      </c>
    </row>
    <row r="53" spans="1:42" ht="15" hidden="1" thickBot="1">
      <c r="A53" s="325">
        <v>2</v>
      </c>
      <c r="B53" s="116" t="s">
        <v>330</v>
      </c>
      <c r="C53" s="116">
        <v>1</v>
      </c>
      <c r="D53" s="116" t="s">
        <v>99</v>
      </c>
      <c r="E53" s="116">
        <v>1</v>
      </c>
      <c r="F53" s="116" t="s">
        <v>364</v>
      </c>
      <c r="G53" s="116">
        <v>18</v>
      </c>
      <c r="H53" s="116" t="s">
        <v>761</v>
      </c>
      <c r="I53" s="121" t="s">
        <v>228</v>
      </c>
      <c r="J53" s="116" t="s">
        <v>365</v>
      </c>
      <c r="K53" s="116" t="s">
        <v>354</v>
      </c>
      <c r="L53" s="116"/>
      <c r="M53" s="242">
        <v>54577</v>
      </c>
      <c r="N53" s="242">
        <f t="shared" ref="N53:P53" si="101">M53*0.98</f>
        <v>53485.46</v>
      </c>
      <c r="O53" s="242">
        <f t="shared" si="101"/>
        <v>52415.750800000002</v>
      </c>
      <c r="P53" s="242">
        <f t="shared" si="101"/>
        <v>51367.435784000001</v>
      </c>
      <c r="Q53" s="242">
        <f t="shared" ref="Q53:AP53" si="102">P53*0.95</f>
        <v>48799.063994799995</v>
      </c>
      <c r="R53" s="242">
        <f t="shared" si="102"/>
        <v>46359.110795059991</v>
      </c>
      <c r="S53" s="242">
        <f t="shared" si="102"/>
        <v>44041.155255306992</v>
      </c>
      <c r="T53" s="242">
        <f t="shared" si="102"/>
        <v>41839.097492541638</v>
      </c>
      <c r="U53" s="242">
        <f t="shared" si="102"/>
        <v>39747.142617914556</v>
      </c>
      <c r="V53" s="242">
        <f t="shared" si="102"/>
        <v>37759.785487018824</v>
      </c>
      <c r="W53" s="242">
        <f t="shared" si="102"/>
        <v>35871.796212667883</v>
      </c>
      <c r="X53" s="242">
        <f t="shared" si="102"/>
        <v>34078.206402034484</v>
      </c>
      <c r="Y53" s="242">
        <f t="shared" si="102"/>
        <v>32374.29608193276</v>
      </c>
      <c r="Z53" s="242">
        <f t="shared" si="102"/>
        <v>30755.581277836121</v>
      </c>
      <c r="AA53" s="242">
        <f t="shared" si="102"/>
        <v>29217.802213944313</v>
      </c>
      <c r="AB53" s="242">
        <f t="shared" si="102"/>
        <v>27756.912103247098</v>
      </c>
      <c r="AC53" s="242">
        <f t="shared" si="102"/>
        <v>26369.066498084743</v>
      </c>
      <c r="AD53" s="242">
        <f t="shared" si="102"/>
        <v>25050.613173180504</v>
      </c>
      <c r="AE53" s="242">
        <f t="shared" si="102"/>
        <v>23798.082514521477</v>
      </c>
      <c r="AF53" s="242">
        <f t="shared" si="102"/>
        <v>22608.178388795401</v>
      </c>
      <c r="AG53" s="242">
        <f t="shared" si="102"/>
        <v>21477.76946935563</v>
      </c>
      <c r="AH53" s="242">
        <f t="shared" si="102"/>
        <v>20403.880995887848</v>
      </c>
      <c r="AI53" s="242">
        <f t="shared" si="102"/>
        <v>19383.686946093454</v>
      </c>
      <c r="AJ53" s="242">
        <f t="shared" si="102"/>
        <v>18414.502598788782</v>
      </c>
      <c r="AK53" s="242">
        <f t="shared" si="102"/>
        <v>17493.777468849341</v>
      </c>
      <c r="AL53" s="242">
        <f t="shared" si="102"/>
        <v>16619.088595406873</v>
      </c>
      <c r="AM53" s="242">
        <f t="shared" si="102"/>
        <v>15788.134165636528</v>
      </c>
      <c r="AN53" s="242">
        <f t="shared" si="102"/>
        <v>14998.7274573547</v>
      </c>
      <c r="AO53" s="242">
        <f t="shared" si="102"/>
        <v>14248.791084486964</v>
      </c>
      <c r="AP53" s="242">
        <f t="shared" si="102"/>
        <v>13536.351530262615</v>
      </c>
    </row>
    <row r="54" spans="1:42" ht="15" hidden="1" thickBot="1">
      <c r="A54" s="165">
        <v>2</v>
      </c>
      <c r="B54" s="115" t="s">
        <v>330</v>
      </c>
      <c r="C54" s="115">
        <v>1</v>
      </c>
      <c r="D54" s="115" t="s">
        <v>99</v>
      </c>
      <c r="E54" s="115">
        <v>1</v>
      </c>
      <c r="F54" s="115" t="s">
        <v>364</v>
      </c>
      <c r="G54" s="115">
        <v>19</v>
      </c>
      <c r="H54" s="115" t="s">
        <v>212</v>
      </c>
      <c r="I54" s="117" t="s">
        <v>228</v>
      </c>
      <c r="J54" s="115" t="s">
        <v>365</v>
      </c>
      <c r="K54" s="115" t="s">
        <v>354</v>
      </c>
      <c r="L54" s="115"/>
      <c r="M54" s="29">
        <v>93134</v>
      </c>
      <c r="N54" s="29">
        <f t="shared" ref="N54:P54" si="103">M54*0.98</f>
        <v>91271.319999999992</v>
      </c>
      <c r="O54" s="29">
        <f t="shared" si="103"/>
        <v>89445.893599999996</v>
      </c>
      <c r="P54" s="29">
        <f t="shared" si="103"/>
        <v>87656.97572799999</v>
      </c>
      <c r="Q54" s="29">
        <f t="shared" ref="Q54:AP54" si="104">P54*0.95</f>
        <v>83274.126941599985</v>
      </c>
      <c r="R54" s="29">
        <f t="shared" si="104"/>
        <v>79110.420594519979</v>
      </c>
      <c r="S54" s="29">
        <f t="shared" si="104"/>
        <v>75154.899564793974</v>
      </c>
      <c r="T54" s="29">
        <f t="shared" si="104"/>
        <v>71397.154586554272</v>
      </c>
      <c r="U54" s="29">
        <f t="shared" si="104"/>
        <v>67827.296857226553</v>
      </c>
      <c r="V54" s="29">
        <f t="shared" si="104"/>
        <v>64435.932014365222</v>
      </c>
      <c r="W54" s="29">
        <f t="shared" si="104"/>
        <v>61214.13541364696</v>
      </c>
      <c r="X54" s="29">
        <f t="shared" si="104"/>
        <v>58153.428642964609</v>
      </c>
      <c r="Y54" s="29">
        <f t="shared" si="104"/>
        <v>55245.757210816373</v>
      </c>
      <c r="Z54" s="29">
        <f t="shared" si="104"/>
        <v>52483.469350275554</v>
      </c>
      <c r="AA54" s="29">
        <f t="shared" si="104"/>
        <v>49859.295882761777</v>
      </c>
      <c r="AB54" s="29">
        <f t="shared" si="104"/>
        <v>47366.331088623687</v>
      </c>
      <c r="AC54" s="29">
        <f t="shared" si="104"/>
        <v>44998.014534192502</v>
      </c>
      <c r="AD54" s="29">
        <f t="shared" si="104"/>
        <v>42748.113807482878</v>
      </c>
      <c r="AE54" s="29">
        <f t="shared" si="104"/>
        <v>40610.708117108734</v>
      </c>
      <c r="AF54" s="29">
        <f t="shared" si="104"/>
        <v>38580.172711253297</v>
      </c>
      <c r="AG54" s="29">
        <f t="shared" si="104"/>
        <v>36651.164075690627</v>
      </c>
      <c r="AH54" s="29">
        <f t="shared" si="104"/>
        <v>34818.605871906097</v>
      </c>
      <c r="AI54" s="29">
        <f t="shared" si="104"/>
        <v>33077.675578310787</v>
      </c>
      <c r="AJ54" s="29">
        <f t="shared" si="104"/>
        <v>31423.791799395247</v>
      </c>
      <c r="AK54" s="29">
        <f t="shared" si="104"/>
        <v>29852.602209425484</v>
      </c>
      <c r="AL54" s="29">
        <f t="shared" si="104"/>
        <v>28359.972098954207</v>
      </c>
      <c r="AM54" s="29">
        <f t="shared" si="104"/>
        <v>26941.973494006495</v>
      </c>
      <c r="AN54" s="29">
        <f t="shared" si="104"/>
        <v>25594.874819306169</v>
      </c>
      <c r="AO54" s="29">
        <f t="shared" si="104"/>
        <v>24315.131078340859</v>
      </c>
      <c r="AP54" s="29">
        <f t="shared" si="104"/>
        <v>23099.374524423816</v>
      </c>
    </row>
    <row r="55" spans="1:42" ht="15" hidden="1" thickBot="1">
      <c r="A55" s="165">
        <v>2</v>
      </c>
      <c r="B55" s="115" t="s">
        <v>330</v>
      </c>
      <c r="C55" s="115">
        <v>1</v>
      </c>
      <c r="D55" s="115" t="s">
        <v>99</v>
      </c>
      <c r="E55" s="115">
        <v>1</v>
      </c>
      <c r="F55" s="115" t="s">
        <v>364</v>
      </c>
      <c r="G55" s="115">
        <v>20</v>
      </c>
      <c r="H55" s="115" t="s">
        <v>768</v>
      </c>
      <c r="I55" s="117" t="s">
        <v>228</v>
      </c>
      <c r="J55" s="115" t="s">
        <v>365</v>
      </c>
      <c r="K55" s="115" t="s">
        <v>354</v>
      </c>
      <c r="L55" s="115"/>
      <c r="M55" s="29">
        <v>18427</v>
      </c>
      <c r="N55" s="29">
        <f t="shared" ref="N55:P55" si="105">M55*0.98</f>
        <v>18058.46</v>
      </c>
      <c r="O55" s="29">
        <f t="shared" si="105"/>
        <v>17697.290799999999</v>
      </c>
      <c r="P55" s="29">
        <f t="shared" si="105"/>
        <v>17343.344983999999</v>
      </c>
      <c r="Q55" s="29">
        <f t="shared" ref="Q55:AP55" si="106">P55*0.95</f>
        <v>16476.1777348</v>
      </c>
      <c r="R55" s="29">
        <f t="shared" si="106"/>
        <v>15652.368848059999</v>
      </c>
      <c r="S55" s="29">
        <f t="shared" si="106"/>
        <v>14869.750405657</v>
      </c>
      <c r="T55" s="29">
        <f t="shared" si="106"/>
        <v>14126.26288537415</v>
      </c>
      <c r="U55" s="29">
        <f t="shared" si="106"/>
        <v>13419.949741105442</v>
      </c>
      <c r="V55" s="29">
        <f t="shared" si="106"/>
        <v>12748.952254050169</v>
      </c>
      <c r="W55" s="29">
        <f t="shared" si="106"/>
        <v>12111.504641347661</v>
      </c>
      <c r="X55" s="29">
        <f t="shared" si="106"/>
        <v>11505.929409280277</v>
      </c>
      <c r="Y55" s="29">
        <f t="shared" si="106"/>
        <v>10930.632938816263</v>
      </c>
      <c r="Z55" s="29">
        <f t="shared" si="106"/>
        <v>10384.10129187545</v>
      </c>
      <c r="AA55" s="29">
        <f t="shared" si="106"/>
        <v>9864.8962272816771</v>
      </c>
      <c r="AB55" s="29">
        <f t="shared" si="106"/>
        <v>9371.6514159175931</v>
      </c>
      <c r="AC55" s="29">
        <f t="shared" si="106"/>
        <v>8903.0688451217138</v>
      </c>
      <c r="AD55" s="29">
        <f t="shared" si="106"/>
        <v>8457.9154028656285</v>
      </c>
      <c r="AE55" s="29">
        <f t="shared" si="106"/>
        <v>8035.0196327223466</v>
      </c>
      <c r="AF55" s="29">
        <f t="shared" si="106"/>
        <v>7633.2686510862286</v>
      </c>
      <c r="AG55" s="29">
        <f t="shared" si="106"/>
        <v>7251.6052185319168</v>
      </c>
      <c r="AH55" s="29">
        <f t="shared" si="106"/>
        <v>6889.0249576053202</v>
      </c>
      <c r="AI55" s="29">
        <f t="shared" si="106"/>
        <v>6544.573709725054</v>
      </c>
      <c r="AJ55" s="29">
        <f t="shared" si="106"/>
        <v>6217.3450242388008</v>
      </c>
      <c r="AK55" s="29">
        <f t="shared" si="106"/>
        <v>5906.4777730268606</v>
      </c>
      <c r="AL55" s="29">
        <f t="shared" si="106"/>
        <v>5611.153884375517</v>
      </c>
      <c r="AM55" s="29">
        <f t="shared" si="106"/>
        <v>5330.5961901567407</v>
      </c>
      <c r="AN55" s="29">
        <f t="shared" si="106"/>
        <v>5064.0663806489038</v>
      </c>
      <c r="AO55" s="29">
        <f t="shared" si="106"/>
        <v>4810.8630616164583</v>
      </c>
      <c r="AP55" s="29">
        <f t="shared" si="106"/>
        <v>4570.3199085356355</v>
      </c>
    </row>
    <row r="56" spans="1:42" ht="15" hidden="1" thickBot="1">
      <c r="A56" s="165">
        <v>2</v>
      </c>
      <c r="B56" s="115" t="s">
        <v>330</v>
      </c>
      <c r="C56" s="115">
        <v>1</v>
      </c>
      <c r="D56" s="115" t="s">
        <v>99</v>
      </c>
      <c r="E56" s="115">
        <v>1</v>
      </c>
      <c r="F56" s="115" t="s">
        <v>364</v>
      </c>
      <c r="G56" s="115">
        <v>21</v>
      </c>
      <c r="H56" s="115" t="s">
        <v>763</v>
      </c>
      <c r="I56" s="117" t="s">
        <v>228</v>
      </c>
      <c r="J56" s="115" t="s">
        <v>365</v>
      </c>
      <c r="K56" s="115" t="s">
        <v>354</v>
      </c>
      <c r="L56" s="115"/>
      <c r="M56" s="29">
        <v>46782</v>
      </c>
      <c r="N56" s="29">
        <f t="shared" ref="N56:P56" si="107">M56*0.98</f>
        <v>45846.36</v>
      </c>
      <c r="O56" s="29">
        <f t="shared" si="107"/>
        <v>44929.432800000002</v>
      </c>
      <c r="P56" s="29">
        <f t="shared" si="107"/>
        <v>44030.844144000002</v>
      </c>
      <c r="Q56" s="29">
        <f t="shared" ref="Q56:AP56" si="108">P56*0.95</f>
        <v>41829.301936800002</v>
      </c>
      <c r="R56" s="29">
        <f t="shared" si="108"/>
        <v>39737.83683996</v>
      </c>
      <c r="S56" s="29">
        <f t="shared" si="108"/>
        <v>37750.944997961997</v>
      </c>
      <c r="T56" s="29">
        <f t="shared" si="108"/>
        <v>35863.397748063893</v>
      </c>
      <c r="U56" s="29">
        <f t="shared" si="108"/>
        <v>34070.2278606607</v>
      </c>
      <c r="V56" s="29">
        <f t="shared" si="108"/>
        <v>32366.716467627662</v>
      </c>
      <c r="W56" s="29">
        <f t="shared" si="108"/>
        <v>30748.380644246277</v>
      </c>
      <c r="X56" s="29">
        <f t="shared" si="108"/>
        <v>29210.961612033963</v>
      </c>
      <c r="Y56" s="29">
        <f t="shared" si="108"/>
        <v>27750.413531432263</v>
      </c>
      <c r="Z56" s="29">
        <f t="shared" si="108"/>
        <v>26362.892854860649</v>
      </c>
      <c r="AA56" s="29">
        <f t="shared" si="108"/>
        <v>25044.748212117614</v>
      </c>
      <c r="AB56" s="29">
        <f t="shared" si="108"/>
        <v>23792.510801511733</v>
      </c>
      <c r="AC56" s="29">
        <f t="shared" si="108"/>
        <v>22602.885261436146</v>
      </c>
      <c r="AD56" s="29">
        <f t="shared" si="108"/>
        <v>21472.740998364337</v>
      </c>
      <c r="AE56" s="29">
        <f t="shared" si="108"/>
        <v>20399.103948446118</v>
      </c>
      <c r="AF56" s="29">
        <f t="shared" si="108"/>
        <v>19379.148751023811</v>
      </c>
      <c r="AG56" s="29">
        <f t="shared" si="108"/>
        <v>18410.19131347262</v>
      </c>
      <c r="AH56" s="29">
        <f t="shared" si="108"/>
        <v>17489.68174779899</v>
      </c>
      <c r="AI56" s="29">
        <f t="shared" si="108"/>
        <v>16615.197660409038</v>
      </c>
      <c r="AJ56" s="29">
        <f t="shared" si="108"/>
        <v>15784.437777388584</v>
      </c>
      <c r="AK56" s="29">
        <f t="shared" si="108"/>
        <v>14995.215888519155</v>
      </c>
      <c r="AL56" s="29">
        <f t="shared" si="108"/>
        <v>14245.455094093197</v>
      </c>
      <c r="AM56" s="29">
        <f t="shared" si="108"/>
        <v>13533.182339388537</v>
      </c>
      <c r="AN56" s="29">
        <f t="shared" si="108"/>
        <v>12856.52322241911</v>
      </c>
      <c r="AO56" s="29">
        <f t="shared" si="108"/>
        <v>12213.697061298153</v>
      </c>
      <c r="AP56" s="29">
        <f t="shared" si="108"/>
        <v>11603.012208233245</v>
      </c>
    </row>
    <row r="57" spans="1:42" ht="15" hidden="1" thickBot="1">
      <c r="A57" s="165">
        <v>2</v>
      </c>
      <c r="B57" s="115" t="s">
        <v>330</v>
      </c>
      <c r="C57" s="115">
        <v>1</v>
      </c>
      <c r="D57" s="115" t="s">
        <v>99</v>
      </c>
      <c r="E57" s="115">
        <v>1</v>
      </c>
      <c r="F57" s="115" t="s">
        <v>364</v>
      </c>
      <c r="G57" s="115">
        <v>22</v>
      </c>
      <c r="H57" s="115" t="s">
        <v>215</v>
      </c>
      <c r="I57" s="117" t="s">
        <v>228</v>
      </c>
      <c r="J57" s="115" t="s">
        <v>365</v>
      </c>
      <c r="K57" s="115" t="s">
        <v>354</v>
      </c>
      <c r="L57" s="115"/>
      <c r="M57" s="29">
        <v>28077</v>
      </c>
      <c r="N57" s="29">
        <f t="shared" ref="N57:P57" si="109">M57*0.98</f>
        <v>27515.46</v>
      </c>
      <c r="O57" s="29">
        <f t="shared" si="109"/>
        <v>26965.150799999999</v>
      </c>
      <c r="P57" s="29">
        <f t="shared" si="109"/>
        <v>26425.847783999998</v>
      </c>
      <c r="Q57" s="29">
        <f t="shared" ref="Q57:AP57" si="110">P57*0.95</f>
        <v>25104.555394799998</v>
      </c>
      <c r="R57" s="29">
        <f t="shared" si="110"/>
        <v>23849.327625059996</v>
      </c>
      <c r="S57" s="29">
        <f t="shared" si="110"/>
        <v>22656.861243806994</v>
      </c>
      <c r="T57" s="29">
        <f t="shared" si="110"/>
        <v>21524.018181616644</v>
      </c>
      <c r="U57" s="29">
        <f t="shared" si="110"/>
        <v>20447.817272535813</v>
      </c>
      <c r="V57" s="29">
        <f t="shared" si="110"/>
        <v>19425.426408909021</v>
      </c>
      <c r="W57" s="29">
        <f t="shared" si="110"/>
        <v>18454.155088463569</v>
      </c>
      <c r="X57" s="29">
        <f t="shared" si="110"/>
        <v>17531.447334040389</v>
      </c>
      <c r="Y57" s="29">
        <f t="shared" si="110"/>
        <v>16654.874967338368</v>
      </c>
      <c r="Z57" s="29">
        <f t="shared" si="110"/>
        <v>15822.131218971448</v>
      </c>
      <c r="AA57" s="29">
        <f t="shared" si="110"/>
        <v>15031.024658022876</v>
      </c>
      <c r="AB57" s="29">
        <f t="shared" si="110"/>
        <v>14279.473425121731</v>
      </c>
      <c r="AC57" s="29">
        <f t="shared" si="110"/>
        <v>13565.499753865643</v>
      </c>
      <c r="AD57" s="29">
        <f t="shared" si="110"/>
        <v>12887.22476617236</v>
      </c>
      <c r="AE57" s="29">
        <f t="shared" si="110"/>
        <v>12242.863527863741</v>
      </c>
      <c r="AF57" s="29">
        <f t="shared" si="110"/>
        <v>11630.720351470554</v>
      </c>
      <c r="AG57" s="29">
        <f t="shared" si="110"/>
        <v>11049.184333897027</v>
      </c>
      <c r="AH57" s="29">
        <f t="shared" si="110"/>
        <v>10496.725117202175</v>
      </c>
      <c r="AI57" s="29">
        <f t="shared" si="110"/>
        <v>9971.8888613420659</v>
      </c>
      <c r="AJ57" s="29">
        <f t="shared" si="110"/>
        <v>9473.2944182749616</v>
      </c>
      <c r="AK57" s="29">
        <f t="shared" si="110"/>
        <v>8999.6296973612134</v>
      </c>
      <c r="AL57" s="29">
        <f t="shared" si="110"/>
        <v>8549.6482124931517</v>
      </c>
      <c r="AM57" s="29">
        <f t="shared" si="110"/>
        <v>8122.1658018684939</v>
      </c>
      <c r="AN57" s="29">
        <f t="shared" si="110"/>
        <v>7716.0575117750686</v>
      </c>
      <c r="AO57" s="29">
        <f t="shared" si="110"/>
        <v>7330.2546361863151</v>
      </c>
      <c r="AP57" s="29">
        <f t="shared" si="110"/>
        <v>6963.7419043769987</v>
      </c>
    </row>
    <row r="58" spans="1:42" ht="15" hidden="1" thickBot="1">
      <c r="A58" s="165">
        <v>2</v>
      </c>
      <c r="B58" s="115" t="s">
        <v>330</v>
      </c>
      <c r="C58" s="115">
        <v>1</v>
      </c>
      <c r="D58" s="115" t="s">
        <v>99</v>
      </c>
      <c r="E58" s="115">
        <v>1</v>
      </c>
      <c r="F58" s="115" t="s">
        <v>364</v>
      </c>
      <c r="G58" s="115">
        <v>23</v>
      </c>
      <c r="H58" s="32" t="s">
        <v>216</v>
      </c>
      <c r="I58" s="117" t="s">
        <v>228</v>
      </c>
      <c r="J58" s="115" t="s">
        <v>365</v>
      </c>
      <c r="K58" s="115" t="s">
        <v>354</v>
      </c>
      <c r="L58" s="115"/>
      <c r="M58" s="29">
        <v>0</v>
      </c>
      <c r="N58" s="29">
        <f t="shared" ref="N58:P58" si="111">M58*0.98</f>
        <v>0</v>
      </c>
      <c r="O58" s="29">
        <f t="shared" si="111"/>
        <v>0</v>
      </c>
      <c r="P58" s="29">
        <f t="shared" si="111"/>
        <v>0</v>
      </c>
      <c r="Q58" s="29">
        <f t="shared" ref="Q58:AP58" si="112">P58*0.95</f>
        <v>0</v>
      </c>
      <c r="R58" s="29">
        <f t="shared" si="112"/>
        <v>0</v>
      </c>
      <c r="S58" s="29">
        <f t="shared" si="112"/>
        <v>0</v>
      </c>
      <c r="T58" s="29">
        <f t="shared" si="112"/>
        <v>0</v>
      </c>
      <c r="U58" s="29">
        <f t="shared" si="112"/>
        <v>0</v>
      </c>
      <c r="V58" s="29">
        <f t="shared" si="112"/>
        <v>0</v>
      </c>
      <c r="W58" s="29">
        <f t="shared" si="112"/>
        <v>0</v>
      </c>
      <c r="X58" s="29">
        <f t="shared" si="112"/>
        <v>0</v>
      </c>
      <c r="Y58" s="29">
        <f t="shared" si="112"/>
        <v>0</v>
      </c>
      <c r="Z58" s="29">
        <f t="shared" si="112"/>
        <v>0</v>
      </c>
      <c r="AA58" s="29">
        <f t="shared" si="112"/>
        <v>0</v>
      </c>
      <c r="AB58" s="29">
        <f t="shared" si="112"/>
        <v>0</v>
      </c>
      <c r="AC58" s="29">
        <f t="shared" si="112"/>
        <v>0</v>
      </c>
      <c r="AD58" s="29">
        <f t="shared" si="112"/>
        <v>0</v>
      </c>
      <c r="AE58" s="29">
        <f t="shared" si="112"/>
        <v>0</v>
      </c>
      <c r="AF58" s="29">
        <f t="shared" si="112"/>
        <v>0</v>
      </c>
      <c r="AG58" s="29">
        <f t="shared" si="112"/>
        <v>0</v>
      </c>
      <c r="AH58" s="29">
        <f t="shared" si="112"/>
        <v>0</v>
      </c>
      <c r="AI58" s="29">
        <f t="shared" si="112"/>
        <v>0</v>
      </c>
      <c r="AJ58" s="29">
        <f t="shared" si="112"/>
        <v>0</v>
      </c>
      <c r="AK58" s="29">
        <f t="shared" si="112"/>
        <v>0</v>
      </c>
      <c r="AL58" s="29">
        <f t="shared" si="112"/>
        <v>0</v>
      </c>
      <c r="AM58" s="29">
        <f t="shared" si="112"/>
        <v>0</v>
      </c>
      <c r="AN58" s="29">
        <f t="shared" si="112"/>
        <v>0</v>
      </c>
      <c r="AO58" s="29">
        <f t="shared" si="112"/>
        <v>0</v>
      </c>
      <c r="AP58" s="29">
        <f t="shared" si="112"/>
        <v>0</v>
      </c>
    </row>
    <row r="59" spans="1:42" ht="15" hidden="1" thickBot="1">
      <c r="A59" s="165">
        <v>2</v>
      </c>
      <c r="B59" s="115" t="s">
        <v>330</v>
      </c>
      <c r="C59" s="115">
        <v>1</v>
      </c>
      <c r="D59" s="115" t="s">
        <v>99</v>
      </c>
      <c r="E59" s="115">
        <v>1</v>
      </c>
      <c r="F59" s="115" t="s">
        <v>364</v>
      </c>
      <c r="G59" s="115">
        <v>24</v>
      </c>
      <c r="H59" s="115" t="s">
        <v>765</v>
      </c>
      <c r="I59" s="117" t="s">
        <v>228</v>
      </c>
      <c r="J59" s="115" t="s">
        <v>365</v>
      </c>
      <c r="K59" s="115" t="s">
        <v>354</v>
      </c>
      <c r="L59" s="115"/>
      <c r="M59" s="29">
        <v>12981</v>
      </c>
      <c r="N59" s="29">
        <f t="shared" ref="N59:P59" si="113">M59*0.98</f>
        <v>12721.38</v>
      </c>
      <c r="O59" s="29">
        <f t="shared" si="113"/>
        <v>12466.952399999998</v>
      </c>
      <c r="P59" s="29">
        <f t="shared" si="113"/>
        <v>12217.613351999998</v>
      </c>
      <c r="Q59" s="29">
        <f t="shared" ref="Q59:AP59" si="114">P59*0.95</f>
        <v>11606.732684399998</v>
      </c>
      <c r="R59" s="29">
        <f t="shared" si="114"/>
        <v>11026.396050179997</v>
      </c>
      <c r="S59" s="29">
        <f t="shared" si="114"/>
        <v>10475.076247670997</v>
      </c>
      <c r="T59" s="29">
        <f t="shared" si="114"/>
        <v>9951.3224352874458</v>
      </c>
      <c r="U59" s="29">
        <f t="shared" si="114"/>
        <v>9453.7563135230739</v>
      </c>
      <c r="V59" s="29">
        <f t="shared" si="114"/>
        <v>8981.0684978469199</v>
      </c>
      <c r="W59" s="29">
        <f t="shared" si="114"/>
        <v>8532.015072954573</v>
      </c>
      <c r="X59" s="29">
        <f t="shared" si="114"/>
        <v>8105.4143193068439</v>
      </c>
      <c r="Y59" s="29">
        <f t="shared" si="114"/>
        <v>7700.1436033415011</v>
      </c>
      <c r="Z59" s="29">
        <f t="shared" si="114"/>
        <v>7315.1364231744255</v>
      </c>
      <c r="AA59" s="29">
        <f t="shared" si="114"/>
        <v>6949.3796020157042</v>
      </c>
      <c r="AB59" s="29">
        <f t="shared" si="114"/>
        <v>6601.9106219149189</v>
      </c>
      <c r="AC59" s="29">
        <f t="shared" si="114"/>
        <v>6271.8150908191728</v>
      </c>
      <c r="AD59" s="29">
        <f t="shared" si="114"/>
        <v>5958.2243362782137</v>
      </c>
      <c r="AE59" s="29">
        <f t="shared" si="114"/>
        <v>5660.3131194643029</v>
      </c>
      <c r="AF59" s="29">
        <f t="shared" si="114"/>
        <v>5377.2974634910879</v>
      </c>
      <c r="AG59" s="29">
        <f t="shared" si="114"/>
        <v>5108.4325903165336</v>
      </c>
      <c r="AH59" s="29">
        <f t="shared" si="114"/>
        <v>4853.0109608007069</v>
      </c>
      <c r="AI59" s="29">
        <f t="shared" si="114"/>
        <v>4610.3604127606714</v>
      </c>
      <c r="AJ59" s="29">
        <f t="shared" si="114"/>
        <v>4379.8423921226376</v>
      </c>
      <c r="AK59" s="29">
        <f t="shared" si="114"/>
        <v>4160.8502725165054</v>
      </c>
      <c r="AL59" s="29">
        <f t="shared" si="114"/>
        <v>3952.8077588906799</v>
      </c>
      <c r="AM59" s="29">
        <f t="shared" si="114"/>
        <v>3755.1673709461456</v>
      </c>
      <c r="AN59" s="29">
        <f t="shared" si="114"/>
        <v>3567.4090023988383</v>
      </c>
      <c r="AO59" s="29">
        <f t="shared" si="114"/>
        <v>3389.0385522788961</v>
      </c>
      <c r="AP59" s="29">
        <f t="shared" si="114"/>
        <v>3219.5866246649512</v>
      </c>
    </row>
    <row r="60" spans="1:42" ht="15" hidden="1" thickBot="1">
      <c r="A60" s="165">
        <v>2</v>
      </c>
      <c r="B60" s="115" t="s">
        <v>330</v>
      </c>
      <c r="C60" s="115">
        <v>1</v>
      </c>
      <c r="D60" s="115" t="s">
        <v>99</v>
      </c>
      <c r="E60" s="115">
        <v>1</v>
      </c>
      <c r="F60" s="115" t="s">
        <v>364</v>
      </c>
      <c r="G60" s="115">
        <v>25</v>
      </c>
      <c r="H60" s="115" t="s">
        <v>766</v>
      </c>
      <c r="I60" s="117" t="s">
        <v>228</v>
      </c>
      <c r="J60" s="115" t="s">
        <v>365</v>
      </c>
      <c r="K60" s="115" t="s">
        <v>354</v>
      </c>
      <c r="L60" s="115"/>
      <c r="M60" s="29">
        <v>9226</v>
      </c>
      <c r="N60" s="29">
        <f t="shared" ref="N60:P60" si="115">M60*0.98</f>
        <v>9041.48</v>
      </c>
      <c r="O60" s="29">
        <f t="shared" si="115"/>
        <v>8860.6503999999986</v>
      </c>
      <c r="P60" s="29">
        <f t="shared" si="115"/>
        <v>8683.437391999998</v>
      </c>
      <c r="Q60" s="29">
        <f t="shared" ref="Q60:AP60" si="116">P60*0.95</f>
        <v>8249.2655223999973</v>
      </c>
      <c r="R60" s="29">
        <f t="shared" si="116"/>
        <v>7836.8022462799972</v>
      </c>
      <c r="S60" s="29">
        <f t="shared" si="116"/>
        <v>7444.9621339659971</v>
      </c>
      <c r="T60" s="29">
        <f t="shared" si="116"/>
        <v>7072.714027267697</v>
      </c>
      <c r="U60" s="29">
        <f t="shared" si="116"/>
        <v>6719.0783259043119</v>
      </c>
      <c r="V60" s="29">
        <f t="shared" si="116"/>
        <v>6383.1244096090959</v>
      </c>
      <c r="W60" s="29">
        <f t="shared" si="116"/>
        <v>6063.9681891286409</v>
      </c>
      <c r="X60" s="29">
        <f t="shared" si="116"/>
        <v>5760.7697796722086</v>
      </c>
      <c r="Y60" s="29">
        <f t="shared" si="116"/>
        <v>5472.7312906885982</v>
      </c>
      <c r="Z60" s="29">
        <f t="shared" si="116"/>
        <v>5199.0947261541678</v>
      </c>
      <c r="AA60" s="29">
        <f t="shared" si="116"/>
        <v>4939.1399898464588</v>
      </c>
      <c r="AB60" s="29">
        <f t="shared" si="116"/>
        <v>4692.1829903541357</v>
      </c>
      <c r="AC60" s="29">
        <f t="shared" si="116"/>
        <v>4457.5738408364286</v>
      </c>
      <c r="AD60" s="29">
        <f t="shared" si="116"/>
        <v>4234.6951487946071</v>
      </c>
      <c r="AE60" s="29">
        <f t="shared" si="116"/>
        <v>4022.9603913548767</v>
      </c>
      <c r="AF60" s="29">
        <f t="shared" si="116"/>
        <v>3821.8123717871326</v>
      </c>
      <c r="AG60" s="29">
        <f t="shared" si="116"/>
        <v>3630.7217531977758</v>
      </c>
      <c r="AH60" s="29">
        <f t="shared" si="116"/>
        <v>3449.185665537887</v>
      </c>
      <c r="AI60" s="29">
        <f t="shared" si="116"/>
        <v>3276.7263822609925</v>
      </c>
      <c r="AJ60" s="29">
        <f t="shared" si="116"/>
        <v>3112.8900631479428</v>
      </c>
      <c r="AK60" s="29">
        <f t="shared" si="116"/>
        <v>2957.2455599905456</v>
      </c>
      <c r="AL60" s="29">
        <f t="shared" si="116"/>
        <v>2809.3832819910181</v>
      </c>
      <c r="AM60" s="29">
        <f t="shared" si="116"/>
        <v>2668.914117891467</v>
      </c>
      <c r="AN60" s="29">
        <f t="shared" si="116"/>
        <v>2535.4684119968933</v>
      </c>
      <c r="AO60" s="29">
        <f t="shared" si="116"/>
        <v>2408.6949913970484</v>
      </c>
      <c r="AP60" s="29">
        <f t="shared" si="116"/>
        <v>2288.2602418271958</v>
      </c>
    </row>
    <row r="61" spans="1:42" ht="15" hidden="1" thickBot="1">
      <c r="A61" s="165">
        <v>2</v>
      </c>
      <c r="B61" s="115" t="s">
        <v>330</v>
      </c>
      <c r="C61" s="115">
        <v>1</v>
      </c>
      <c r="D61" s="115" t="s">
        <v>99</v>
      </c>
      <c r="E61" s="115">
        <v>1</v>
      </c>
      <c r="F61" s="115" t="s">
        <v>364</v>
      </c>
      <c r="G61" s="115">
        <v>26</v>
      </c>
      <c r="H61" s="115" t="s">
        <v>767</v>
      </c>
      <c r="I61" s="117" t="s">
        <v>228</v>
      </c>
      <c r="J61" s="115" t="s">
        <v>365</v>
      </c>
      <c r="K61" s="115" t="s">
        <v>354</v>
      </c>
      <c r="L61" s="115"/>
      <c r="M61" s="29">
        <v>9572</v>
      </c>
      <c r="N61" s="29">
        <f t="shared" ref="N61:P61" si="117">M61*0.98</f>
        <v>9380.56</v>
      </c>
      <c r="O61" s="29">
        <f t="shared" si="117"/>
        <v>9192.9488000000001</v>
      </c>
      <c r="P61" s="29">
        <f t="shared" si="117"/>
        <v>9009.0898240000006</v>
      </c>
      <c r="Q61" s="29">
        <f t="shared" ref="Q61:AP61" si="118">P61*0.95</f>
        <v>8558.6353328000005</v>
      </c>
      <c r="R61" s="29">
        <f t="shared" si="118"/>
        <v>8130.7035661600003</v>
      </c>
      <c r="S61" s="29">
        <f t="shared" si="118"/>
        <v>7724.1683878519998</v>
      </c>
      <c r="T61" s="29">
        <f t="shared" si="118"/>
        <v>7337.9599684593995</v>
      </c>
      <c r="U61" s="29">
        <f t="shared" si="118"/>
        <v>6971.0619700364296</v>
      </c>
      <c r="V61" s="29">
        <f t="shared" si="118"/>
        <v>6622.5088715346074</v>
      </c>
      <c r="W61" s="29">
        <f t="shared" si="118"/>
        <v>6291.3834279578768</v>
      </c>
      <c r="X61" s="29">
        <f t="shared" si="118"/>
        <v>5976.8142565599828</v>
      </c>
      <c r="Y61" s="29">
        <f t="shared" si="118"/>
        <v>5677.9735437319832</v>
      </c>
      <c r="Z61" s="29">
        <f t="shared" si="118"/>
        <v>5394.0748665453839</v>
      </c>
      <c r="AA61" s="29">
        <f t="shared" si="118"/>
        <v>5124.371123218114</v>
      </c>
      <c r="AB61" s="29">
        <f t="shared" si="118"/>
        <v>4868.1525670572082</v>
      </c>
      <c r="AC61" s="29">
        <f t="shared" si="118"/>
        <v>4624.744938704348</v>
      </c>
      <c r="AD61" s="29">
        <f t="shared" si="118"/>
        <v>4393.5076917691304</v>
      </c>
      <c r="AE61" s="29">
        <f t="shared" si="118"/>
        <v>4173.8323071806735</v>
      </c>
      <c r="AF61" s="29">
        <f t="shared" si="118"/>
        <v>3965.1406918216398</v>
      </c>
      <c r="AG61" s="29">
        <f t="shared" si="118"/>
        <v>3766.8836572305577</v>
      </c>
      <c r="AH61" s="29">
        <f t="shared" si="118"/>
        <v>3578.5394743690294</v>
      </c>
      <c r="AI61" s="29">
        <f t="shared" si="118"/>
        <v>3399.6125006505777</v>
      </c>
      <c r="AJ61" s="29">
        <f t="shared" si="118"/>
        <v>3229.6318756180485</v>
      </c>
      <c r="AK61" s="29">
        <f t="shared" si="118"/>
        <v>3068.1502818371459</v>
      </c>
      <c r="AL61" s="29">
        <f t="shared" si="118"/>
        <v>2914.7427677452883</v>
      </c>
      <c r="AM61" s="29">
        <f t="shared" si="118"/>
        <v>2769.0056293580237</v>
      </c>
      <c r="AN61" s="29">
        <f t="shared" si="118"/>
        <v>2630.5553478901224</v>
      </c>
      <c r="AO61" s="29">
        <f t="shared" si="118"/>
        <v>2499.0275804956163</v>
      </c>
      <c r="AP61" s="29">
        <f t="shared" si="118"/>
        <v>2374.0762014708353</v>
      </c>
    </row>
    <row r="62" spans="1:42" ht="15" hidden="1" thickBot="1">
      <c r="A62" s="165">
        <v>2</v>
      </c>
      <c r="B62" s="115" t="s">
        <v>330</v>
      </c>
      <c r="C62" s="115">
        <v>1</v>
      </c>
      <c r="D62" s="115" t="s">
        <v>99</v>
      </c>
      <c r="E62" s="115">
        <v>1</v>
      </c>
      <c r="F62" s="115" t="s">
        <v>364</v>
      </c>
      <c r="G62" s="115">
        <v>27</v>
      </c>
      <c r="H62" s="32" t="s">
        <v>220</v>
      </c>
      <c r="I62" s="117" t="s">
        <v>228</v>
      </c>
      <c r="J62" s="115" t="s">
        <v>365</v>
      </c>
      <c r="K62" s="115" t="s">
        <v>354</v>
      </c>
      <c r="L62" s="115"/>
      <c r="M62" s="29">
        <v>0</v>
      </c>
      <c r="N62" s="29">
        <f t="shared" ref="N62:P62" si="119">M62*0.98</f>
        <v>0</v>
      </c>
      <c r="O62" s="29">
        <f t="shared" si="119"/>
        <v>0</v>
      </c>
      <c r="P62" s="29">
        <f t="shared" si="119"/>
        <v>0</v>
      </c>
      <c r="Q62" s="29">
        <f t="shared" ref="Q62:AP62" si="120">P62*0.95</f>
        <v>0</v>
      </c>
      <c r="R62" s="29">
        <f t="shared" si="120"/>
        <v>0</v>
      </c>
      <c r="S62" s="29">
        <f t="shared" si="120"/>
        <v>0</v>
      </c>
      <c r="T62" s="29">
        <f t="shared" si="120"/>
        <v>0</v>
      </c>
      <c r="U62" s="29">
        <f t="shared" si="120"/>
        <v>0</v>
      </c>
      <c r="V62" s="29">
        <f t="shared" si="120"/>
        <v>0</v>
      </c>
      <c r="W62" s="29">
        <f t="shared" si="120"/>
        <v>0</v>
      </c>
      <c r="X62" s="29">
        <f t="shared" si="120"/>
        <v>0</v>
      </c>
      <c r="Y62" s="29">
        <f t="shared" si="120"/>
        <v>0</v>
      </c>
      <c r="Z62" s="29">
        <f t="shared" si="120"/>
        <v>0</v>
      </c>
      <c r="AA62" s="29">
        <f t="shared" si="120"/>
        <v>0</v>
      </c>
      <c r="AB62" s="29">
        <f t="shared" si="120"/>
        <v>0</v>
      </c>
      <c r="AC62" s="29">
        <f t="shared" si="120"/>
        <v>0</v>
      </c>
      <c r="AD62" s="29">
        <f t="shared" si="120"/>
        <v>0</v>
      </c>
      <c r="AE62" s="29">
        <f t="shared" si="120"/>
        <v>0</v>
      </c>
      <c r="AF62" s="29">
        <f t="shared" si="120"/>
        <v>0</v>
      </c>
      <c r="AG62" s="29">
        <f t="shared" si="120"/>
        <v>0</v>
      </c>
      <c r="AH62" s="29">
        <f t="shared" si="120"/>
        <v>0</v>
      </c>
      <c r="AI62" s="29">
        <f t="shared" si="120"/>
        <v>0</v>
      </c>
      <c r="AJ62" s="29">
        <f t="shared" si="120"/>
        <v>0</v>
      </c>
      <c r="AK62" s="29">
        <f t="shared" si="120"/>
        <v>0</v>
      </c>
      <c r="AL62" s="29">
        <f t="shared" si="120"/>
        <v>0</v>
      </c>
      <c r="AM62" s="29">
        <f t="shared" si="120"/>
        <v>0</v>
      </c>
      <c r="AN62" s="29">
        <f t="shared" si="120"/>
        <v>0</v>
      </c>
      <c r="AO62" s="29">
        <f t="shared" si="120"/>
        <v>0</v>
      </c>
      <c r="AP62" s="29">
        <f t="shared" si="120"/>
        <v>0</v>
      </c>
    </row>
    <row r="63" spans="1:42" ht="15" hidden="1" thickBot="1">
      <c r="A63" s="165">
        <v>2</v>
      </c>
      <c r="B63" s="115" t="s">
        <v>330</v>
      </c>
      <c r="C63" s="115">
        <v>1</v>
      </c>
      <c r="D63" s="115" t="s">
        <v>99</v>
      </c>
      <c r="E63" s="115">
        <v>1</v>
      </c>
      <c r="F63" s="115" t="s">
        <v>364</v>
      </c>
      <c r="G63" s="115">
        <v>28</v>
      </c>
      <c r="H63" s="32" t="s">
        <v>221</v>
      </c>
      <c r="I63" s="117" t="s">
        <v>228</v>
      </c>
      <c r="J63" s="115" t="s">
        <v>365</v>
      </c>
      <c r="K63" s="115" t="s">
        <v>354</v>
      </c>
      <c r="L63" s="115"/>
      <c r="M63" s="29">
        <v>0</v>
      </c>
      <c r="N63" s="29">
        <f t="shared" ref="N63:P63" si="121">M63*0.98</f>
        <v>0</v>
      </c>
      <c r="O63" s="29">
        <f t="shared" si="121"/>
        <v>0</v>
      </c>
      <c r="P63" s="29">
        <f t="shared" si="121"/>
        <v>0</v>
      </c>
      <c r="Q63" s="29">
        <f t="shared" ref="Q63:AP63" si="122">P63*0.95</f>
        <v>0</v>
      </c>
      <c r="R63" s="29">
        <f t="shared" si="122"/>
        <v>0</v>
      </c>
      <c r="S63" s="29">
        <f t="shared" si="122"/>
        <v>0</v>
      </c>
      <c r="T63" s="29">
        <f t="shared" si="122"/>
        <v>0</v>
      </c>
      <c r="U63" s="29">
        <f t="shared" si="122"/>
        <v>0</v>
      </c>
      <c r="V63" s="29">
        <f t="shared" si="122"/>
        <v>0</v>
      </c>
      <c r="W63" s="29">
        <f t="shared" si="122"/>
        <v>0</v>
      </c>
      <c r="X63" s="29">
        <f t="shared" si="122"/>
        <v>0</v>
      </c>
      <c r="Y63" s="29">
        <f t="shared" si="122"/>
        <v>0</v>
      </c>
      <c r="Z63" s="29">
        <f t="shared" si="122"/>
        <v>0</v>
      </c>
      <c r="AA63" s="29">
        <f t="shared" si="122"/>
        <v>0</v>
      </c>
      <c r="AB63" s="29">
        <f t="shared" si="122"/>
        <v>0</v>
      </c>
      <c r="AC63" s="29">
        <f t="shared" si="122"/>
        <v>0</v>
      </c>
      <c r="AD63" s="29">
        <f t="shared" si="122"/>
        <v>0</v>
      </c>
      <c r="AE63" s="29">
        <f t="shared" si="122"/>
        <v>0</v>
      </c>
      <c r="AF63" s="29">
        <f t="shared" si="122"/>
        <v>0</v>
      </c>
      <c r="AG63" s="29">
        <f t="shared" si="122"/>
        <v>0</v>
      </c>
      <c r="AH63" s="29">
        <f t="shared" si="122"/>
        <v>0</v>
      </c>
      <c r="AI63" s="29">
        <f t="shared" si="122"/>
        <v>0</v>
      </c>
      <c r="AJ63" s="29">
        <f t="shared" si="122"/>
        <v>0</v>
      </c>
      <c r="AK63" s="29">
        <f t="shared" si="122"/>
        <v>0</v>
      </c>
      <c r="AL63" s="29">
        <f t="shared" si="122"/>
        <v>0</v>
      </c>
      <c r="AM63" s="29">
        <f t="shared" si="122"/>
        <v>0</v>
      </c>
      <c r="AN63" s="29">
        <f t="shared" si="122"/>
        <v>0</v>
      </c>
      <c r="AO63" s="29">
        <f t="shared" si="122"/>
        <v>0</v>
      </c>
      <c r="AP63" s="29">
        <f t="shared" si="122"/>
        <v>0</v>
      </c>
    </row>
    <row r="64" spans="1:42" ht="15" hidden="1" thickBot="1">
      <c r="A64" s="165">
        <v>2</v>
      </c>
      <c r="B64" s="115" t="s">
        <v>330</v>
      </c>
      <c r="C64" s="115">
        <v>1</v>
      </c>
      <c r="D64" s="115" t="s">
        <v>99</v>
      </c>
      <c r="E64" s="115">
        <v>1</v>
      </c>
      <c r="F64" s="115" t="s">
        <v>364</v>
      </c>
      <c r="G64" s="115">
        <v>29</v>
      </c>
      <c r="H64" s="32" t="s">
        <v>222</v>
      </c>
      <c r="I64" s="117" t="s">
        <v>228</v>
      </c>
      <c r="J64" s="115" t="s">
        <v>365</v>
      </c>
      <c r="K64" s="115" t="s">
        <v>354</v>
      </c>
      <c r="L64" s="115"/>
      <c r="M64" s="29">
        <v>0</v>
      </c>
      <c r="N64" s="29">
        <f t="shared" ref="N64:P64" si="123">M64*0.98</f>
        <v>0</v>
      </c>
      <c r="O64" s="29">
        <f t="shared" si="123"/>
        <v>0</v>
      </c>
      <c r="P64" s="29">
        <f t="shared" si="123"/>
        <v>0</v>
      </c>
      <c r="Q64" s="29">
        <f t="shared" ref="Q64:AP64" si="124">P64*0.95</f>
        <v>0</v>
      </c>
      <c r="R64" s="29">
        <f t="shared" si="124"/>
        <v>0</v>
      </c>
      <c r="S64" s="29">
        <f t="shared" si="124"/>
        <v>0</v>
      </c>
      <c r="T64" s="29">
        <f t="shared" si="124"/>
        <v>0</v>
      </c>
      <c r="U64" s="29">
        <f t="shared" si="124"/>
        <v>0</v>
      </c>
      <c r="V64" s="29">
        <f t="shared" si="124"/>
        <v>0</v>
      </c>
      <c r="W64" s="29">
        <f t="shared" si="124"/>
        <v>0</v>
      </c>
      <c r="X64" s="29">
        <f t="shared" si="124"/>
        <v>0</v>
      </c>
      <c r="Y64" s="29">
        <f t="shared" si="124"/>
        <v>0</v>
      </c>
      <c r="Z64" s="29">
        <f t="shared" si="124"/>
        <v>0</v>
      </c>
      <c r="AA64" s="29">
        <f t="shared" si="124"/>
        <v>0</v>
      </c>
      <c r="AB64" s="29">
        <f t="shared" si="124"/>
        <v>0</v>
      </c>
      <c r="AC64" s="29">
        <f t="shared" si="124"/>
        <v>0</v>
      </c>
      <c r="AD64" s="29">
        <f t="shared" si="124"/>
        <v>0</v>
      </c>
      <c r="AE64" s="29">
        <f t="shared" si="124"/>
        <v>0</v>
      </c>
      <c r="AF64" s="29">
        <f t="shared" si="124"/>
        <v>0</v>
      </c>
      <c r="AG64" s="29">
        <f t="shared" si="124"/>
        <v>0</v>
      </c>
      <c r="AH64" s="29">
        <f t="shared" si="124"/>
        <v>0</v>
      </c>
      <c r="AI64" s="29">
        <f t="shared" si="124"/>
        <v>0</v>
      </c>
      <c r="AJ64" s="29">
        <f t="shared" si="124"/>
        <v>0</v>
      </c>
      <c r="AK64" s="29">
        <f t="shared" si="124"/>
        <v>0</v>
      </c>
      <c r="AL64" s="29">
        <f t="shared" si="124"/>
        <v>0</v>
      </c>
      <c r="AM64" s="29">
        <f t="shared" si="124"/>
        <v>0</v>
      </c>
      <c r="AN64" s="29">
        <f t="shared" si="124"/>
        <v>0</v>
      </c>
      <c r="AO64" s="29">
        <f t="shared" si="124"/>
        <v>0</v>
      </c>
      <c r="AP64" s="29">
        <f t="shared" si="124"/>
        <v>0</v>
      </c>
    </row>
    <row r="65" spans="1:42" ht="15" hidden="1" thickBot="1">
      <c r="A65" s="165">
        <v>2</v>
      </c>
      <c r="B65" s="115" t="s">
        <v>330</v>
      </c>
      <c r="C65" s="115">
        <v>1</v>
      </c>
      <c r="D65" s="115" t="s">
        <v>99</v>
      </c>
      <c r="E65" s="115">
        <v>1</v>
      </c>
      <c r="F65" s="115" t="s">
        <v>364</v>
      </c>
      <c r="G65" s="115">
        <v>30</v>
      </c>
      <c r="H65" s="115" t="s">
        <v>772</v>
      </c>
      <c r="I65" s="117" t="s">
        <v>228</v>
      </c>
      <c r="J65" s="115" t="s">
        <v>365</v>
      </c>
      <c r="K65" s="115" t="s">
        <v>354</v>
      </c>
      <c r="L65" s="115"/>
      <c r="M65" s="29">
        <v>0</v>
      </c>
      <c r="N65" s="29">
        <f t="shared" ref="N65:P65" si="125">M65*0.98</f>
        <v>0</v>
      </c>
      <c r="O65" s="29">
        <f t="shared" si="125"/>
        <v>0</v>
      </c>
      <c r="P65" s="29">
        <f t="shared" si="125"/>
        <v>0</v>
      </c>
      <c r="Q65" s="29">
        <f t="shared" ref="Q65:AP65" si="126">P65*0.95</f>
        <v>0</v>
      </c>
      <c r="R65" s="29">
        <f t="shared" si="126"/>
        <v>0</v>
      </c>
      <c r="S65" s="29">
        <f t="shared" si="126"/>
        <v>0</v>
      </c>
      <c r="T65" s="29">
        <f t="shared" si="126"/>
        <v>0</v>
      </c>
      <c r="U65" s="29">
        <f t="shared" si="126"/>
        <v>0</v>
      </c>
      <c r="V65" s="29">
        <f t="shared" si="126"/>
        <v>0</v>
      </c>
      <c r="W65" s="29">
        <f t="shared" si="126"/>
        <v>0</v>
      </c>
      <c r="X65" s="29">
        <f t="shared" si="126"/>
        <v>0</v>
      </c>
      <c r="Y65" s="29">
        <f t="shared" si="126"/>
        <v>0</v>
      </c>
      <c r="Z65" s="29">
        <f t="shared" si="126"/>
        <v>0</v>
      </c>
      <c r="AA65" s="29">
        <f t="shared" si="126"/>
        <v>0</v>
      </c>
      <c r="AB65" s="29">
        <f t="shared" si="126"/>
        <v>0</v>
      </c>
      <c r="AC65" s="29">
        <f t="shared" si="126"/>
        <v>0</v>
      </c>
      <c r="AD65" s="29">
        <f t="shared" si="126"/>
        <v>0</v>
      </c>
      <c r="AE65" s="29">
        <f t="shared" si="126"/>
        <v>0</v>
      </c>
      <c r="AF65" s="29">
        <f t="shared" si="126"/>
        <v>0</v>
      </c>
      <c r="AG65" s="29">
        <f t="shared" si="126"/>
        <v>0</v>
      </c>
      <c r="AH65" s="29">
        <f t="shared" si="126"/>
        <v>0</v>
      </c>
      <c r="AI65" s="29">
        <f t="shared" si="126"/>
        <v>0</v>
      </c>
      <c r="AJ65" s="29">
        <f t="shared" si="126"/>
        <v>0</v>
      </c>
      <c r="AK65" s="29">
        <f t="shared" si="126"/>
        <v>0</v>
      </c>
      <c r="AL65" s="29">
        <f t="shared" si="126"/>
        <v>0</v>
      </c>
      <c r="AM65" s="29">
        <f t="shared" si="126"/>
        <v>0</v>
      </c>
      <c r="AN65" s="29">
        <f t="shared" si="126"/>
        <v>0</v>
      </c>
      <c r="AO65" s="29">
        <f t="shared" si="126"/>
        <v>0</v>
      </c>
      <c r="AP65" s="29">
        <f t="shared" si="126"/>
        <v>0</v>
      </c>
    </row>
    <row r="66" spans="1:42" ht="15" hidden="1" thickBot="1">
      <c r="A66" s="165">
        <v>2</v>
      </c>
      <c r="B66" s="115" t="s">
        <v>330</v>
      </c>
      <c r="C66" s="115">
        <v>1</v>
      </c>
      <c r="D66" s="115" t="s">
        <v>99</v>
      </c>
      <c r="E66" s="115">
        <v>1</v>
      </c>
      <c r="F66" s="115" t="s">
        <v>364</v>
      </c>
      <c r="G66" s="115">
        <v>31</v>
      </c>
      <c r="H66" s="32" t="s">
        <v>224</v>
      </c>
      <c r="I66" s="117" t="s">
        <v>228</v>
      </c>
      <c r="J66" s="115" t="s">
        <v>365</v>
      </c>
      <c r="K66" s="115" t="s">
        <v>354</v>
      </c>
      <c r="L66" s="115"/>
      <c r="M66" s="29">
        <v>0</v>
      </c>
      <c r="N66" s="29">
        <f t="shared" ref="N66:P66" si="127">M66*0.98</f>
        <v>0</v>
      </c>
      <c r="O66" s="29">
        <f t="shared" si="127"/>
        <v>0</v>
      </c>
      <c r="P66" s="29">
        <f t="shared" si="127"/>
        <v>0</v>
      </c>
      <c r="Q66" s="29">
        <f t="shared" ref="Q66:AP66" si="128">P66*0.95</f>
        <v>0</v>
      </c>
      <c r="R66" s="29">
        <f t="shared" si="128"/>
        <v>0</v>
      </c>
      <c r="S66" s="29">
        <f t="shared" si="128"/>
        <v>0</v>
      </c>
      <c r="T66" s="29">
        <f t="shared" si="128"/>
        <v>0</v>
      </c>
      <c r="U66" s="29">
        <f t="shared" si="128"/>
        <v>0</v>
      </c>
      <c r="V66" s="29">
        <f t="shared" si="128"/>
        <v>0</v>
      </c>
      <c r="W66" s="29">
        <f t="shared" si="128"/>
        <v>0</v>
      </c>
      <c r="X66" s="29">
        <f t="shared" si="128"/>
        <v>0</v>
      </c>
      <c r="Y66" s="29">
        <f t="shared" si="128"/>
        <v>0</v>
      </c>
      <c r="Z66" s="29">
        <f t="shared" si="128"/>
        <v>0</v>
      </c>
      <c r="AA66" s="29">
        <f t="shared" si="128"/>
        <v>0</v>
      </c>
      <c r="AB66" s="29">
        <f t="shared" si="128"/>
        <v>0</v>
      </c>
      <c r="AC66" s="29">
        <f t="shared" si="128"/>
        <v>0</v>
      </c>
      <c r="AD66" s="29">
        <f t="shared" si="128"/>
        <v>0</v>
      </c>
      <c r="AE66" s="29">
        <f t="shared" si="128"/>
        <v>0</v>
      </c>
      <c r="AF66" s="29">
        <f t="shared" si="128"/>
        <v>0</v>
      </c>
      <c r="AG66" s="29">
        <f t="shared" si="128"/>
        <v>0</v>
      </c>
      <c r="AH66" s="29">
        <f t="shared" si="128"/>
        <v>0</v>
      </c>
      <c r="AI66" s="29">
        <f t="shared" si="128"/>
        <v>0</v>
      </c>
      <c r="AJ66" s="29">
        <f t="shared" si="128"/>
        <v>0</v>
      </c>
      <c r="AK66" s="29">
        <f t="shared" si="128"/>
        <v>0</v>
      </c>
      <c r="AL66" s="29">
        <f t="shared" si="128"/>
        <v>0</v>
      </c>
      <c r="AM66" s="29">
        <f t="shared" si="128"/>
        <v>0</v>
      </c>
      <c r="AN66" s="29">
        <f t="shared" si="128"/>
        <v>0</v>
      </c>
      <c r="AO66" s="29">
        <f t="shared" si="128"/>
        <v>0</v>
      </c>
      <c r="AP66" s="29">
        <f t="shared" si="128"/>
        <v>0</v>
      </c>
    </row>
    <row r="67" spans="1:42" ht="15" hidden="1" thickBot="1">
      <c r="A67" s="165">
        <v>2</v>
      </c>
      <c r="B67" s="115" t="s">
        <v>330</v>
      </c>
      <c r="C67" s="115">
        <v>1</v>
      </c>
      <c r="D67" s="115" t="s">
        <v>99</v>
      </c>
      <c r="E67" s="115">
        <v>1</v>
      </c>
      <c r="F67" s="115" t="s">
        <v>364</v>
      </c>
      <c r="G67" s="115">
        <v>32</v>
      </c>
      <c r="H67" s="115" t="s">
        <v>764</v>
      </c>
      <c r="I67" s="117" t="s">
        <v>228</v>
      </c>
      <c r="J67" s="115" t="s">
        <v>365</v>
      </c>
      <c r="K67" s="115" t="s">
        <v>354</v>
      </c>
      <c r="L67" s="115"/>
      <c r="M67" s="29">
        <v>25033</v>
      </c>
      <c r="N67" s="29">
        <f t="shared" ref="N67:P67" si="129">M67*0.98</f>
        <v>24532.34</v>
      </c>
      <c r="O67" s="29">
        <f t="shared" si="129"/>
        <v>24041.693200000002</v>
      </c>
      <c r="P67" s="29">
        <f t="shared" si="129"/>
        <v>23560.859336000001</v>
      </c>
      <c r="Q67" s="29">
        <f t="shared" ref="Q67:AP67" si="130">P67*0.95</f>
        <v>22382.816369200002</v>
      </c>
      <c r="R67" s="29">
        <f t="shared" si="130"/>
        <v>21263.675550740001</v>
      </c>
      <c r="S67" s="29">
        <f t="shared" si="130"/>
        <v>20200.491773203001</v>
      </c>
      <c r="T67" s="29">
        <f t="shared" si="130"/>
        <v>19190.467184542849</v>
      </c>
      <c r="U67" s="29">
        <f t="shared" si="130"/>
        <v>18230.943825315706</v>
      </c>
      <c r="V67" s="29">
        <f t="shared" si="130"/>
        <v>17319.396634049921</v>
      </c>
      <c r="W67" s="29">
        <f t="shared" si="130"/>
        <v>16453.426802347425</v>
      </c>
      <c r="X67" s="29">
        <f t="shared" si="130"/>
        <v>15630.755462230052</v>
      </c>
      <c r="Y67" s="29">
        <f t="shared" si="130"/>
        <v>14849.217689118548</v>
      </c>
      <c r="Z67" s="29">
        <f t="shared" si="130"/>
        <v>14106.75680466262</v>
      </c>
      <c r="AA67" s="29">
        <f t="shared" si="130"/>
        <v>13401.418964429489</v>
      </c>
      <c r="AB67" s="29">
        <f t="shared" si="130"/>
        <v>12731.348016208014</v>
      </c>
      <c r="AC67" s="29">
        <f t="shared" si="130"/>
        <v>12094.780615397613</v>
      </c>
      <c r="AD67" s="29">
        <f t="shared" si="130"/>
        <v>11490.041584627732</v>
      </c>
      <c r="AE67" s="29">
        <f t="shared" si="130"/>
        <v>10915.539505396346</v>
      </c>
      <c r="AF67" s="29">
        <f t="shared" si="130"/>
        <v>10369.762530126527</v>
      </c>
      <c r="AG67" s="29">
        <f t="shared" si="130"/>
        <v>9851.2744036202002</v>
      </c>
      <c r="AH67" s="29">
        <f t="shared" si="130"/>
        <v>9358.7106834391907</v>
      </c>
      <c r="AI67" s="29">
        <f t="shared" si="130"/>
        <v>8890.7751492672305</v>
      </c>
      <c r="AJ67" s="29">
        <f t="shared" si="130"/>
        <v>8446.2363918038682</v>
      </c>
      <c r="AK67" s="29">
        <f t="shared" si="130"/>
        <v>8023.9245722136748</v>
      </c>
      <c r="AL67" s="29">
        <f t="shared" si="130"/>
        <v>7622.7283436029911</v>
      </c>
      <c r="AM67" s="29">
        <f t="shared" si="130"/>
        <v>7241.5919264228414</v>
      </c>
      <c r="AN67" s="29">
        <f t="shared" si="130"/>
        <v>6879.5123301016993</v>
      </c>
      <c r="AO67" s="29">
        <f t="shared" si="130"/>
        <v>6535.5367135966144</v>
      </c>
      <c r="AP67" s="29">
        <f t="shared" si="130"/>
        <v>6208.7598779167838</v>
      </c>
    </row>
    <row r="68" spans="1:42" ht="15" hidden="1" thickBot="1">
      <c r="A68" s="165">
        <v>2</v>
      </c>
      <c r="B68" s="115" t="s">
        <v>330</v>
      </c>
      <c r="C68" s="115">
        <v>1</v>
      </c>
      <c r="D68" s="115" t="s">
        <v>99</v>
      </c>
      <c r="E68" s="115">
        <v>1</v>
      </c>
      <c r="F68" s="115" t="s">
        <v>364</v>
      </c>
      <c r="G68" s="115">
        <v>33</v>
      </c>
      <c r="H68" s="115" t="s">
        <v>762</v>
      </c>
      <c r="I68" s="117" t="s">
        <v>228</v>
      </c>
      <c r="J68" s="115" t="s">
        <v>365</v>
      </c>
      <c r="K68" s="115" t="s">
        <v>354</v>
      </c>
      <c r="L68" s="133"/>
      <c r="M68" s="243">
        <v>12644</v>
      </c>
      <c r="N68" s="29">
        <f t="shared" ref="N68:P68" si="131">M68*0.98</f>
        <v>12391.119999999999</v>
      </c>
      <c r="O68" s="29">
        <f t="shared" si="131"/>
        <v>12143.297599999998</v>
      </c>
      <c r="P68" s="29">
        <f t="shared" si="131"/>
        <v>11900.431647999998</v>
      </c>
      <c r="Q68" s="29">
        <f t="shared" ref="Q68:AP68" si="132">P68*0.95</f>
        <v>11305.410065599997</v>
      </c>
      <c r="R68" s="29">
        <f t="shared" si="132"/>
        <v>10740.139562319997</v>
      </c>
      <c r="S68" s="29">
        <f t="shared" si="132"/>
        <v>10203.132584203997</v>
      </c>
      <c r="T68" s="29">
        <f t="shared" si="132"/>
        <v>9692.9759549937971</v>
      </c>
      <c r="U68" s="29">
        <f t="shared" si="132"/>
        <v>9208.3271572441063</v>
      </c>
      <c r="V68" s="29">
        <f t="shared" si="132"/>
        <v>8747.9107993818998</v>
      </c>
      <c r="W68" s="29">
        <f t="shared" si="132"/>
        <v>8310.5152594128049</v>
      </c>
      <c r="X68" s="29">
        <f t="shared" si="132"/>
        <v>7894.9894964421646</v>
      </c>
      <c r="Y68" s="29">
        <f t="shared" si="132"/>
        <v>7500.2400216200558</v>
      </c>
      <c r="Z68" s="29">
        <f t="shared" si="132"/>
        <v>7125.2280205390525</v>
      </c>
      <c r="AA68" s="29">
        <f t="shared" si="132"/>
        <v>6768.9666195120999</v>
      </c>
      <c r="AB68" s="29">
        <f t="shared" si="132"/>
        <v>6430.5182885364948</v>
      </c>
      <c r="AC68" s="29">
        <f t="shared" si="132"/>
        <v>6108.99237410967</v>
      </c>
      <c r="AD68" s="29">
        <f t="shared" si="132"/>
        <v>5803.5427554041862</v>
      </c>
      <c r="AE68" s="29">
        <f t="shared" si="132"/>
        <v>5513.3656176339764</v>
      </c>
      <c r="AF68" s="29">
        <f t="shared" si="132"/>
        <v>5237.6973367522769</v>
      </c>
      <c r="AG68" s="29">
        <f t="shared" si="132"/>
        <v>4975.8124699146629</v>
      </c>
      <c r="AH68" s="29">
        <f t="shared" si="132"/>
        <v>4727.0218464189293</v>
      </c>
      <c r="AI68" s="29">
        <f t="shared" si="132"/>
        <v>4490.6707540979824</v>
      </c>
      <c r="AJ68" s="29">
        <f t="shared" si="132"/>
        <v>4266.1372163930828</v>
      </c>
      <c r="AK68" s="29">
        <f t="shared" si="132"/>
        <v>4052.8303555734283</v>
      </c>
      <c r="AL68" s="29">
        <f t="shared" si="132"/>
        <v>3850.1888377947566</v>
      </c>
      <c r="AM68" s="29">
        <f t="shared" si="132"/>
        <v>3657.6793959050187</v>
      </c>
      <c r="AN68" s="29">
        <f t="shared" si="132"/>
        <v>3474.7954261097675</v>
      </c>
      <c r="AO68" s="29">
        <f t="shared" si="132"/>
        <v>3301.0556548042791</v>
      </c>
      <c r="AP68" s="29">
        <f t="shared" si="132"/>
        <v>3136.0028720640648</v>
      </c>
    </row>
    <row r="69" spans="1:42" ht="15" hidden="1" thickBot="1">
      <c r="A69" s="166">
        <v>2</v>
      </c>
      <c r="B69" s="118" t="s">
        <v>330</v>
      </c>
      <c r="C69" s="118">
        <v>1</v>
      </c>
      <c r="D69" s="118" t="s">
        <v>99</v>
      </c>
      <c r="E69" s="118">
        <v>1</v>
      </c>
      <c r="F69" s="118" t="s">
        <v>364</v>
      </c>
      <c r="G69" s="115">
        <v>34</v>
      </c>
      <c r="H69" s="450" t="s">
        <v>227</v>
      </c>
      <c r="I69" s="119" t="s">
        <v>228</v>
      </c>
      <c r="J69" s="118" t="s">
        <v>365</v>
      </c>
      <c r="K69" s="118" t="s">
        <v>354</v>
      </c>
      <c r="L69" s="118"/>
      <c r="M69" s="226">
        <v>0</v>
      </c>
      <c r="N69" s="226">
        <f t="shared" ref="N69:P69" si="133">M69*0.98</f>
        <v>0</v>
      </c>
      <c r="O69" s="226">
        <f t="shared" si="133"/>
        <v>0</v>
      </c>
      <c r="P69" s="226">
        <f t="shared" si="133"/>
        <v>0</v>
      </c>
      <c r="Q69" s="225">
        <f t="shared" ref="Q69:AP69" si="134">P69*0.95</f>
        <v>0</v>
      </c>
      <c r="R69" s="225">
        <f t="shared" si="134"/>
        <v>0</v>
      </c>
      <c r="S69" s="225">
        <f t="shared" si="134"/>
        <v>0</v>
      </c>
      <c r="T69" s="225">
        <f t="shared" si="134"/>
        <v>0</v>
      </c>
      <c r="U69" s="225">
        <f t="shared" si="134"/>
        <v>0</v>
      </c>
      <c r="V69" s="225">
        <f t="shared" si="134"/>
        <v>0</v>
      </c>
      <c r="W69" s="226">
        <f t="shared" si="134"/>
        <v>0</v>
      </c>
      <c r="X69" s="226">
        <f t="shared" si="134"/>
        <v>0</v>
      </c>
      <c r="Y69" s="226">
        <f t="shared" si="134"/>
        <v>0</v>
      </c>
      <c r="Z69" s="226">
        <f t="shared" si="134"/>
        <v>0</v>
      </c>
      <c r="AA69" s="226">
        <f t="shared" si="134"/>
        <v>0</v>
      </c>
      <c r="AB69" s="226">
        <f t="shared" si="134"/>
        <v>0</v>
      </c>
      <c r="AC69" s="226">
        <f t="shared" si="134"/>
        <v>0</v>
      </c>
      <c r="AD69" s="226">
        <f t="shared" si="134"/>
        <v>0</v>
      </c>
      <c r="AE69" s="226">
        <f t="shared" si="134"/>
        <v>0</v>
      </c>
      <c r="AF69" s="226">
        <f t="shared" si="134"/>
        <v>0</v>
      </c>
      <c r="AG69" s="226">
        <f t="shared" si="134"/>
        <v>0</v>
      </c>
      <c r="AH69" s="226">
        <f t="shared" si="134"/>
        <v>0</v>
      </c>
      <c r="AI69" s="226">
        <f t="shared" si="134"/>
        <v>0</v>
      </c>
      <c r="AJ69" s="226">
        <f t="shared" si="134"/>
        <v>0</v>
      </c>
      <c r="AK69" s="226">
        <f t="shared" si="134"/>
        <v>0</v>
      </c>
      <c r="AL69" s="226">
        <f t="shared" si="134"/>
        <v>0</v>
      </c>
      <c r="AM69" s="226">
        <f t="shared" si="134"/>
        <v>0</v>
      </c>
      <c r="AN69" s="226">
        <f t="shared" si="134"/>
        <v>0</v>
      </c>
      <c r="AO69" s="226">
        <f t="shared" si="134"/>
        <v>0</v>
      </c>
      <c r="AP69" s="228">
        <f t="shared" si="134"/>
        <v>0</v>
      </c>
    </row>
    <row r="70" spans="1:42" ht="15" hidden="1" thickBot="1">
      <c r="A70" s="162">
        <v>3</v>
      </c>
      <c r="B70" s="157" t="s">
        <v>331</v>
      </c>
      <c r="C70" s="157">
        <v>1</v>
      </c>
      <c r="D70" s="157" t="s">
        <v>99</v>
      </c>
      <c r="E70" s="157">
        <v>1</v>
      </c>
      <c r="F70" s="157" t="s">
        <v>364</v>
      </c>
      <c r="G70" s="157">
        <v>1</v>
      </c>
      <c r="H70" s="157" t="s">
        <v>761</v>
      </c>
      <c r="I70" s="163" t="s">
        <v>211</v>
      </c>
      <c r="J70" s="157" t="s">
        <v>365</v>
      </c>
      <c r="K70" s="157" t="s">
        <v>354</v>
      </c>
      <c r="L70" s="157"/>
      <c r="M70" s="221">
        <v>285250</v>
      </c>
      <c r="N70" s="221">
        <f>M70*0.98</f>
        <v>279545</v>
      </c>
      <c r="O70" s="221">
        <f>N70*0.98</f>
        <v>273954.09999999998</v>
      </c>
      <c r="P70" s="489">
        <f>O70*0.98</f>
        <v>268475.01799999998</v>
      </c>
      <c r="Q70" s="482">
        <f>P70*0.92</f>
        <v>246997.01655999999</v>
      </c>
      <c r="R70" s="491">
        <f t="shared" ref="R70:V70" si="135">Q70*0.92</f>
        <v>227237.25523519999</v>
      </c>
      <c r="S70" s="491">
        <f t="shared" si="135"/>
        <v>209058.27481638402</v>
      </c>
      <c r="T70" s="491">
        <f t="shared" si="135"/>
        <v>192333.61283107329</v>
      </c>
      <c r="U70" s="491">
        <f t="shared" si="135"/>
        <v>176946.92380458742</v>
      </c>
      <c r="V70" s="481">
        <f t="shared" si="135"/>
        <v>162791.16990022044</v>
      </c>
      <c r="W70" s="486">
        <f>V70*0.9</f>
        <v>146512.0529101984</v>
      </c>
      <c r="X70" s="221">
        <f t="shared" ref="X70:AP70" si="136">W70*0.9</f>
        <v>131860.84761917856</v>
      </c>
      <c r="Y70" s="221">
        <f t="shared" si="136"/>
        <v>118674.76285726071</v>
      </c>
      <c r="Z70" s="221">
        <f t="shared" si="136"/>
        <v>106807.28657153464</v>
      </c>
      <c r="AA70" s="221">
        <f t="shared" si="136"/>
        <v>96126.557914381177</v>
      </c>
      <c r="AB70" s="221">
        <f t="shared" si="136"/>
        <v>86513.902122943065</v>
      </c>
      <c r="AC70" s="221">
        <f t="shared" si="136"/>
        <v>77862.511910648755</v>
      </c>
      <c r="AD70" s="221">
        <f t="shared" si="136"/>
        <v>70076.260719583879</v>
      </c>
      <c r="AE70" s="221">
        <f t="shared" si="136"/>
        <v>63068.634647625491</v>
      </c>
      <c r="AF70" s="221">
        <f t="shared" si="136"/>
        <v>56761.77118286294</v>
      </c>
      <c r="AG70" s="221">
        <f t="shared" si="136"/>
        <v>51085.594064576646</v>
      </c>
      <c r="AH70" s="221">
        <f t="shared" si="136"/>
        <v>45977.034658118981</v>
      </c>
      <c r="AI70" s="221">
        <f t="shared" si="136"/>
        <v>41379.331192307087</v>
      </c>
      <c r="AJ70" s="221">
        <f t="shared" si="136"/>
        <v>37241.39807307638</v>
      </c>
      <c r="AK70" s="221">
        <f t="shared" si="136"/>
        <v>33517.258265768745</v>
      </c>
      <c r="AL70" s="221">
        <f t="shared" si="136"/>
        <v>30165.532439191873</v>
      </c>
      <c r="AM70" s="221">
        <f t="shared" si="136"/>
        <v>27148.979195272685</v>
      </c>
      <c r="AN70" s="221">
        <f t="shared" si="136"/>
        <v>24434.081275745415</v>
      </c>
      <c r="AO70" s="221">
        <f t="shared" si="136"/>
        <v>21990.673148170874</v>
      </c>
      <c r="AP70" s="221">
        <f t="shared" si="136"/>
        <v>19791.605833353788</v>
      </c>
    </row>
    <row r="71" spans="1:42" ht="15" hidden="1" thickBot="1">
      <c r="A71" s="165">
        <v>3</v>
      </c>
      <c r="B71" s="115" t="s">
        <v>331</v>
      </c>
      <c r="C71" s="115">
        <v>1</v>
      </c>
      <c r="D71" s="115" t="s">
        <v>99</v>
      </c>
      <c r="E71" s="115">
        <v>1</v>
      </c>
      <c r="F71" s="115" t="s">
        <v>364</v>
      </c>
      <c r="G71" s="115">
        <v>2</v>
      </c>
      <c r="H71" s="115" t="s">
        <v>212</v>
      </c>
      <c r="I71" s="117" t="s">
        <v>211</v>
      </c>
      <c r="J71" s="115" t="s">
        <v>365</v>
      </c>
      <c r="K71" s="115" t="s">
        <v>354</v>
      </c>
      <c r="L71" s="115"/>
      <c r="M71" s="29">
        <v>0</v>
      </c>
      <c r="N71" s="29">
        <f t="shared" ref="N71:P71" si="137">M71*0.98</f>
        <v>0</v>
      </c>
      <c r="O71" s="29">
        <f t="shared" si="137"/>
        <v>0</v>
      </c>
      <c r="P71" s="488">
        <f t="shared" si="137"/>
        <v>0</v>
      </c>
      <c r="Q71" s="480">
        <f t="shared" ref="Q71:V71" si="138">P71*0.92</f>
        <v>0</v>
      </c>
      <c r="R71" s="490">
        <f t="shared" si="138"/>
        <v>0</v>
      </c>
      <c r="S71" s="490">
        <f t="shared" si="138"/>
        <v>0</v>
      </c>
      <c r="T71" s="490">
        <f t="shared" si="138"/>
        <v>0</v>
      </c>
      <c r="U71" s="490">
        <f t="shared" si="138"/>
        <v>0</v>
      </c>
      <c r="V71" s="479">
        <f t="shared" si="138"/>
        <v>0</v>
      </c>
      <c r="W71" s="485">
        <f t="shared" ref="W71:AP71" si="139">V71*0.9</f>
        <v>0</v>
      </c>
      <c r="X71" s="29">
        <f t="shared" si="139"/>
        <v>0</v>
      </c>
      <c r="Y71" s="29">
        <f t="shared" si="139"/>
        <v>0</v>
      </c>
      <c r="Z71" s="29">
        <f t="shared" si="139"/>
        <v>0</v>
      </c>
      <c r="AA71" s="29">
        <f t="shared" si="139"/>
        <v>0</v>
      </c>
      <c r="AB71" s="29">
        <f t="shared" si="139"/>
        <v>0</v>
      </c>
      <c r="AC71" s="29">
        <f t="shared" si="139"/>
        <v>0</v>
      </c>
      <c r="AD71" s="29">
        <f t="shared" si="139"/>
        <v>0</v>
      </c>
      <c r="AE71" s="29">
        <f t="shared" si="139"/>
        <v>0</v>
      </c>
      <c r="AF71" s="29">
        <f t="shared" si="139"/>
        <v>0</v>
      </c>
      <c r="AG71" s="29">
        <f t="shared" si="139"/>
        <v>0</v>
      </c>
      <c r="AH71" s="29">
        <f t="shared" si="139"/>
        <v>0</v>
      </c>
      <c r="AI71" s="29">
        <f t="shared" si="139"/>
        <v>0</v>
      </c>
      <c r="AJ71" s="29">
        <f t="shared" si="139"/>
        <v>0</v>
      </c>
      <c r="AK71" s="29">
        <f t="shared" si="139"/>
        <v>0</v>
      </c>
      <c r="AL71" s="29">
        <f t="shared" si="139"/>
        <v>0</v>
      </c>
      <c r="AM71" s="29">
        <f t="shared" si="139"/>
        <v>0</v>
      </c>
      <c r="AN71" s="29">
        <f t="shared" si="139"/>
        <v>0</v>
      </c>
      <c r="AO71" s="29">
        <f t="shared" si="139"/>
        <v>0</v>
      </c>
      <c r="AP71" s="29">
        <f t="shared" si="139"/>
        <v>0</v>
      </c>
    </row>
    <row r="72" spans="1:42" ht="15" hidden="1" thickBot="1">
      <c r="A72" s="165">
        <v>3</v>
      </c>
      <c r="B72" s="115" t="s">
        <v>331</v>
      </c>
      <c r="C72" s="115">
        <v>1</v>
      </c>
      <c r="D72" s="115" t="s">
        <v>99</v>
      </c>
      <c r="E72" s="115">
        <v>1</v>
      </c>
      <c r="F72" s="115" t="s">
        <v>364</v>
      </c>
      <c r="G72" s="115">
        <v>3</v>
      </c>
      <c r="H72" s="115" t="s">
        <v>768</v>
      </c>
      <c r="I72" s="117" t="s">
        <v>211</v>
      </c>
      <c r="J72" s="115" t="s">
        <v>365</v>
      </c>
      <c r="K72" s="115" t="s">
        <v>354</v>
      </c>
      <c r="L72" s="115"/>
      <c r="M72" s="29">
        <v>0</v>
      </c>
      <c r="N72" s="29">
        <f t="shared" ref="N72:P72" si="140">M72*0.98</f>
        <v>0</v>
      </c>
      <c r="O72" s="29">
        <f t="shared" si="140"/>
        <v>0</v>
      </c>
      <c r="P72" s="488">
        <f t="shared" si="140"/>
        <v>0</v>
      </c>
      <c r="Q72" s="480">
        <f t="shared" ref="Q72:V72" si="141">P72*0.92</f>
        <v>0</v>
      </c>
      <c r="R72" s="490">
        <f t="shared" si="141"/>
        <v>0</v>
      </c>
      <c r="S72" s="490">
        <f t="shared" si="141"/>
        <v>0</v>
      </c>
      <c r="T72" s="490">
        <f t="shared" si="141"/>
        <v>0</v>
      </c>
      <c r="U72" s="490">
        <f t="shared" si="141"/>
        <v>0</v>
      </c>
      <c r="V72" s="479">
        <f t="shared" si="141"/>
        <v>0</v>
      </c>
      <c r="W72" s="485">
        <f t="shared" ref="W72:AP72" si="142">V72*0.9</f>
        <v>0</v>
      </c>
      <c r="X72" s="29">
        <f t="shared" si="142"/>
        <v>0</v>
      </c>
      <c r="Y72" s="29">
        <f t="shared" si="142"/>
        <v>0</v>
      </c>
      <c r="Z72" s="29">
        <f t="shared" si="142"/>
        <v>0</v>
      </c>
      <c r="AA72" s="29">
        <f t="shared" si="142"/>
        <v>0</v>
      </c>
      <c r="AB72" s="29">
        <f t="shared" si="142"/>
        <v>0</v>
      </c>
      <c r="AC72" s="29">
        <f t="shared" si="142"/>
        <v>0</v>
      </c>
      <c r="AD72" s="29">
        <f t="shared" si="142"/>
        <v>0</v>
      </c>
      <c r="AE72" s="29">
        <f t="shared" si="142"/>
        <v>0</v>
      </c>
      <c r="AF72" s="29">
        <f t="shared" si="142"/>
        <v>0</v>
      </c>
      <c r="AG72" s="29">
        <f t="shared" si="142"/>
        <v>0</v>
      </c>
      <c r="AH72" s="29">
        <f t="shared" si="142"/>
        <v>0</v>
      </c>
      <c r="AI72" s="29">
        <f t="shared" si="142"/>
        <v>0</v>
      </c>
      <c r="AJ72" s="29">
        <f t="shared" si="142"/>
        <v>0</v>
      </c>
      <c r="AK72" s="29">
        <f t="shared" si="142"/>
        <v>0</v>
      </c>
      <c r="AL72" s="29">
        <f t="shared" si="142"/>
        <v>0</v>
      </c>
      <c r="AM72" s="29">
        <f t="shared" si="142"/>
        <v>0</v>
      </c>
      <c r="AN72" s="29">
        <f t="shared" si="142"/>
        <v>0</v>
      </c>
      <c r="AO72" s="29">
        <f t="shared" si="142"/>
        <v>0</v>
      </c>
      <c r="AP72" s="29">
        <f t="shared" si="142"/>
        <v>0</v>
      </c>
    </row>
    <row r="73" spans="1:42" ht="15" hidden="1" thickBot="1">
      <c r="A73" s="165">
        <v>3</v>
      </c>
      <c r="B73" s="115" t="s">
        <v>331</v>
      </c>
      <c r="C73" s="115">
        <v>1</v>
      </c>
      <c r="D73" s="115" t="s">
        <v>99</v>
      </c>
      <c r="E73" s="115">
        <v>1</v>
      </c>
      <c r="F73" s="115" t="s">
        <v>364</v>
      </c>
      <c r="G73" s="115">
        <v>4</v>
      </c>
      <c r="H73" s="115" t="s">
        <v>763</v>
      </c>
      <c r="I73" s="117" t="s">
        <v>211</v>
      </c>
      <c r="J73" s="115" t="s">
        <v>365</v>
      </c>
      <c r="K73" s="115" t="s">
        <v>354</v>
      </c>
      <c r="L73" s="115"/>
      <c r="M73" s="29">
        <v>243075</v>
      </c>
      <c r="N73" s="29">
        <f t="shared" ref="N73:P73" si="143">M73*0.98</f>
        <v>238213.5</v>
      </c>
      <c r="O73" s="29">
        <f t="shared" si="143"/>
        <v>233449.22999999998</v>
      </c>
      <c r="P73" s="488">
        <f t="shared" si="143"/>
        <v>228780.24539999999</v>
      </c>
      <c r="Q73" s="480">
        <f t="shared" ref="Q73:V73" si="144">P73*0.92</f>
        <v>210477.82576800001</v>
      </c>
      <c r="R73" s="490">
        <f t="shared" si="144"/>
        <v>193639.59970656002</v>
      </c>
      <c r="S73" s="490">
        <f t="shared" si="144"/>
        <v>178148.43173003523</v>
      </c>
      <c r="T73" s="490">
        <f t="shared" si="144"/>
        <v>163896.55719163243</v>
      </c>
      <c r="U73" s="490">
        <f t="shared" si="144"/>
        <v>150784.83261630184</v>
      </c>
      <c r="V73" s="479">
        <f t="shared" si="144"/>
        <v>138722.0460069977</v>
      </c>
      <c r="W73" s="485">
        <f t="shared" ref="W73:AP73" si="145">V73*0.9</f>
        <v>124849.84140629793</v>
      </c>
      <c r="X73" s="29">
        <f t="shared" si="145"/>
        <v>112364.85726566814</v>
      </c>
      <c r="Y73" s="29">
        <f t="shared" si="145"/>
        <v>101128.37153910132</v>
      </c>
      <c r="Z73" s="29">
        <f t="shared" si="145"/>
        <v>91015.534385191189</v>
      </c>
      <c r="AA73" s="29">
        <f t="shared" si="145"/>
        <v>81913.980946672076</v>
      </c>
      <c r="AB73" s="29">
        <f t="shared" si="145"/>
        <v>73722.582852004867</v>
      </c>
      <c r="AC73" s="29">
        <f t="shared" si="145"/>
        <v>66350.324566804382</v>
      </c>
      <c r="AD73" s="29">
        <f t="shared" si="145"/>
        <v>59715.292110123948</v>
      </c>
      <c r="AE73" s="29">
        <f t="shared" si="145"/>
        <v>53743.762899111556</v>
      </c>
      <c r="AF73" s="29">
        <f t="shared" si="145"/>
        <v>48369.386609200403</v>
      </c>
      <c r="AG73" s="29">
        <f t="shared" si="145"/>
        <v>43532.447948280365</v>
      </c>
      <c r="AH73" s="29">
        <f t="shared" si="145"/>
        <v>39179.203153452327</v>
      </c>
      <c r="AI73" s="29">
        <f t="shared" si="145"/>
        <v>35261.282838107094</v>
      </c>
      <c r="AJ73" s="29">
        <f t="shared" si="145"/>
        <v>31735.154554296387</v>
      </c>
      <c r="AK73" s="29">
        <f t="shared" si="145"/>
        <v>28561.639098866748</v>
      </c>
      <c r="AL73" s="29">
        <f t="shared" si="145"/>
        <v>25705.475188980075</v>
      </c>
      <c r="AM73" s="29">
        <f t="shared" si="145"/>
        <v>23134.92767008207</v>
      </c>
      <c r="AN73" s="29">
        <f t="shared" si="145"/>
        <v>20821.434903073863</v>
      </c>
      <c r="AO73" s="29">
        <f t="shared" si="145"/>
        <v>18739.291412766477</v>
      </c>
      <c r="AP73" s="29">
        <f t="shared" si="145"/>
        <v>16865.36227148983</v>
      </c>
    </row>
    <row r="74" spans="1:42" ht="15" hidden="1" thickBot="1">
      <c r="A74" s="165">
        <v>3</v>
      </c>
      <c r="B74" s="115" t="s">
        <v>331</v>
      </c>
      <c r="C74" s="115">
        <v>1</v>
      </c>
      <c r="D74" s="115" t="s">
        <v>99</v>
      </c>
      <c r="E74" s="115">
        <v>1</v>
      </c>
      <c r="F74" s="115" t="s">
        <v>364</v>
      </c>
      <c r="G74" s="115">
        <v>5</v>
      </c>
      <c r="H74" s="115" t="s">
        <v>215</v>
      </c>
      <c r="I74" s="117" t="s">
        <v>211</v>
      </c>
      <c r="J74" s="115" t="s">
        <v>365</v>
      </c>
      <c r="K74" s="115" t="s">
        <v>354</v>
      </c>
      <c r="L74" s="115"/>
      <c r="M74" s="29">
        <v>52997</v>
      </c>
      <c r="N74" s="29">
        <f t="shared" ref="N74:P74" si="146">M74*0.98</f>
        <v>51937.06</v>
      </c>
      <c r="O74" s="29">
        <f t="shared" si="146"/>
        <v>50898.318799999994</v>
      </c>
      <c r="P74" s="488">
        <f t="shared" si="146"/>
        <v>49880.35242399999</v>
      </c>
      <c r="Q74" s="480">
        <f t="shared" ref="Q74:V74" si="147">P74*0.92</f>
        <v>45889.924230079996</v>
      </c>
      <c r="R74" s="490">
        <f t="shared" si="147"/>
        <v>42218.730291673601</v>
      </c>
      <c r="S74" s="490">
        <f t="shared" si="147"/>
        <v>38841.231868339717</v>
      </c>
      <c r="T74" s="490">
        <f t="shared" si="147"/>
        <v>35733.933318872543</v>
      </c>
      <c r="U74" s="490">
        <f t="shared" si="147"/>
        <v>32875.218653362739</v>
      </c>
      <c r="V74" s="479">
        <f t="shared" si="147"/>
        <v>30245.201161093722</v>
      </c>
      <c r="W74" s="485">
        <f t="shared" ref="W74:AP74" si="148">V74*0.9</f>
        <v>27220.681044984351</v>
      </c>
      <c r="X74" s="29">
        <f t="shared" si="148"/>
        <v>24498.612940485917</v>
      </c>
      <c r="Y74" s="29">
        <f t="shared" si="148"/>
        <v>22048.751646437326</v>
      </c>
      <c r="Z74" s="29">
        <f t="shared" si="148"/>
        <v>19843.876481793595</v>
      </c>
      <c r="AA74" s="29">
        <f t="shared" si="148"/>
        <v>17859.488833614236</v>
      </c>
      <c r="AB74" s="29">
        <f t="shared" si="148"/>
        <v>16073.539950252813</v>
      </c>
      <c r="AC74" s="29">
        <f t="shared" si="148"/>
        <v>14466.185955227531</v>
      </c>
      <c r="AD74" s="29">
        <f t="shared" si="148"/>
        <v>13019.567359704779</v>
      </c>
      <c r="AE74" s="29">
        <f t="shared" si="148"/>
        <v>11717.610623734301</v>
      </c>
      <c r="AF74" s="29">
        <f t="shared" si="148"/>
        <v>10545.849561360872</v>
      </c>
      <c r="AG74" s="29">
        <f t="shared" si="148"/>
        <v>9491.2646052247856</v>
      </c>
      <c r="AH74" s="29">
        <f t="shared" si="148"/>
        <v>8542.1381447023068</v>
      </c>
      <c r="AI74" s="29">
        <f t="shared" si="148"/>
        <v>7687.9243302320765</v>
      </c>
      <c r="AJ74" s="29">
        <f t="shared" si="148"/>
        <v>6919.1318972088693</v>
      </c>
      <c r="AK74" s="29">
        <f t="shared" si="148"/>
        <v>6227.2187074879821</v>
      </c>
      <c r="AL74" s="29">
        <f t="shared" si="148"/>
        <v>5604.4968367391839</v>
      </c>
      <c r="AM74" s="29">
        <f t="shared" si="148"/>
        <v>5044.0471530652658</v>
      </c>
      <c r="AN74" s="29">
        <f t="shared" si="148"/>
        <v>4539.6424377587391</v>
      </c>
      <c r="AO74" s="29">
        <f t="shared" si="148"/>
        <v>4085.6781939828652</v>
      </c>
      <c r="AP74" s="29">
        <f t="shared" si="148"/>
        <v>3677.1103745845789</v>
      </c>
    </row>
    <row r="75" spans="1:42" ht="15" hidden="1" thickBot="1">
      <c r="A75" s="165">
        <v>3</v>
      </c>
      <c r="B75" s="115" t="s">
        <v>331</v>
      </c>
      <c r="C75" s="115">
        <v>1</v>
      </c>
      <c r="D75" s="115" t="s">
        <v>99</v>
      </c>
      <c r="E75" s="115">
        <v>1</v>
      </c>
      <c r="F75" s="115" t="s">
        <v>364</v>
      </c>
      <c r="G75" s="115">
        <v>6</v>
      </c>
      <c r="H75" s="32" t="s">
        <v>216</v>
      </c>
      <c r="I75" s="117" t="s">
        <v>211</v>
      </c>
      <c r="J75" s="115" t="s">
        <v>365</v>
      </c>
      <c r="K75" s="115" t="s">
        <v>354</v>
      </c>
      <c r="L75" s="115"/>
      <c r="M75" s="29">
        <v>0</v>
      </c>
      <c r="N75" s="29">
        <f t="shared" ref="N75:P75" si="149">M75*0.98</f>
        <v>0</v>
      </c>
      <c r="O75" s="29">
        <f t="shared" si="149"/>
        <v>0</v>
      </c>
      <c r="P75" s="488">
        <f t="shared" si="149"/>
        <v>0</v>
      </c>
      <c r="Q75" s="480">
        <f t="shared" ref="Q75:V75" si="150">P75*0.92</f>
        <v>0</v>
      </c>
      <c r="R75" s="490">
        <f t="shared" si="150"/>
        <v>0</v>
      </c>
      <c r="S75" s="490">
        <f t="shared" si="150"/>
        <v>0</v>
      </c>
      <c r="T75" s="490">
        <f t="shared" si="150"/>
        <v>0</v>
      </c>
      <c r="U75" s="490">
        <f t="shared" si="150"/>
        <v>0</v>
      </c>
      <c r="V75" s="479">
        <f t="shared" si="150"/>
        <v>0</v>
      </c>
      <c r="W75" s="485">
        <f t="shared" ref="W75:AP75" si="151">V75*0.9</f>
        <v>0</v>
      </c>
      <c r="X75" s="29">
        <f t="shared" si="151"/>
        <v>0</v>
      </c>
      <c r="Y75" s="29">
        <f t="shared" si="151"/>
        <v>0</v>
      </c>
      <c r="Z75" s="29">
        <f t="shared" si="151"/>
        <v>0</v>
      </c>
      <c r="AA75" s="29">
        <f t="shared" si="151"/>
        <v>0</v>
      </c>
      <c r="AB75" s="29">
        <f t="shared" si="151"/>
        <v>0</v>
      </c>
      <c r="AC75" s="29">
        <f t="shared" si="151"/>
        <v>0</v>
      </c>
      <c r="AD75" s="29">
        <f t="shared" si="151"/>
        <v>0</v>
      </c>
      <c r="AE75" s="29">
        <f t="shared" si="151"/>
        <v>0</v>
      </c>
      <c r="AF75" s="29">
        <f t="shared" si="151"/>
        <v>0</v>
      </c>
      <c r="AG75" s="29">
        <f t="shared" si="151"/>
        <v>0</v>
      </c>
      <c r="AH75" s="29">
        <f t="shared" si="151"/>
        <v>0</v>
      </c>
      <c r="AI75" s="29">
        <f t="shared" si="151"/>
        <v>0</v>
      </c>
      <c r="AJ75" s="29">
        <f t="shared" si="151"/>
        <v>0</v>
      </c>
      <c r="AK75" s="29">
        <f t="shared" si="151"/>
        <v>0</v>
      </c>
      <c r="AL75" s="29">
        <f t="shared" si="151"/>
        <v>0</v>
      </c>
      <c r="AM75" s="29">
        <f t="shared" si="151"/>
        <v>0</v>
      </c>
      <c r="AN75" s="29">
        <f t="shared" si="151"/>
        <v>0</v>
      </c>
      <c r="AO75" s="29">
        <f t="shared" si="151"/>
        <v>0</v>
      </c>
      <c r="AP75" s="29">
        <f t="shared" si="151"/>
        <v>0</v>
      </c>
    </row>
    <row r="76" spans="1:42" ht="15" hidden="1" thickBot="1">
      <c r="A76" s="165">
        <v>3</v>
      </c>
      <c r="B76" s="115" t="s">
        <v>331</v>
      </c>
      <c r="C76" s="115">
        <v>1</v>
      </c>
      <c r="D76" s="115" t="s">
        <v>99</v>
      </c>
      <c r="E76" s="115">
        <v>1</v>
      </c>
      <c r="F76" s="115" t="s">
        <v>364</v>
      </c>
      <c r="G76" s="115">
        <v>7</v>
      </c>
      <c r="H76" s="115" t="s">
        <v>765</v>
      </c>
      <c r="I76" s="117" t="s">
        <v>211</v>
      </c>
      <c r="J76" s="115" t="s">
        <v>365</v>
      </c>
      <c r="K76" s="115" t="s">
        <v>354</v>
      </c>
      <c r="L76" s="115"/>
      <c r="M76" s="29">
        <v>0</v>
      </c>
      <c r="N76" s="29">
        <f t="shared" ref="N76:P76" si="152">M76*0.98</f>
        <v>0</v>
      </c>
      <c r="O76" s="29">
        <f t="shared" si="152"/>
        <v>0</v>
      </c>
      <c r="P76" s="488">
        <f t="shared" si="152"/>
        <v>0</v>
      </c>
      <c r="Q76" s="480">
        <f t="shared" ref="Q76:V76" si="153">P76*0.92</f>
        <v>0</v>
      </c>
      <c r="R76" s="490">
        <f t="shared" si="153"/>
        <v>0</v>
      </c>
      <c r="S76" s="490">
        <f t="shared" si="153"/>
        <v>0</v>
      </c>
      <c r="T76" s="490">
        <f t="shared" si="153"/>
        <v>0</v>
      </c>
      <c r="U76" s="490">
        <f t="shared" si="153"/>
        <v>0</v>
      </c>
      <c r="V76" s="479">
        <f t="shared" si="153"/>
        <v>0</v>
      </c>
      <c r="W76" s="485">
        <f t="shared" ref="W76:AP76" si="154">V76*0.9</f>
        <v>0</v>
      </c>
      <c r="X76" s="29">
        <f t="shared" si="154"/>
        <v>0</v>
      </c>
      <c r="Y76" s="29">
        <f t="shared" si="154"/>
        <v>0</v>
      </c>
      <c r="Z76" s="29">
        <f t="shared" si="154"/>
        <v>0</v>
      </c>
      <c r="AA76" s="29">
        <f t="shared" si="154"/>
        <v>0</v>
      </c>
      <c r="AB76" s="29">
        <f t="shared" si="154"/>
        <v>0</v>
      </c>
      <c r="AC76" s="29">
        <f t="shared" si="154"/>
        <v>0</v>
      </c>
      <c r="AD76" s="29">
        <f t="shared" si="154"/>
        <v>0</v>
      </c>
      <c r="AE76" s="29">
        <f t="shared" si="154"/>
        <v>0</v>
      </c>
      <c r="AF76" s="29">
        <f t="shared" si="154"/>
        <v>0</v>
      </c>
      <c r="AG76" s="29">
        <f t="shared" si="154"/>
        <v>0</v>
      </c>
      <c r="AH76" s="29">
        <f t="shared" si="154"/>
        <v>0</v>
      </c>
      <c r="AI76" s="29">
        <f t="shared" si="154"/>
        <v>0</v>
      </c>
      <c r="AJ76" s="29">
        <f t="shared" si="154"/>
        <v>0</v>
      </c>
      <c r="AK76" s="29">
        <f t="shared" si="154"/>
        <v>0</v>
      </c>
      <c r="AL76" s="29">
        <f t="shared" si="154"/>
        <v>0</v>
      </c>
      <c r="AM76" s="29">
        <f t="shared" si="154"/>
        <v>0</v>
      </c>
      <c r="AN76" s="29">
        <f t="shared" si="154"/>
        <v>0</v>
      </c>
      <c r="AO76" s="29">
        <f t="shared" si="154"/>
        <v>0</v>
      </c>
      <c r="AP76" s="29">
        <f t="shared" si="154"/>
        <v>0</v>
      </c>
    </row>
    <row r="77" spans="1:42" ht="15" hidden="1" thickBot="1">
      <c r="A77" s="165">
        <v>3</v>
      </c>
      <c r="B77" s="115" t="s">
        <v>331</v>
      </c>
      <c r="C77" s="115">
        <v>1</v>
      </c>
      <c r="D77" s="115" t="s">
        <v>99</v>
      </c>
      <c r="E77" s="115">
        <v>1</v>
      </c>
      <c r="F77" s="115" t="s">
        <v>364</v>
      </c>
      <c r="G77" s="115">
        <v>8</v>
      </c>
      <c r="H77" s="115" t="s">
        <v>766</v>
      </c>
      <c r="I77" s="117" t="s">
        <v>211</v>
      </c>
      <c r="J77" s="115" t="s">
        <v>365</v>
      </c>
      <c r="K77" s="115" t="s">
        <v>354</v>
      </c>
      <c r="L77" s="115"/>
      <c r="M77" s="29">
        <v>0</v>
      </c>
      <c r="N77" s="29">
        <f t="shared" ref="N77:P77" si="155">M77*0.98</f>
        <v>0</v>
      </c>
      <c r="O77" s="29">
        <f t="shared" si="155"/>
        <v>0</v>
      </c>
      <c r="P77" s="488">
        <f t="shared" si="155"/>
        <v>0</v>
      </c>
      <c r="Q77" s="480">
        <f t="shared" ref="Q77:V77" si="156">P77*0.92</f>
        <v>0</v>
      </c>
      <c r="R77" s="490">
        <f t="shared" si="156"/>
        <v>0</v>
      </c>
      <c r="S77" s="490">
        <f t="shared" si="156"/>
        <v>0</v>
      </c>
      <c r="T77" s="490">
        <f t="shared" si="156"/>
        <v>0</v>
      </c>
      <c r="U77" s="490">
        <f t="shared" si="156"/>
        <v>0</v>
      </c>
      <c r="V77" s="479">
        <f t="shared" si="156"/>
        <v>0</v>
      </c>
      <c r="W77" s="485">
        <f t="shared" ref="W77:AP77" si="157">V77*0.9</f>
        <v>0</v>
      </c>
      <c r="X77" s="29">
        <f t="shared" si="157"/>
        <v>0</v>
      </c>
      <c r="Y77" s="29">
        <f t="shared" si="157"/>
        <v>0</v>
      </c>
      <c r="Z77" s="29">
        <f t="shared" si="157"/>
        <v>0</v>
      </c>
      <c r="AA77" s="29">
        <f t="shared" si="157"/>
        <v>0</v>
      </c>
      <c r="AB77" s="29">
        <f t="shared" si="157"/>
        <v>0</v>
      </c>
      <c r="AC77" s="29">
        <f t="shared" si="157"/>
        <v>0</v>
      </c>
      <c r="AD77" s="29">
        <f t="shared" si="157"/>
        <v>0</v>
      </c>
      <c r="AE77" s="29">
        <f t="shared" si="157"/>
        <v>0</v>
      </c>
      <c r="AF77" s="29">
        <f t="shared" si="157"/>
        <v>0</v>
      </c>
      <c r="AG77" s="29">
        <f t="shared" si="157"/>
        <v>0</v>
      </c>
      <c r="AH77" s="29">
        <f t="shared" si="157"/>
        <v>0</v>
      </c>
      <c r="AI77" s="29">
        <f t="shared" si="157"/>
        <v>0</v>
      </c>
      <c r="AJ77" s="29">
        <f t="shared" si="157"/>
        <v>0</v>
      </c>
      <c r="AK77" s="29">
        <f t="shared" si="157"/>
        <v>0</v>
      </c>
      <c r="AL77" s="29">
        <f t="shared" si="157"/>
        <v>0</v>
      </c>
      <c r="AM77" s="29">
        <f t="shared" si="157"/>
        <v>0</v>
      </c>
      <c r="AN77" s="29">
        <f t="shared" si="157"/>
        <v>0</v>
      </c>
      <c r="AO77" s="29">
        <f t="shared" si="157"/>
        <v>0</v>
      </c>
      <c r="AP77" s="29">
        <f t="shared" si="157"/>
        <v>0</v>
      </c>
    </row>
    <row r="78" spans="1:42" ht="15" hidden="1" thickBot="1">
      <c r="A78" s="165">
        <v>3</v>
      </c>
      <c r="B78" s="115" t="s">
        <v>331</v>
      </c>
      <c r="C78" s="115">
        <v>1</v>
      </c>
      <c r="D78" s="115" t="s">
        <v>99</v>
      </c>
      <c r="E78" s="115">
        <v>1</v>
      </c>
      <c r="F78" s="115" t="s">
        <v>364</v>
      </c>
      <c r="G78" s="115">
        <v>9</v>
      </c>
      <c r="H78" s="115" t="s">
        <v>767</v>
      </c>
      <c r="I78" s="117" t="s">
        <v>211</v>
      </c>
      <c r="J78" s="115" t="s">
        <v>365</v>
      </c>
      <c r="K78" s="115" t="s">
        <v>354</v>
      </c>
      <c r="L78" s="115"/>
      <c r="M78" s="29">
        <v>0</v>
      </c>
      <c r="N78" s="29">
        <f t="shared" ref="N78:P78" si="158">M78*0.98</f>
        <v>0</v>
      </c>
      <c r="O78" s="29">
        <f t="shared" si="158"/>
        <v>0</v>
      </c>
      <c r="P78" s="488">
        <f t="shared" si="158"/>
        <v>0</v>
      </c>
      <c r="Q78" s="480">
        <f t="shared" ref="Q78:V78" si="159">P78*0.92</f>
        <v>0</v>
      </c>
      <c r="R78" s="490">
        <f t="shared" si="159"/>
        <v>0</v>
      </c>
      <c r="S78" s="490">
        <f t="shared" si="159"/>
        <v>0</v>
      </c>
      <c r="T78" s="490">
        <f t="shared" si="159"/>
        <v>0</v>
      </c>
      <c r="U78" s="490">
        <f t="shared" si="159"/>
        <v>0</v>
      </c>
      <c r="V78" s="479">
        <f t="shared" si="159"/>
        <v>0</v>
      </c>
      <c r="W78" s="485">
        <f t="shared" ref="W78:AP78" si="160">V78*0.9</f>
        <v>0</v>
      </c>
      <c r="X78" s="29">
        <f t="shared" si="160"/>
        <v>0</v>
      </c>
      <c r="Y78" s="29">
        <f t="shared" si="160"/>
        <v>0</v>
      </c>
      <c r="Z78" s="29">
        <f t="shared" si="160"/>
        <v>0</v>
      </c>
      <c r="AA78" s="29">
        <f t="shared" si="160"/>
        <v>0</v>
      </c>
      <c r="AB78" s="29">
        <f t="shared" si="160"/>
        <v>0</v>
      </c>
      <c r="AC78" s="29">
        <f t="shared" si="160"/>
        <v>0</v>
      </c>
      <c r="AD78" s="29">
        <f t="shared" si="160"/>
        <v>0</v>
      </c>
      <c r="AE78" s="29">
        <f t="shared" si="160"/>
        <v>0</v>
      </c>
      <c r="AF78" s="29">
        <f t="shared" si="160"/>
        <v>0</v>
      </c>
      <c r="AG78" s="29">
        <f t="shared" si="160"/>
        <v>0</v>
      </c>
      <c r="AH78" s="29">
        <f t="shared" si="160"/>
        <v>0</v>
      </c>
      <c r="AI78" s="29">
        <f t="shared" si="160"/>
        <v>0</v>
      </c>
      <c r="AJ78" s="29">
        <f t="shared" si="160"/>
        <v>0</v>
      </c>
      <c r="AK78" s="29">
        <f t="shared" si="160"/>
        <v>0</v>
      </c>
      <c r="AL78" s="29">
        <f t="shared" si="160"/>
        <v>0</v>
      </c>
      <c r="AM78" s="29">
        <f t="shared" si="160"/>
        <v>0</v>
      </c>
      <c r="AN78" s="29">
        <f t="shared" si="160"/>
        <v>0</v>
      </c>
      <c r="AO78" s="29">
        <f t="shared" si="160"/>
        <v>0</v>
      </c>
      <c r="AP78" s="29">
        <f t="shared" si="160"/>
        <v>0</v>
      </c>
    </row>
    <row r="79" spans="1:42" ht="15" hidden="1" thickBot="1">
      <c r="A79" s="165">
        <v>3</v>
      </c>
      <c r="B79" s="115" t="s">
        <v>331</v>
      </c>
      <c r="C79" s="115">
        <v>1</v>
      </c>
      <c r="D79" s="115" t="s">
        <v>99</v>
      </c>
      <c r="E79" s="115">
        <v>1</v>
      </c>
      <c r="F79" s="115" t="s">
        <v>364</v>
      </c>
      <c r="G79" s="115">
        <v>10</v>
      </c>
      <c r="H79" s="32" t="s">
        <v>220</v>
      </c>
      <c r="I79" s="117" t="s">
        <v>211</v>
      </c>
      <c r="J79" s="115" t="s">
        <v>365</v>
      </c>
      <c r="K79" s="115" t="s">
        <v>354</v>
      </c>
      <c r="L79" s="115"/>
      <c r="M79" s="29">
        <v>0</v>
      </c>
      <c r="N79" s="29">
        <f t="shared" ref="N79:P79" si="161">M79*0.98</f>
        <v>0</v>
      </c>
      <c r="O79" s="29">
        <f t="shared" si="161"/>
        <v>0</v>
      </c>
      <c r="P79" s="488">
        <f t="shared" si="161"/>
        <v>0</v>
      </c>
      <c r="Q79" s="480">
        <f t="shared" ref="Q79:V79" si="162">P79*0.92</f>
        <v>0</v>
      </c>
      <c r="R79" s="490">
        <f t="shared" si="162"/>
        <v>0</v>
      </c>
      <c r="S79" s="490">
        <f t="shared" si="162"/>
        <v>0</v>
      </c>
      <c r="T79" s="490">
        <f t="shared" si="162"/>
        <v>0</v>
      </c>
      <c r="U79" s="490">
        <f t="shared" si="162"/>
        <v>0</v>
      </c>
      <c r="V79" s="479">
        <f t="shared" si="162"/>
        <v>0</v>
      </c>
      <c r="W79" s="485">
        <f t="shared" ref="W79:AP79" si="163">V79*0.9</f>
        <v>0</v>
      </c>
      <c r="X79" s="29">
        <f t="shared" si="163"/>
        <v>0</v>
      </c>
      <c r="Y79" s="29">
        <f t="shared" si="163"/>
        <v>0</v>
      </c>
      <c r="Z79" s="29">
        <f t="shared" si="163"/>
        <v>0</v>
      </c>
      <c r="AA79" s="29">
        <f t="shared" si="163"/>
        <v>0</v>
      </c>
      <c r="AB79" s="29">
        <f t="shared" si="163"/>
        <v>0</v>
      </c>
      <c r="AC79" s="29">
        <f t="shared" si="163"/>
        <v>0</v>
      </c>
      <c r="AD79" s="29">
        <f t="shared" si="163"/>
        <v>0</v>
      </c>
      <c r="AE79" s="29">
        <f t="shared" si="163"/>
        <v>0</v>
      </c>
      <c r="AF79" s="29">
        <f t="shared" si="163"/>
        <v>0</v>
      </c>
      <c r="AG79" s="29">
        <f t="shared" si="163"/>
        <v>0</v>
      </c>
      <c r="AH79" s="29">
        <f t="shared" si="163"/>
        <v>0</v>
      </c>
      <c r="AI79" s="29">
        <f t="shared" si="163"/>
        <v>0</v>
      </c>
      <c r="AJ79" s="29">
        <f t="shared" si="163"/>
        <v>0</v>
      </c>
      <c r="AK79" s="29">
        <f t="shared" si="163"/>
        <v>0</v>
      </c>
      <c r="AL79" s="29">
        <f t="shared" si="163"/>
        <v>0</v>
      </c>
      <c r="AM79" s="29">
        <f t="shared" si="163"/>
        <v>0</v>
      </c>
      <c r="AN79" s="29">
        <f t="shared" si="163"/>
        <v>0</v>
      </c>
      <c r="AO79" s="29">
        <f t="shared" si="163"/>
        <v>0</v>
      </c>
      <c r="AP79" s="29">
        <f t="shared" si="163"/>
        <v>0</v>
      </c>
    </row>
    <row r="80" spans="1:42" ht="15" hidden="1" thickBot="1">
      <c r="A80" s="165">
        <v>3</v>
      </c>
      <c r="B80" s="115" t="s">
        <v>331</v>
      </c>
      <c r="C80" s="115">
        <v>1</v>
      </c>
      <c r="D80" s="115" t="s">
        <v>99</v>
      </c>
      <c r="E80" s="115">
        <v>1</v>
      </c>
      <c r="F80" s="115" t="s">
        <v>364</v>
      </c>
      <c r="G80" s="115">
        <v>11</v>
      </c>
      <c r="H80" s="32" t="s">
        <v>221</v>
      </c>
      <c r="I80" s="117" t="s">
        <v>211</v>
      </c>
      <c r="J80" s="115" t="s">
        <v>365</v>
      </c>
      <c r="K80" s="115" t="s">
        <v>354</v>
      </c>
      <c r="L80" s="115"/>
      <c r="M80" s="29">
        <v>0</v>
      </c>
      <c r="N80" s="29">
        <f t="shared" ref="N80:P80" si="164">M80*0.98</f>
        <v>0</v>
      </c>
      <c r="O80" s="29">
        <f t="shared" si="164"/>
        <v>0</v>
      </c>
      <c r="P80" s="488">
        <f t="shared" si="164"/>
        <v>0</v>
      </c>
      <c r="Q80" s="480">
        <f t="shared" ref="Q80:V80" si="165">P80*0.92</f>
        <v>0</v>
      </c>
      <c r="R80" s="490">
        <f t="shared" si="165"/>
        <v>0</v>
      </c>
      <c r="S80" s="490">
        <f t="shared" si="165"/>
        <v>0</v>
      </c>
      <c r="T80" s="490">
        <f t="shared" si="165"/>
        <v>0</v>
      </c>
      <c r="U80" s="490">
        <f t="shared" si="165"/>
        <v>0</v>
      </c>
      <c r="V80" s="479">
        <f t="shared" si="165"/>
        <v>0</v>
      </c>
      <c r="W80" s="485">
        <f t="shared" ref="W80:AP80" si="166">V80*0.9</f>
        <v>0</v>
      </c>
      <c r="X80" s="29">
        <f t="shared" si="166"/>
        <v>0</v>
      </c>
      <c r="Y80" s="29">
        <f t="shared" si="166"/>
        <v>0</v>
      </c>
      <c r="Z80" s="29">
        <f t="shared" si="166"/>
        <v>0</v>
      </c>
      <c r="AA80" s="29">
        <f t="shared" si="166"/>
        <v>0</v>
      </c>
      <c r="AB80" s="29">
        <f t="shared" si="166"/>
        <v>0</v>
      </c>
      <c r="AC80" s="29">
        <f t="shared" si="166"/>
        <v>0</v>
      </c>
      <c r="AD80" s="29">
        <f t="shared" si="166"/>
        <v>0</v>
      </c>
      <c r="AE80" s="29">
        <f t="shared" si="166"/>
        <v>0</v>
      </c>
      <c r="AF80" s="29">
        <f t="shared" si="166"/>
        <v>0</v>
      </c>
      <c r="AG80" s="29">
        <f t="shared" si="166"/>
        <v>0</v>
      </c>
      <c r="AH80" s="29">
        <f t="shared" si="166"/>
        <v>0</v>
      </c>
      <c r="AI80" s="29">
        <f t="shared" si="166"/>
        <v>0</v>
      </c>
      <c r="AJ80" s="29">
        <f t="shared" si="166"/>
        <v>0</v>
      </c>
      <c r="AK80" s="29">
        <f t="shared" si="166"/>
        <v>0</v>
      </c>
      <c r="AL80" s="29">
        <f t="shared" si="166"/>
        <v>0</v>
      </c>
      <c r="AM80" s="29">
        <f t="shared" si="166"/>
        <v>0</v>
      </c>
      <c r="AN80" s="29">
        <f t="shared" si="166"/>
        <v>0</v>
      </c>
      <c r="AO80" s="29">
        <f t="shared" si="166"/>
        <v>0</v>
      </c>
      <c r="AP80" s="29">
        <f t="shared" si="166"/>
        <v>0</v>
      </c>
    </row>
    <row r="81" spans="1:42" ht="15" hidden="1" thickBot="1">
      <c r="A81" s="165">
        <v>3</v>
      </c>
      <c r="B81" s="115" t="s">
        <v>331</v>
      </c>
      <c r="C81" s="115">
        <v>1</v>
      </c>
      <c r="D81" s="115" t="s">
        <v>99</v>
      </c>
      <c r="E81" s="115">
        <v>1</v>
      </c>
      <c r="F81" s="115" t="s">
        <v>364</v>
      </c>
      <c r="G81" s="115">
        <v>12</v>
      </c>
      <c r="H81" s="32" t="s">
        <v>222</v>
      </c>
      <c r="I81" s="117" t="s">
        <v>211</v>
      </c>
      <c r="J81" s="115" t="s">
        <v>365</v>
      </c>
      <c r="K81" s="115" t="s">
        <v>354</v>
      </c>
      <c r="L81" s="115"/>
      <c r="M81" s="29">
        <v>0</v>
      </c>
      <c r="N81" s="29">
        <f t="shared" ref="N81:P81" si="167">M81*0.98</f>
        <v>0</v>
      </c>
      <c r="O81" s="29">
        <f t="shared" si="167"/>
        <v>0</v>
      </c>
      <c r="P81" s="488">
        <f t="shared" si="167"/>
        <v>0</v>
      </c>
      <c r="Q81" s="480">
        <f t="shared" ref="Q81:V81" si="168">P81*0.92</f>
        <v>0</v>
      </c>
      <c r="R81" s="490">
        <f t="shared" si="168"/>
        <v>0</v>
      </c>
      <c r="S81" s="490">
        <f t="shared" si="168"/>
        <v>0</v>
      </c>
      <c r="T81" s="490">
        <f t="shared" si="168"/>
        <v>0</v>
      </c>
      <c r="U81" s="490">
        <f t="shared" si="168"/>
        <v>0</v>
      </c>
      <c r="V81" s="479">
        <f t="shared" si="168"/>
        <v>0</v>
      </c>
      <c r="W81" s="485">
        <f t="shared" ref="W81:AP81" si="169">V81*0.9</f>
        <v>0</v>
      </c>
      <c r="X81" s="29">
        <f t="shared" si="169"/>
        <v>0</v>
      </c>
      <c r="Y81" s="29">
        <f t="shared" si="169"/>
        <v>0</v>
      </c>
      <c r="Z81" s="29">
        <f t="shared" si="169"/>
        <v>0</v>
      </c>
      <c r="AA81" s="29">
        <f t="shared" si="169"/>
        <v>0</v>
      </c>
      <c r="AB81" s="29">
        <f t="shared" si="169"/>
        <v>0</v>
      </c>
      <c r="AC81" s="29">
        <f t="shared" si="169"/>
        <v>0</v>
      </c>
      <c r="AD81" s="29">
        <f t="shared" si="169"/>
        <v>0</v>
      </c>
      <c r="AE81" s="29">
        <f t="shared" si="169"/>
        <v>0</v>
      </c>
      <c r="AF81" s="29">
        <f t="shared" si="169"/>
        <v>0</v>
      </c>
      <c r="AG81" s="29">
        <f t="shared" si="169"/>
        <v>0</v>
      </c>
      <c r="AH81" s="29">
        <f t="shared" si="169"/>
        <v>0</v>
      </c>
      <c r="AI81" s="29">
        <f t="shared" si="169"/>
        <v>0</v>
      </c>
      <c r="AJ81" s="29">
        <f t="shared" si="169"/>
        <v>0</v>
      </c>
      <c r="AK81" s="29">
        <f t="shared" si="169"/>
        <v>0</v>
      </c>
      <c r="AL81" s="29">
        <f t="shared" si="169"/>
        <v>0</v>
      </c>
      <c r="AM81" s="29">
        <f t="shared" si="169"/>
        <v>0</v>
      </c>
      <c r="AN81" s="29">
        <f t="shared" si="169"/>
        <v>0</v>
      </c>
      <c r="AO81" s="29">
        <f t="shared" si="169"/>
        <v>0</v>
      </c>
      <c r="AP81" s="29">
        <f t="shared" si="169"/>
        <v>0</v>
      </c>
    </row>
    <row r="82" spans="1:42" ht="15" hidden="1" thickBot="1">
      <c r="A82" s="165">
        <v>3</v>
      </c>
      <c r="B82" s="115" t="s">
        <v>331</v>
      </c>
      <c r="C82" s="115">
        <v>1</v>
      </c>
      <c r="D82" s="115" t="s">
        <v>99</v>
      </c>
      <c r="E82" s="115">
        <v>1</v>
      </c>
      <c r="F82" s="115" t="s">
        <v>364</v>
      </c>
      <c r="G82" s="115">
        <v>13</v>
      </c>
      <c r="H82" s="115" t="s">
        <v>772</v>
      </c>
      <c r="I82" s="117" t="s">
        <v>211</v>
      </c>
      <c r="J82" s="115" t="s">
        <v>365</v>
      </c>
      <c r="K82" s="115" t="s">
        <v>354</v>
      </c>
      <c r="L82" s="115"/>
      <c r="M82" s="29">
        <v>162950</v>
      </c>
      <c r="N82" s="29">
        <f t="shared" ref="N82:P82" si="170">M82*0.98</f>
        <v>159691</v>
      </c>
      <c r="O82" s="29">
        <f t="shared" si="170"/>
        <v>156497.18</v>
      </c>
      <c r="P82" s="488">
        <f t="shared" si="170"/>
        <v>153367.23639999999</v>
      </c>
      <c r="Q82" s="480">
        <f t="shared" ref="Q82:V82" si="171">P82*0.92</f>
        <v>141097.85748800001</v>
      </c>
      <c r="R82" s="490">
        <f t="shared" si="171"/>
        <v>129810.02888896002</v>
      </c>
      <c r="S82" s="490">
        <f t="shared" si="171"/>
        <v>119425.22657784322</v>
      </c>
      <c r="T82" s="490">
        <f t="shared" si="171"/>
        <v>109871.20845161576</v>
      </c>
      <c r="U82" s="490">
        <f t="shared" si="171"/>
        <v>101081.51177548651</v>
      </c>
      <c r="V82" s="479">
        <f t="shared" si="171"/>
        <v>92994.990833447591</v>
      </c>
      <c r="W82" s="485">
        <f t="shared" ref="W82:AP82" si="172">V82*0.9</f>
        <v>83695.491750102839</v>
      </c>
      <c r="X82" s="29">
        <f t="shared" si="172"/>
        <v>75325.942575092558</v>
      </c>
      <c r="Y82" s="29">
        <f t="shared" si="172"/>
        <v>67793.34831758331</v>
      </c>
      <c r="Z82" s="29">
        <f t="shared" si="172"/>
        <v>61014.01348582498</v>
      </c>
      <c r="AA82" s="29">
        <f t="shared" si="172"/>
        <v>54912.612137242482</v>
      </c>
      <c r="AB82" s="29">
        <f t="shared" si="172"/>
        <v>49421.350923518236</v>
      </c>
      <c r="AC82" s="29">
        <f t="shared" si="172"/>
        <v>44479.21583116641</v>
      </c>
      <c r="AD82" s="29">
        <f t="shared" si="172"/>
        <v>40031.294248049773</v>
      </c>
      <c r="AE82" s="29">
        <f t="shared" si="172"/>
        <v>36028.164823244799</v>
      </c>
      <c r="AF82" s="29">
        <f t="shared" si="172"/>
        <v>32425.348340920318</v>
      </c>
      <c r="AG82" s="29">
        <f t="shared" si="172"/>
        <v>29182.813506828286</v>
      </c>
      <c r="AH82" s="29">
        <f t="shared" si="172"/>
        <v>26264.532156145458</v>
      </c>
      <c r="AI82" s="29">
        <f t="shared" si="172"/>
        <v>23638.078940530911</v>
      </c>
      <c r="AJ82" s="29">
        <f t="shared" si="172"/>
        <v>21274.271046477821</v>
      </c>
      <c r="AK82" s="29">
        <f t="shared" si="172"/>
        <v>19146.84394183004</v>
      </c>
      <c r="AL82" s="29">
        <f t="shared" si="172"/>
        <v>17232.159547647036</v>
      </c>
      <c r="AM82" s="29">
        <f t="shared" si="172"/>
        <v>15508.943592882333</v>
      </c>
      <c r="AN82" s="29">
        <f t="shared" si="172"/>
        <v>13958.0492335941</v>
      </c>
      <c r="AO82" s="29">
        <f t="shared" si="172"/>
        <v>12562.24431023469</v>
      </c>
      <c r="AP82" s="29">
        <f t="shared" si="172"/>
        <v>11306.019879211221</v>
      </c>
    </row>
    <row r="83" spans="1:42" ht="15" hidden="1" thickBot="1">
      <c r="A83" s="165">
        <v>3</v>
      </c>
      <c r="B83" s="115" t="s">
        <v>331</v>
      </c>
      <c r="C83" s="115">
        <v>1</v>
      </c>
      <c r="D83" s="115" t="s">
        <v>99</v>
      </c>
      <c r="E83" s="115">
        <v>1</v>
      </c>
      <c r="F83" s="115" t="s">
        <v>364</v>
      </c>
      <c r="G83" s="115">
        <v>14</v>
      </c>
      <c r="H83" s="32" t="s">
        <v>224</v>
      </c>
      <c r="I83" s="117" t="s">
        <v>211</v>
      </c>
      <c r="J83" s="115" t="s">
        <v>365</v>
      </c>
      <c r="K83" s="115" t="s">
        <v>354</v>
      </c>
      <c r="L83" s="115"/>
      <c r="M83" s="29">
        <v>0</v>
      </c>
      <c r="N83" s="29">
        <f t="shared" ref="N83:P83" si="173">M83*0.98</f>
        <v>0</v>
      </c>
      <c r="O83" s="29">
        <f t="shared" si="173"/>
        <v>0</v>
      </c>
      <c r="P83" s="488">
        <f t="shared" si="173"/>
        <v>0</v>
      </c>
      <c r="Q83" s="480">
        <f t="shared" ref="Q83:V83" si="174">P83*0.92</f>
        <v>0</v>
      </c>
      <c r="R83" s="490">
        <f t="shared" si="174"/>
        <v>0</v>
      </c>
      <c r="S83" s="490">
        <f t="shared" si="174"/>
        <v>0</v>
      </c>
      <c r="T83" s="490">
        <f t="shared" si="174"/>
        <v>0</v>
      </c>
      <c r="U83" s="490">
        <f t="shared" si="174"/>
        <v>0</v>
      </c>
      <c r="V83" s="479">
        <f t="shared" si="174"/>
        <v>0</v>
      </c>
      <c r="W83" s="485">
        <f t="shared" ref="W83:AP83" si="175">V83*0.9</f>
        <v>0</v>
      </c>
      <c r="X83" s="29">
        <f t="shared" si="175"/>
        <v>0</v>
      </c>
      <c r="Y83" s="29">
        <f t="shared" si="175"/>
        <v>0</v>
      </c>
      <c r="Z83" s="29">
        <f t="shared" si="175"/>
        <v>0</v>
      </c>
      <c r="AA83" s="29">
        <f t="shared" si="175"/>
        <v>0</v>
      </c>
      <c r="AB83" s="29">
        <f t="shared" si="175"/>
        <v>0</v>
      </c>
      <c r="AC83" s="29">
        <f t="shared" si="175"/>
        <v>0</v>
      </c>
      <c r="AD83" s="29">
        <f t="shared" si="175"/>
        <v>0</v>
      </c>
      <c r="AE83" s="29">
        <f t="shared" si="175"/>
        <v>0</v>
      </c>
      <c r="AF83" s="29">
        <f t="shared" si="175"/>
        <v>0</v>
      </c>
      <c r="AG83" s="29">
        <f t="shared" si="175"/>
        <v>0</v>
      </c>
      <c r="AH83" s="29">
        <f t="shared" si="175"/>
        <v>0</v>
      </c>
      <c r="AI83" s="29">
        <f t="shared" si="175"/>
        <v>0</v>
      </c>
      <c r="AJ83" s="29">
        <f t="shared" si="175"/>
        <v>0</v>
      </c>
      <c r="AK83" s="29">
        <f t="shared" si="175"/>
        <v>0</v>
      </c>
      <c r="AL83" s="29">
        <f t="shared" si="175"/>
        <v>0</v>
      </c>
      <c r="AM83" s="29">
        <f t="shared" si="175"/>
        <v>0</v>
      </c>
      <c r="AN83" s="29">
        <f t="shared" si="175"/>
        <v>0</v>
      </c>
      <c r="AO83" s="29">
        <f t="shared" si="175"/>
        <v>0</v>
      </c>
      <c r="AP83" s="29">
        <f t="shared" si="175"/>
        <v>0</v>
      </c>
    </row>
    <row r="84" spans="1:42" ht="15" hidden="1" thickBot="1">
      <c r="A84" s="165">
        <v>3</v>
      </c>
      <c r="B84" s="115" t="s">
        <v>331</v>
      </c>
      <c r="C84" s="115">
        <v>1</v>
      </c>
      <c r="D84" s="115" t="s">
        <v>99</v>
      </c>
      <c r="E84" s="115">
        <v>1</v>
      </c>
      <c r="F84" s="115" t="s">
        <v>364</v>
      </c>
      <c r="G84" s="115">
        <v>15</v>
      </c>
      <c r="H84" s="115" t="s">
        <v>764</v>
      </c>
      <c r="I84" s="117" t="s">
        <v>211</v>
      </c>
      <c r="J84" s="115" t="s">
        <v>365</v>
      </c>
      <c r="K84" s="115" t="s">
        <v>354</v>
      </c>
      <c r="L84" s="115"/>
      <c r="M84" s="29">
        <v>0</v>
      </c>
      <c r="N84" s="29">
        <f t="shared" ref="N84:P84" si="176">M84*0.98</f>
        <v>0</v>
      </c>
      <c r="O84" s="29">
        <f t="shared" si="176"/>
        <v>0</v>
      </c>
      <c r="P84" s="488">
        <f t="shared" si="176"/>
        <v>0</v>
      </c>
      <c r="Q84" s="480">
        <f t="shared" ref="Q84:V84" si="177">P84*0.92</f>
        <v>0</v>
      </c>
      <c r="R84" s="490">
        <f t="shared" si="177"/>
        <v>0</v>
      </c>
      <c r="S84" s="490">
        <f t="shared" si="177"/>
        <v>0</v>
      </c>
      <c r="T84" s="490">
        <f t="shared" si="177"/>
        <v>0</v>
      </c>
      <c r="U84" s="490">
        <f t="shared" si="177"/>
        <v>0</v>
      </c>
      <c r="V84" s="479">
        <f t="shared" si="177"/>
        <v>0</v>
      </c>
      <c r="W84" s="485">
        <f t="shared" ref="W84:AP84" si="178">V84*0.9</f>
        <v>0</v>
      </c>
      <c r="X84" s="29">
        <f t="shared" si="178"/>
        <v>0</v>
      </c>
      <c r="Y84" s="29">
        <f t="shared" si="178"/>
        <v>0</v>
      </c>
      <c r="Z84" s="29">
        <f t="shared" si="178"/>
        <v>0</v>
      </c>
      <c r="AA84" s="29">
        <f t="shared" si="178"/>
        <v>0</v>
      </c>
      <c r="AB84" s="29">
        <f t="shared" si="178"/>
        <v>0</v>
      </c>
      <c r="AC84" s="29">
        <f t="shared" si="178"/>
        <v>0</v>
      </c>
      <c r="AD84" s="29">
        <f t="shared" si="178"/>
        <v>0</v>
      </c>
      <c r="AE84" s="29">
        <f t="shared" si="178"/>
        <v>0</v>
      </c>
      <c r="AF84" s="29">
        <f t="shared" si="178"/>
        <v>0</v>
      </c>
      <c r="AG84" s="29">
        <f t="shared" si="178"/>
        <v>0</v>
      </c>
      <c r="AH84" s="29">
        <f t="shared" si="178"/>
        <v>0</v>
      </c>
      <c r="AI84" s="29">
        <f t="shared" si="178"/>
        <v>0</v>
      </c>
      <c r="AJ84" s="29">
        <f t="shared" si="178"/>
        <v>0</v>
      </c>
      <c r="AK84" s="29">
        <f t="shared" si="178"/>
        <v>0</v>
      </c>
      <c r="AL84" s="29">
        <f t="shared" si="178"/>
        <v>0</v>
      </c>
      <c r="AM84" s="29">
        <f t="shared" si="178"/>
        <v>0</v>
      </c>
      <c r="AN84" s="29">
        <f t="shared" si="178"/>
        <v>0</v>
      </c>
      <c r="AO84" s="29">
        <f t="shared" si="178"/>
        <v>0</v>
      </c>
      <c r="AP84" s="224">
        <f t="shared" si="178"/>
        <v>0</v>
      </c>
    </row>
    <row r="85" spans="1:42" ht="15" hidden="1" thickBot="1">
      <c r="A85" s="165">
        <v>3</v>
      </c>
      <c r="B85" s="115" t="s">
        <v>331</v>
      </c>
      <c r="C85" s="115">
        <v>1</v>
      </c>
      <c r="D85" s="115" t="s">
        <v>99</v>
      </c>
      <c r="E85" s="115">
        <v>1</v>
      </c>
      <c r="F85" s="115" t="s">
        <v>364</v>
      </c>
      <c r="G85" s="115">
        <v>16</v>
      </c>
      <c r="H85" s="115" t="s">
        <v>762</v>
      </c>
      <c r="I85" s="117" t="s">
        <v>211</v>
      </c>
      <c r="J85" s="115" t="s">
        <v>365</v>
      </c>
      <c r="K85" s="115" t="s">
        <v>354</v>
      </c>
      <c r="L85" s="133"/>
      <c r="M85" s="225">
        <v>0</v>
      </c>
      <c r="N85" s="225">
        <f t="shared" ref="N85:P85" si="179">M85*0.98</f>
        <v>0</v>
      </c>
      <c r="O85" s="225">
        <f t="shared" si="179"/>
        <v>0</v>
      </c>
      <c r="P85" s="487">
        <f t="shared" si="179"/>
        <v>0</v>
      </c>
      <c r="Q85" s="480">
        <f t="shared" ref="Q85:V85" si="180">P85*0.92</f>
        <v>0</v>
      </c>
      <c r="R85" s="490">
        <f t="shared" si="180"/>
        <v>0</v>
      </c>
      <c r="S85" s="490">
        <f t="shared" si="180"/>
        <v>0</v>
      </c>
      <c r="T85" s="490">
        <f t="shared" si="180"/>
        <v>0</v>
      </c>
      <c r="U85" s="490">
        <f t="shared" si="180"/>
        <v>0</v>
      </c>
      <c r="V85" s="479">
        <f t="shared" si="180"/>
        <v>0</v>
      </c>
      <c r="W85" s="484">
        <f t="shared" ref="W85:AP85" si="181">V85*0.9</f>
        <v>0</v>
      </c>
      <c r="X85" s="225">
        <f t="shared" si="181"/>
        <v>0</v>
      </c>
      <c r="Y85" s="225">
        <f t="shared" si="181"/>
        <v>0</v>
      </c>
      <c r="Z85" s="225">
        <f t="shared" si="181"/>
        <v>0</v>
      </c>
      <c r="AA85" s="225">
        <f t="shared" si="181"/>
        <v>0</v>
      </c>
      <c r="AB85" s="225">
        <f t="shared" si="181"/>
        <v>0</v>
      </c>
      <c r="AC85" s="225">
        <f t="shared" si="181"/>
        <v>0</v>
      </c>
      <c r="AD85" s="225">
        <f t="shared" si="181"/>
        <v>0</v>
      </c>
      <c r="AE85" s="225">
        <f t="shared" si="181"/>
        <v>0</v>
      </c>
      <c r="AF85" s="225">
        <f t="shared" si="181"/>
        <v>0</v>
      </c>
      <c r="AG85" s="225">
        <f t="shared" si="181"/>
        <v>0</v>
      </c>
      <c r="AH85" s="225">
        <f t="shared" si="181"/>
        <v>0</v>
      </c>
      <c r="AI85" s="225">
        <f t="shared" si="181"/>
        <v>0</v>
      </c>
      <c r="AJ85" s="225">
        <f t="shared" si="181"/>
        <v>0</v>
      </c>
      <c r="AK85" s="225">
        <f t="shared" si="181"/>
        <v>0</v>
      </c>
      <c r="AL85" s="225">
        <f t="shared" si="181"/>
        <v>0</v>
      </c>
      <c r="AM85" s="225">
        <f t="shared" si="181"/>
        <v>0</v>
      </c>
      <c r="AN85" s="225">
        <f t="shared" si="181"/>
        <v>0</v>
      </c>
      <c r="AO85" s="225">
        <f t="shared" si="181"/>
        <v>0</v>
      </c>
      <c r="AP85" s="225">
        <f t="shared" si="181"/>
        <v>0</v>
      </c>
    </row>
    <row r="86" spans="1:42" ht="15" hidden="1" thickBot="1">
      <c r="A86" s="166">
        <v>3</v>
      </c>
      <c r="B86" s="118" t="s">
        <v>331</v>
      </c>
      <c r="C86" s="118">
        <v>1</v>
      </c>
      <c r="D86" s="118" t="s">
        <v>99</v>
      </c>
      <c r="E86" s="118">
        <v>1</v>
      </c>
      <c r="F86" s="118" t="s">
        <v>364</v>
      </c>
      <c r="G86" s="115">
        <v>17</v>
      </c>
      <c r="H86" s="450" t="s">
        <v>227</v>
      </c>
      <c r="I86" s="119" t="s">
        <v>211</v>
      </c>
      <c r="J86" s="118" t="s">
        <v>365</v>
      </c>
      <c r="K86" s="118" t="s">
        <v>354</v>
      </c>
      <c r="L86" s="118"/>
      <c r="M86" s="226">
        <v>0</v>
      </c>
      <c r="N86" s="226">
        <f t="shared" ref="N86:P86" si="182">M86*0.98</f>
        <v>0</v>
      </c>
      <c r="O86" s="226">
        <f t="shared" si="182"/>
        <v>0</v>
      </c>
      <c r="P86" s="228">
        <f t="shared" si="182"/>
        <v>0</v>
      </c>
      <c r="Q86" s="478">
        <f t="shared" ref="Q86:V86" si="183">P86*0.92</f>
        <v>0</v>
      </c>
      <c r="R86" s="477">
        <f t="shared" si="183"/>
        <v>0</v>
      </c>
      <c r="S86" s="477">
        <f t="shared" si="183"/>
        <v>0</v>
      </c>
      <c r="T86" s="477">
        <f t="shared" si="183"/>
        <v>0</v>
      </c>
      <c r="U86" s="477">
        <f t="shared" si="183"/>
        <v>0</v>
      </c>
      <c r="V86" s="476">
        <f t="shared" si="183"/>
        <v>0</v>
      </c>
      <c r="W86" s="483">
        <f t="shared" ref="W86:AP86" si="184">V86*0.9</f>
        <v>0</v>
      </c>
      <c r="X86" s="226">
        <f t="shared" si="184"/>
        <v>0</v>
      </c>
      <c r="Y86" s="226">
        <f t="shared" si="184"/>
        <v>0</v>
      </c>
      <c r="Z86" s="226">
        <f t="shared" si="184"/>
        <v>0</v>
      </c>
      <c r="AA86" s="226">
        <f t="shared" si="184"/>
        <v>0</v>
      </c>
      <c r="AB86" s="29">
        <f t="shared" si="184"/>
        <v>0</v>
      </c>
      <c r="AC86" s="29">
        <f t="shared" si="184"/>
        <v>0</v>
      </c>
      <c r="AD86" s="29">
        <f t="shared" si="184"/>
        <v>0</v>
      </c>
      <c r="AE86" s="29">
        <f t="shared" si="184"/>
        <v>0</v>
      </c>
      <c r="AF86" s="29">
        <f t="shared" si="184"/>
        <v>0</v>
      </c>
      <c r="AG86" s="29">
        <f t="shared" si="184"/>
        <v>0</v>
      </c>
      <c r="AH86" s="29">
        <f t="shared" si="184"/>
        <v>0</v>
      </c>
      <c r="AI86" s="29">
        <f t="shared" si="184"/>
        <v>0</v>
      </c>
      <c r="AJ86" s="29">
        <f t="shared" si="184"/>
        <v>0</v>
      </c>
      <c r="AK86" s="29">
        <f t="shared" si="184"/>
        <v>0</v>
      </c>
      <c r="AL86" s="29">
        <f t="shared" si="184"/>
        <v>0</v>
      </c>
      <c r="AM86" s="29">
        <f t="shared" si="184"/>
        <v>0</v>
      </c>
      <c r="AN86" s="29">
        <f t="shared" si="184"/>
        <v>0</v>
      </c>
      <c r="AO86" s="29">
        <f t="shared" si="184"/>
        <v>0</v>
      </c>
      <c r="AP86" s="29">
        <f t="shared" si="184"/>
        <v>0</v>
      </c>
    </row>
    <row r="87" spans="1:42" ht="15" hidden="1" thickBot="1">
      <c r="A87" s="162">
        <v>3</v>
      </c>
      <c r="B87" s="157" t="s">
        <v>331</v>
      </c>
      <c r="C87" s="157">
        <v>1</v>
      </c>
      <c r="D87" s="157" t="s">
        <v>99</v>
      </c>
      <c r="E87" s="157">
        <v>1</v>
      </c>
      <c r="F87" s="157" t="s">
        <v>364</v>
      </c>
      <c r="G87" s="157">
        <v>18</v>
      </c>
      <c r="H87" s="157" t="s">
        <v>761</v>
      </c>
      <c r="I87" s="163" t="s">
        <v>228</v>
      </c>
      <c r="J87" s="157" t="s">
        <v>365</v>
      </c>
      <c r="K87" s="157" t="s">
        <v>354</v>
      </c>
      <c r="L87" s="157"/>
      <c r="M87" s="221">
        <v>54577</v>
      </c>
      <c r="N87" s="29">
        <f t="shared" ref="N87:P87" si="185">M87*0.98</f>
        <v>53485.46</v>
      </c>
      <c r="O87" s="29">
        <f t="shared" si="185"/>
        <v>52415.750800000002</v>
      </c>
      <c r="P87" s="488">
        <f t="shared" si="185"/>
        <v>51367.435784000001</v>
      </c>
      <c r="Q87" s="475">
        <f t="shared" ref="Q87:V87" si="186">P87*0.92</f>
        <v>47258.04092128</v>
      </c>
      <c r="R87" s="474">
        <f t="shared" si="186"/>
        <v>43477.3976475776</v>
      </c>
      <c r="S87" s="474">
        <f t="shared" si="186"/>
        <v>39999.20583577139</v>
      </c>
      <c r="T87" s="474">
        <f t="shared" si="186"/>
        <v>36799.269368909678</v>
      </c>
      <c r="U87" s="474">
        <f t="shared" si="186"/>
        <v>33855.327819396902</v>
      </c>
      <c r="V87" s="473">
        <f t="shared" si="186"/>
        <v>31146.901593845152</v>
      </c>
      <c r="W87" s="485">
        <f t="shared" ref="W87:AP87" si="187">V87*0.9</f>
        <v>28032.211434460638</v>
      </c>
      <c r="X87" s="29">
        <f t="shared" si="187"/>
        <v>25228.990291014576</v>
      </c>
      <c r="Y87" s="29">
        <f t="shared" si="187"/>
        <v>22706.09126191312</v>
      </c>
      <c r="Z87" s="29">
        <f t="shared" si="187"/>
        <v>20435.48213572181</v>
      </c>
      <c r="AA87" s="29">
        <f t="shared" si="187"/>
        <v>18391.93392214963</v>
      </c>
      <c r="AB87" s="29">
        <f t="shared" si="187"/>
        <v>16552.740529934668</v>
      </c>
      <c r="AC87" s="29">
        <f t="shared" si="187"/>
        <v>14897.466476941201</v>
      </c>
      <c r="AD87" s="29">
        <f t="shared" si="187"/>
        <v>13407.719829247082</v>
      </c>
      <c r="AE87" s="29">
        <f t="shared" si="187"/>
        <v>12066.947846322375</v>
      </c>
      <c r="AF87" s="29">
        <f t="shared" si="187"/>
        <v>10860.253061690139</v>
      </c>
      <c r="AG87" s="29">
        <f t="shared" si="187"/>
        <v>9774.2277555211258</v>
      </c>
      <c r="AH87" s="29">
        <f t="shared" si="187"/>
        <v>8796.8049799690143</v>
      </c>
      <c r="AI87" s="29">
        <f t="shared" si="187"/>
        <v>7917.1244819721132</v>
      </c>
      <c r="AJ87" s="29">
        <f t="shared" si="187"/>
        <v>7125.4120337749018</v>
      </c>
      <c r="AK87" s="29">
        <f t="shared" si="187"/>
        <v>6412.8708303974117</v>
      </c>
      <c r="AL87" s="29">
        <f t="shared" si="187"/>
        <v>5771.5837473576703</v>
      </c>
      <c r="AM87" s="29">
        <f t="shared" si="187"/>
        <v>5194.4253726219031</v>
      </c>
      <c r="AN87" s="29">
        <f t="shared" si="187"/>
        <v>4674.9828353597131</v>
      </c>
      <c r="AO87" s="29">
        <f t="shared" si="187"/>
        <v>4207.4845518237416</v>
      </c>
      <c r="AP87" s="29">
        <f t="shared" si="187"/>
        <v>3786.7360966413676</v>
      </c>
    </row>
    <row r="88" spans="1:42" ht="15" hidden="1" thickBot="1">
      <c r="A88" s="165">
        <v>3</v>
      </c>
      <c r="B88" s="115" t="s">
        <v>331</v>
      </c>
      <c r="C88" s="115">
        <v>1</v>
      </c>
      <c r="D88" s="115" t="s">
        <v>99</v>
      </c>
      <c r="E88" s="115">
        <v>1</v>
      </c>
      <c r="F88" s="115" t="s">
        <v>364</v>
      </c>
      <c r="G88" s="115">
        <v>19</v>
      </c>
      <c r="H88" s="115" t="s">
        <v>212</v>
      </c>
      <c r="I88" s="117" t="s">
        <v>228</v>
      </c>
      <c r="J88" s="115" t="s">
        <v>365</v>
      </c>
      <c r="K88" s="115" t="s">
        <v>354</v>
      </c>
      <c r="L88" s="115"/>
      <c r="M88" s="29">
        <v>93134</v>
      </c>
      <c r="N88" s="29">
        <f t="shared" ref="N88:P88" si="188">M88*0.98</f>
        <v>91271.319999999992</v>
      </c>
      <c r="O88" s="29">
        <f t="shared" si="188"/>
        <v>89445.893599999996</v>
      </c>
      <c r="P88" s="488">
        <f t="shared" si="188"/>
        <v>87656.97572799999</v>
      </c>
      <c r="Q88" s="480">
        <f t="shared" ref="Q88:V88" si="189">P88*0.92</f>
        <v>80644.417669759991</v>
      </c>
      <c r="R88" s="490">
        <f t="shared" si="189"/>
        <v>74192.864256179193</v>
      </c>
      <c r="S88" s="490">
        <f t="shared" si="189"/>
        <v>68257.435115684857</v>
      </c>
      <c r="T88" s="490">
        <f t="shared" si="189"/>
        <v>62796.840306430073</v>
      </c>
      <c r="U88" s="490">
        <f t="shared" si="189"/>
        <v>57773.093081915671</v>
      </c>
      <c r="V88" s="479">
        <f t="shared" si="189"/>
        <v>53151.245635362422</v>
      </c>
      <c r="W88" s="485">
        <f t="shared" ref="W88:AP88" si="190">V88*0.9</f>
        <v>47836.121071826179</v>
      </c>
      <c r="X88" s="29">
        <f t="shared" si="190"/>
        <v>43052.508964643559</v>
      </c>
      <c r="Y88" s="29">
        <f t="shared" si="190"/>
        <v>38747.258068179202</v>
      </c>
      <c r="Z88" s="29">
        <f t="shared" si="190"/>
        <v>34872.532261361281</v>
      </c>
      <c r="AA88" s="29">
        <f t="shared" si="190"/>
        <v>31385.279035225154</v>
      </c>
      <c r="AB88" s="29">
        <f t="shared" si="190"/>
        <v>28246.75113170264</v>
      </c>
      <c r="AC88" s="29">
        <f t="shared" si="190"/>
        <v>25422.076018532378</v>
      </c>
      <c r="AD88" s="29">
        <f t="shared" si="190"/>
        <v>22879.868416679139</v>
      </c>
      <c r="AE88" s="29">
        <f t="shared" si="190"/>
        <v>20591.881575011226</v>
      </c>
      <c r="AF88" s="29">
        <f t="shared" si="190"/>
        <v>18532.693417510105</v>
      </c>
      <c r="AG88" s="29">
        <f t="shared" si="190"/>
        <v>16679.424075759096</v>
      </c>
      <c r="AH88" s="29">
        <f t="shared" si="190"/>
        <v>15011.481668183187</v>
      </c>
      <c r="AI88" s="29">
        <f t="shared" si="190"/>
        <v>13510.333501364868</v>
      </c>
      <c r="AJ88" s="29">
        <f t="shared" si="190"/>
        <v>12159.300151228383</v>
      </c>
      <c r="AK88" s="29">
        <f t="shared" si="190"/>
        <v>10943.370136105545</v>
      </c>
      <c r="AL88" s="29">
        <f t="shared" si="190"/>
        <v>9849.0331224949896</v>
      </c>
      <c r="AM88" s="29">
        <f t="shared" si="190"/>
        <v>8864.1298102454912</v>
      </c>
      <c r="AN88" s="29">
        <f t="shared" si="190"/>
        <v>7977.7168292209426</v>
      </c>
      <c r="AO88" s="29">
        <f t="shared" si="190"/>
        <v>7179.9451462988482</v>
      </c>
      <c r="AP88" s="29">
        <f t="shared" si="190"/>
        <v>6461.9506316689631</v>
      </c>
    </row>
    <row r="89" spans="1:42" ht="15" hidden="1" thickBot="1">
      <c r="A89" s="165">
        <v>3</v>
      </c>
      <c r="B89" s="115" t="s">
        <v>331</v>
      </c>
      <c r="C89" s="115">
        <v>1</v>
      </c>
      <c r="D89" s="115" t="s">
        <v>99</v>
      </c>
      <c r="E89" s="115">
        <v>1</v>
      </c>
      <c r="F89" s="115" t="s">
        <v>364</v>
      </c>
      <c r="G89" s="115">
        <v>20</v>
      </c>
      <c r="H89" s="115" t="s">
        <v>768</v>
      </c>
      <c r="I89" s="117" t="s">
        <v>228</v>
      </c>
      <c r="J89" s="115" t="s">
        <v>365</v>
      </c>
      <c r="K89" s="115" t="s">
        <v>354</v>
      </c>
      <c r="L89" s="115"/>
      <c r="M89" s="29">
        <v>18427</v>
      </c>
      <c r="N89" s="29">
        <f t="shared" ref="N89:P89" si="191">M89*0.98</f>
        <v>18058.46</v>
      </c>
      <c r="O89" s="29">
        <f t="shared" si="191"/>
        <v>17697.290799999999</v>
      </c>
      <c r="P89" s="488">
        <f t="shared" si="191"/>
        <v>17343.344983999999</v>
      </c>
      <c r="Q89" s="480">
        <f t="shared" ref="Q89:V89" si="192">P89*0.92</f>
        <v>15955.87738528</v>
      </c>
      <c r="R89" s="490">
        <f t="shared" si="192"/>
        <v>14679.407194457601</v>
      </c>
      <c r="S89" s="490">
        <f t="shared" si="192"/>
        <v>13505.054618900993</v>
      </c>
      <c r="T89" s="490">
        <f t="shared" si="192"/>
        <v>12424.650249388915</v>
      </c>
      <c r="U89" s="490">
        <f t="shared" si="192"/>
        <v>11430.678229437803</v>
      </c>
      <c r="V89" s="479">
        <f t="shared" si="192"/>
        <v>10516.223971082778</v>
      </c>
      <c r="W89" s="485">
        <f t="shared" ref="W89:AP89" si="193">V89*0.9</f>
        <v>9464.6015739744998</v>
      </c>
      <c r="X89" s="29">
        <f t="shared" si="193"/>
        <v>8518.1414165770493</v>
      </c>
      <c r="Y89" s="29">
        <f t="shared" si="193"/>
        <v>7666.3272749193447</v>
      </c>
      <c r="Z89" s="29">
        <f t="shared" si="193"/>
        <v>6899.6945474274107</v>
      </c>
      <c r="AA89" s="29">
        <f t="shared" si="193"/>
        <v>6209.72509268467</v>
      </c>
      <c r="AB89" s="29">
        <f t="shared" si="193"/>
        <v>5588.7525834162034</v>
      </c>
      <c r="AC89" s="29">
        <f t="shared" si="193"/>
        <v>5029.8773250745835</v>
      </c>
      <c r="AD89" s="29">
        <f t="shared" si="193"/>
        <v>4526.889592567125</v>
      </c>
      <c r="AE89" s="29">
        <f t="shared" si="193"/>
        <v>4074.2006333104127</v>
      </c>
      <c r="AF89" s="29">
        <f t="shared" si="193"/>
        <v>3666.7805699793716</v>
      </c>
      <c r="AG89" s="29">
        <f t="shared" si="193"/>
        <v>3300.1025129814348</v>
      </c>
      <c r="AH89" s="29">
        <f t="shared" si="193"/>
        <v>2970.0922616832913</v>
      </c>
      <c r="AI89" s="29">
        <f t="shared" si="193"/>
        <v>2673.0830355149624</v>
      </c>
      <c r="AJ89" s="29">
        <f t="shared" si="193"/>
        <v>2405.7747319634664</v>
      </c>
      <c r="AK89" s="29">
        <f t="shared" si="193"/>
        <v>2165.1972587671198</v>
      </c>
      <c r="AL89" s="29">
        <f t="shared" si="193"/>
        <v>1948.677532890408</v>
      </c>
      <c r="AM89" s="29">
        <f t="shared" si="193"/>
        <v>1753.8097796013672</v>
      </c>
      <c r="AN89" s="29">
        <f t="shared" si="193"/>
        <v>1578.4288016412304</v>
      </c>
      <c r="AO89" s="29">
        <f t="shared" si="193"/>
        <v>1420.5859214771074</v>
      </c>
      <c r="AP89" s="29">
        <f t="shared" si="193"/>
        <v>1278.5273293293967</v>
      </c>
    </row>
    <row r="90" spans="1:42" ht="15" hidden="1" thickBot="1">
      <c r="A90" s="165">
        <v>3</v>
      </c>
      <c r="B90" s="115" t="s">
        <v>331</v>
      </c>
      <c r="C90" s="115">
        <v>1</v>
      </c>
      <c r="D90" s="115" t="s">
        <v>99</v>
      </c>
      <c r="E90" s="115">
        <v>1</v>
      </c>
      <c r="F90" s="115" t="s">
        <v>364</v>
      </c>
      <c r="G90" s="115">
        <v>21</v>
      </c>
      <c r="H90" s="115" t="s">
        <v>763</v>
      </c>
      <c r="I90" s="117" t="s">
        <v>228</v>
      </c>
      <c r="J90" s="115" t="s">
        <v>365</v>
      </c>
      <c r="K90" s="115" t="s">
        <v>354</v>
      </c>
      <c r="L90" s="115"/>
      <c r="M90" s="29">
        <v>46782</v>
      </c>
      <c r="N90" s="29">
        <f t="shared" ref="N90:P90" si="194">M90*0.98</f>
        <v>45846.36</v>
      </c>
      <c r="O90" s="29">
        <f t="shared" si="194"/>
        <v>44929.432800000002</v>
      </c>
      <c r="P90" s="488">
        <f t="shared" si="194"/>
        <v>44030.844144000002</v>
      </c>
      <c r="Q90" s="480">
        <f t="shared" ref="Q90:V90" si="195">P90*0.92</f>
        <v>40508.376612480002</v>
      </c>
      <c r="R90" s="490">
        <f t="shared" si="195"/>
        <v>37267.706483481605</v>
      </c>
      <c r="S90" s="490">
        <f t="shared" si="195"/>
        <v>34286.28996480308</v>
      </c>
      <c r="T90" s="490">
        <f t="shared" si="195"/>
        <v>31543.386767618835</v>
      </c>
      <c r="U90" s="490">
        <f t="shared" si="195"/>
        <v>29019.91582620933</v>
      </c>
      <c r="V90" s="479">
        <f t="shared" si="195"/>
        <v>26698.322560112585</v>
      </c>
      <c r="W90" s="485">
        <f t="shared" ref="W90:AP90" si="196">V90*0.9</f>
        <v>24028.490304101328</v>
      </c>
      <c r="X90" s="29">
        <f t="shared" si="196"/>
        <v>21625.641273691195</v>
      </c>
      <c r="Y90" s="29">
        <f t="shared" si="196"/>
        <v>19463.077146322077</v>
      </c>
      <c r="Z90" s="29">
        <f t="shared" si="196"/>
        <v>17516.769431689871</v>
      </c>
      <c r="AA90" s="29">
        <f t="shared" si="196"/>
        <v>15765.092488520884</v>
      </c>
      <c r="AB90" s="29">
        <f t="shared" si="196"/>
        <v>14188.583239668797</v>
      </c>
      <c r="AC90" s="29">
        <f t="shared" si="196"/>
        <v>12769.724915701918</v>
      </c>
      <c r="AD90" s="29">
        <f t="shared" si="196"/>
        <v>11492.752424131726</v>
      </c>
      <c r="AE90" s="29">
        <f t="shared" si="196"/>
        <v>10343.477181718554</v>
      </c>
      <c r="AF90" s="29">
        <f t="shared" si="196"/>
        <v>9309.1294635466984</v>
      </c>
      <c r="AG90" s="29">
        <f t="shared" si="196"/>
        <v>8378.2165171920296</v>
      </c>
      <c r="AH90" s="29">
        <f t="shared" si="196"/>
        <v>7540.3948654728265</v>
      </c>
      <c r="AI90" s="29">
        <f t="shared" si="196"/>
        <v>6786.3553789255438</v>
      </c>
      <c r="AJ90" s="29">
        <f t="shared" si="196"/>
        <v>6107.7198410329893</v>
      </c>
      <c r="AK90" s="29">
        <f t="shared" si="196"/>
        <v>5496.9478569296907</v>
      </c>
      <c r="AL90" s="29">
        <f t="shared" si="196"/>
        <v>4947.2530712367216</v>
      </c>
      <c r="AM90" s="29">
        <f t="shared" si="196"/>
        <v>4452.5277641130497</v>
      </c>
      <c r="AN90" s="29">
        <f t="shared" si="196"/>
        <v>4007.274987701745</v>
      </c>
      <c r="AO90" s="29">
        <f t="shared" si="196"/>
        <v>3606.5474889315706</v>
      </c>
      <c r="AP90" s="29">
        <f t="shared" si="196"/>
        <v>3245.8927400384136</v>
      </c>
    </row>
    <row r="91" spans="1:42" ht="15" hidden="1" thickBot="1">
      <c r="A91" s="165">
        <v>3</v>
      </c>
      <c r="B91" s="115" t="s">
        <v>331</v>
      </c>
      <c r="C91" s="115">
        <v>1</v>
      </c>
      <c r="D91" s="115" t="s">
        <v>99</v>
      </c>
      <c r="E91" s="115">
        <v>1</v>
      </c>
      <c r="F91" s="115" t="s">
        <v>364</v>
      </c>
      <c r="G91" s="115">
        <v>22</v>
      </c>
      <c r="H91" s="115" t="s">
        <v>215</v>
      </c>
      <c r="I91" s="117" t="s">
        <v>228</v>
      </c>
      <c r="J91" s="115" t="s">
        <v>365</v>
      </c>
      <c r="K91" s="115" t="s">
        <v>354</v>
      </c>
      <c r="L91" s="115"/>
      <c r="M91" s="29">
        <v>28077</v>
      </c>
      <c r="N91" s="29">
        <f t="shared" ref="N91:P91" si="197">M91*0.98</f>
        <v>27515.46</v>
      </c>
      <c r="O91" s="29">
        <f t="shared" si="197"/>
        <v>26965.150799999999</v>
      </c>
      <c r="P91" s="488">
        <f t="shared" si="197"/>
        <v>26425.847783999998</v>
      </c>
      <c r="Q91" s="480">
        <f t="shared" ref="Q91:V91" si="198">P91*0.92</f>
        <v>24311.779961279997</v>
      </c>
      <c r="R91" s="490">
        <f t="shared" si="198"/>
        <v>22366.837564377598</v>
      </c>
      <c r="S91" s="490">
        <f t="shared" si="198"/>
        <v>20577.49055922739</v>
      </c>
      <c r="T91" s="490">
        <f t="shared" si="198"/>
        <v>18931.291314489201</v>
      </c>
      <c r="U91" s="490">
        <f t="shared" si="198"/>
        <v>17416.788009330066</v>
      </c>
      <c r="V91" s="479">
        <f t="shared" si="198"/>
        <v>16023.444968583663</v>
      </c>
      <c r="W91" s="485">
        <f t="shared" ref="W91:AP91" si="199">V91*0.9</f>
        <v>14421.100471725296</v>
      </c>
      <c r="X91" s="29">
        <f t="shared" si="199"/>
        <v>12978.990424552767</v>
      </c>
      <c r="Y91" s="29">
        <f t="shared" si="199"/>
        <v>11681.091382097491</v>
      </c>
      <c r="Z91" s="29">
        <f t="shared" si="199"/>
        <v>10512.982243887742</v>
      </c>
      <c r="AA91" s="29">
        <f t="shared" si="199"/>
        <v>9461.6840194989672</v>
      </c>
      <c r="AB91" s="29">
        <f t="shared" si="199"/>
        <v>8515.5156175490702</v>
      </c>
      <c r="AC91" s="29">
        <f t="shared" si="199"/>
        <v>7663.964055794163</v>
      </c>
      <c r="AD91" s="29">
        <f t="shared" si="199"/>
        <v>6897.5676502147471</v>
      </c>
      <c r="AE91" s="29">
        <f t="shared" si="199"/>
        <v>6207.810885193273</v>
      </c>
      <c r="AF91" s="29">
        <f t="shared" si="199"/>
        <v>5587.0297966739454</v>
      </c>
      <c r="AG91" s="29">
        <f t="shared" si="199"/>
        <v>5028.3268170065512</v>
      </c>
      <c r="AH91" s="29">
        <f t="shared" si="199"/>
        <v>4525.4941353058966</v>
      </c>
      <c r="AI91" s="29">
        <f t="shared" si="199"/>
        <v>4072.9447217753072</v>
      </c>
      <c r="AJ91" s="29">
        <f t="shared" si="199"/>
        <v>3665.6502495977766</v>
      </c>
      <c r="AK91" s="29">
        <f t="shared" si="199"/>
        <v>3299.0852246379991</v>
      </c>
      <c r="AL91" s="29">
        <f t="shared" si="199"/>
        <v>2969.1767021741994</v>
      </c>
      <c r="AM91" s="29">
        <f t="shared" si="199"/>
        <v>2672.2590319567794</v>
      </c>
      <c r="AN91" s="29">
        <f t="shared" si="199"/>
        <v>2405.0331287611016</v>
      </c>
      <c r="AO91" s="29">
        <f t="shared" si="199"/>
        <v>2164.5298158849914</v>
      </c>
      <c r="AP91" s="29">
        <f t="shared" si="199"/>
        <v>1948.0768342964923</v>
      </c>
    </row>
    <row r="92" spans="1:42" ht="15" hidden="1" thickBot="1">
      <c r="A92" s="165">
        <v>3</v>
      </c>
      <c r="B92" s="115" t="s">
        <v>331</v>
      </c>
      <c r="C92" s="115">
        <v>1</v>
      </c>
      <c r="D92" s="115" t="s">
        <v>99</v>
      </c>
      <c r="E92" s="115">
        <v>1</v>
      </c>
      <c r="F92" s="115" t="s">
        <v>364</v>
      </c>
      <c r="G92" s="115">
        <v>23</v>
      </c>
      <c r="H92" s="32" t="s">
        <v>216</v>
      </c>
      <c r="I92" s="117" t="s">
        <v>228</v>
      </c>
      <c r="J92" s="115" t="s">
        <v>365</v>
      </c>
      <c r="K92" s="115" t="s">
        <v>354</v>
      </c>
      <c r="L92" s="115"/>
      <c r="M92" s="29">
        <v>0</v>
      </c>
      <c r="N92" s="29">
        <f t="shared" ref="N92:P92" si="200">M92*0.98</f>
        <v>0</v>
      </c>
      <c r="O92" s="29">
        <f t="shared" si="200"/>
        <v>0</v>
      </c>
      <c r="P92" s="488">
        <f t="shared" si="200"/>
        <v>0</v>
      </c>
      <c r="Q92" s="480">
        <f t="shared" ref="Q92:V92" si="201">P92*0.92</f>
        <v>0</v>
      </c>
      <c r="R92" s="490">
        <f t="shared" si="201"/>
        <v>0</v>
      </c>
      <c r="S92" s="490">
        <f t="shared" si="201"/>
        <v>0</v>
      </c>
      <c r="T92" s="490">
        <f t="shared" si="201"/>
        <v>0</v>
      </c>
      <c r="U92" s="490">
        <f t="shared" si="201"/>
        <v>0</v>
      </c>
      <c r="V92" s="479">
        <f t="shared" si="201"/>
        <v>0</v>
      </c>
      <c r="W92" s="485">
        <f t="shared" ref="W92:AP92" si="202">V92*0.9</f>
        <v>0</v>
      </c>
      <c r="X92" s="29">
        <f t="shared" si="202"/>
        <v>0</v>
      </c>
      <c r="Y92" s="29">
        <f t="shared" si="202"/>
        <v>0</v>
      </c>
      <c r="Z92" s="29">
        <f t="shared" si="202"/>
        <v>0</v>
      </c>
      <c r="AA92" s="29">
        <f t="shared" si="202"/>
        <v>0</v>
      </c>
      <c r="AB92" s="29">
        <f t="shared" si="202"/>
        <v>0</v>
      </c>
      <c r="AC92" s="29">
        <f t="shared" si="202"/>
        <v>0</v>
      </c>
      <c r="AD92" s="29">
        <f t="shared" si="202"/>
        <v>0</v>
      </c>
      <c r="AE92" s="29">
        <f t="shared" si="202"/>
        <v>0</v>
      </c>
      <c r="AF92" s="29">
        <f t="shared" si="202"/>
        <v>0</v>
      </c>
      <c r="AG92" s="29">
        <f t="shared" si="202"/>
        <v>0</v>
      </c>
      <c r="AH92" s="29">
        <f t="shared" si="202"/>
        <v>0</v>
      </c>
      <c r="AI92" s="29">
        <f t="shared" si="202"/>
        <v>0</v>
      </c>
      <c r="AJ92" s="29">
        <f t="shared" si="202"/>
        <v>0</v>
      </c>
      <c r="AK92" s="29">
        <f t="shared" si="202"/>
        <v>0</v>
      </c>
      <c r="AL92" s="29">
        <f t="shared" si="202"/>
        <v>0</v>
      </c>
      <c r="AM92" s="29">
        <f t="shared" si="202"/>
        <v>0</v>
      </c>
      <c r="AN92" s="29">
        <f t="shared" si="202"/>
        <v>0</v>
      </c>
      <c r="AO92" s="29">
        <f t="shared" si="202"/>
        <v>0</v>
      </c>
      <c r="AP92" s="29">
        <f t="shared" si="202"/>
        <v>0</v>
      </c>
    </row>
    <row r="93" spans="1:42" ht="15" hidden="1" thickBot="1">
      <c r="A93" s="165">
        <v>3</v>
      </c>
      <c r="B93" s="115" t="s">
        <v>331</v>
      </c>
      <c r="C93" s="115">
        <v>1</v>
      </c>
      <c r="D93" s="115" t="s">
        <v>99</v>
      </c>
      <c r="E93" s="115">
        <v>1</v>
      </c>
      <c r="F93" s="115" t="s">
        <v>364</v>
      </c>
      <c r="G93" s="115">
        <v>24</v>
      </c>
      <c r="H93" s="115" t="s">
        <v>765</v>
      </c>
      <c r="I93" s="117" t="s">
        <v>228</v>
      </c>
      <c r="J93" s="115" t="s">
        <v>365</v>
      </c>
      <c r="K93" s="115" t="s">
        <v>354</v>
      </c>
      <c r="L93" s="115"/>
      <c r="M93" s="29">
        <v>12981</v>
      </c>
      <c r="N93" s="29">
        <f t="shared" ref="N93:P93" si="203">M93*0.98</f>
        <v>12721.38</v>
      </c>
      <c r="O93" s="29">
        <f t="shared" si="203"/>
        <v>12466.952399999998</v>
      </c>
      <c r="P93" s="488">
        <f t="shared" si="203"/>
        <v>12217.613351999998</v>
      </c>
      <c r="Q93" s="480">
        <f t="shared" ref="Q93:V93" si="204">P93*0.92</f>
        <v>11240.204283839999</v>
      </c>
      <c r="R93" s="490">
        <f t="shared" si="204"/>
        <v>10340.9879411328</v>
      </c>
      <c r="S93" s="490">
        <f t="shared" si="204"/>
        <v>9513.708905842177</v>
      </c>
      <c r="T93" s="490">
        <f t="shared" si="204"/>
        <v>8752.6121933748036</v>
      </c>
      <c r="U93" s="490">
        <f t="shared" si="204"/>
        <v>8052.4032179048199</v>
      </c>
      <c r="V93" s="479">
        <f t="shared" si="204"/>
        <v>7408.2109604724346</v>
      </c>
      <c r="W93" s="485">
        <f t="shared" ref="W93:AP93" si="205">V93*0.9</f>
        <v>6667.3898644251913</v>
      </c>
      <c r="X93" s="29">
        <f t="shared" si="205"/>
        <v>6000.6508779826727</v>
      </c>
      <c r="Y93" s="29">
        <f t="shared" si="205"/>
        <v>5400.5857901844056</v>
      </c>
      <c r="Z93" s="29">
        <f t="shared" si="205"/>
        <v>4860.5272111659651</v>
      </c>
      <c r="AA93" s="29">
        <f t="shared" si="205"/>
        <v>4374.4744900493688</v>
      </c>
      <c r="AB93" s="29">
        <f t="shared" si="205"/>
        <v>3937.0270410444318</v>
      </c>
      <c r="AC93" s="29">
        <f t="shared" si="205"/>
        <v>3543.3243369399888</v>
      </c>
      <c r="AD93" s="29">
        <f t="shared" si="205"/>
        <v>3188.9919032459902</v>
      </c>
      <c r="AE93" s="29">
        <f t="shared" si="205"/>
        <v>2870.0927129213915</v>
      </c>
      <c r="AF93" s="29">
        <f t="shared" si="205"/>
        <v>2583.0834416292523</v>
      </c>
      <c r="AG93" s="29">
        <f t="shared" si="205"/>
        <v>2324.7750974663272</v>
      </c>
      <c r="AH93" s="29">
        <f t="shared" si="205"/>
        <v>2092.2975877196945</v>
      </c>
      <c r="AI93" s="29">
        <f t="shared" si="205"/>
        <v>1883.067828947725</v>
      </c>
      <c r="AJ93" s="29">
        <f t="shared" si="205"/>
        <v>1694.7610460529527</v>
      </c>
      <c r="AK93" s="29">
        <f t="shared" si="205"/>
        <v>1525.2849414476575</v>
      </c>
      <c r="AL93" s="29">
        <f t="shared" si="205"/>
        <v>1372.7564473028917</v>
      </c>
      <c r="AM93" s="29">
        <f t="shared" si="205"/>
        <v>1235.4808025726027</v>
      </c>
      <c r="AN93" s="29">
        <f t="shared" si="205"/>
        <v>1111.9327223153425</v>
      </c>
      <c r="AO93" s="29">
        <f t="shared" si="205"/>
        <v>1000.7394500838083</v>
      </c>
      <c r="AP93" s="29">
        <f t="shared" si="205"/>
        <v>900.6655050754274</v>
      </c>
    </row>
    <row r="94" spans="1:42" ht="15" hidden="1" thickBot="1">
      <c r="A94" s="165">
        <v>3</v>
      </c>
      <c r="B94" s="115" t="s">
        <v>331</v>
      </c>
      <c r="C94" s="115">
        <v>1</v>
      </c>
      <c r="D94" s="115" t="s">
        <v>99</v>
      </c>
      <c r="E94" s="115">
        <v>1</v>
      </c>
      <c r="F94" s="115" t="s">
        <v>364</v>
      </c>
      <c r="G94" s="115">
        <v>25</v>
      </c>
      <c r="H94" s="115" t="s">
        <v>766</v>
      </c>
      <c r="I94" s="117" t="s">
        <v>228</v>
      </c>
      <c r="J94" s="115" t="s">
        <v>365</v>
      </c>
      <c r="K94" s="115" t="s">
        <v>354</v>
      </c>
      <c r="L94" s="115"/>
      <c r="M94" s="29">
        <v>9226</v>
      </c>
      <c r="N94" s="29">
        <f t="shared" ref="N94:P94" si="206">M94*0.98</f>
        <v>9041.48</v>
      </c>
      <c r="O94" s="29">
        <f t="shared" si="206"/>
        <v>8860.6503999999986</v>
      </c>
      <c r="P94" s="488">
        <f t="shared" si="206"/>
        <v>8683.437391999998</v>
      </c>
      <c r="Q94" s="480">
        <f t="shared" ref="Q94:V94" si="207">P94*0.92</f>
        <v>7988.7624006399983</v>
      </c>
      <c r="R94" s="490">
        <f t="shared" si="207"/>
        <v>7349.6614085887986</v>
      </c>
      <c r="S94" s="490">
        <f t="shared" si="207"/>
        <v>6761.6884959016952</v>
      </c>
      <c r="T94" s="490">
        <f t="shared" si="207"/>
        <v>6220.7534162295597</v>
      </c>
      <c r="U94" s="490">
        <f t="shared" si="207"/>
        <v>5723.093142931195</v>
      </c>
      <c r="V94" s="479">
        <f t="shared" si="207"/>
        <v>5265.2456914966997</v>
      </c>
      <c r="W94" s="485">
        <f t="shared" ref="W94:AP94" si="208">V94*0.9</f>
        <v>4738.7211223470294</v>
      </c>
      <c r="X94" s="29">
        <f t="shared" si="208"/>
        <v>4264.8490101123271</v>
      </c>
      <c r="Y94" s="29">
        <f t="shared" si="208"/>
        <v>3838.3641091010945</v>
      </c>
      <c r="Z94" s="29">
        <f t="shared" si="208"/>
        <v>3454.5276981909851</v>
      </c>
      <c r="AA94" s="29">
        <f t="shared" si="208"/>
        <v>3109.0749283718865</v>
      </c>
      <c r="AB94" s="29">
        <f t="shared" si="208"/>
        <v>2798.1674355346977</v>
      </c>
      <c r="AC94" s="29">
        <f t="shared" si="208"/>
        <v>2518.350691981228</v>
      </c>
      <c r="AD94" s="29">
        <f t="shared" si="208"/>
        <v>2266.5156227831053</v>
      </c>
      <c r="AE94" s="29">
        <f t="shared" si="208"/>
        <v>2039.8640605047949</v>
      </c>
      <c r="AF94" s="29">
        <f t="shared" si="208"/>
        <v>1835.8776544543155</v>
      </c>
      <c r="AG94" s="29">
        <f t="shared" si="208"/>
        <v>1652.2898890088838</v>
      </c>
      <c r="AH94" s="29">
        <f t="shared" si="208"/>
        <v>1487.0609001079954</v>
      </c>
      <c r="AI94" s="29">
        <f t="shared" si="208"/>
        <v>1338.3548100971959</v>
      </c>
      <c r="AJ94" s="29">
        <f t="shared" si="208"/>
        <v>1204.5193290874763</v>
      </c>
      <c r="AK94" s="29">
        <f t="shared" si="208"/>
        <v>1084.0673961787288</v>
      </c>
      <c r="AL94" s="29">
        <f t="shared" si="208"/>
        <v>975.66065656085595</v>
      </c>
      <c r="AM94" s="29">
        <f t="shared" si="208"/>
        <v>878.09459090477037</v>
      </c>
      <c r="AN94" s="29">
        <f t="shared" si="208"/>
        <v>790.28513181429332</v>
      </c>
      <c r="AO94" s="29">
        <f t="shared" si="208"/>
        <v>711.25661863286405</v>
      </c>
      <c r="AP94" s="29">
        <f t="shared" si="208"/>
        <v>640.13095676957766</v>
      </c>
    </row>
    <row r="95" spans="1:42" ht="15" hidden="1" thickBot="1">
      <c r="A95" s="165">
        <v>3</v>
      </c>
      <c r="B95" s="115" t="s">
        <v>331</v>
      </c>
      <c r="C95" s="115">
        <v>1</v>
      </c>
      <c r="D95" s="115" t="s">
        <v>99</v>
      </c>
      <c r="E95" s="115">
        <v>1</v>
      </c>
      <c r="F95" s="115" t="s">
        <v>364</v>
      </c>
      <c r="G95" s="115">
        <v>26</v>
      </c>
      <c r="H95" s="115" t="s">
        <v>767</v>
      </c>
      <c r="I95" s="117" t="s">
        <v>228</v>
      </c>
      <c r="J95" s="115" t="s">
        <v>365</v>
      </c>
      <c r="K95" s="115" t="s">
        <v>354</v>
      </c>
      <c r="L95" s="115"/>
      <c r="M95" s="29">
        <v>9572</v>
      </c>
      <c r="N95" s="29">
        <f t="shared" ref="N95:P95" si="209">M95*0.98</f>
        <v>9380.56</v>
      </c>
      <c r="O95" s="29">
        <f t="shared" si="209"/>
        <v>9192.9488000000001</v>
      </c>
      <c r="P95" s="488">
        <f t="shared" si="209"/>
        <v>9009.0898240000006</v>
      </c>
      <c r="Q95" s="480">
        <f t="shared" ref="Q95:V95" si="210">P95*0.92</f>
        <v>8288.3626380800015</v>
      </c>
      <c r="R95" s="490">
        <f t="shared" si="210"/>
        <v>7625.2936270336013</v>
      </c>
      <c r="S95" s="490">
        <f t="shared" si="210"/>
        <v>7015.2701368709131</v>
      </c>
      <c r="T95" s="490">
        <f t="shared" si="210"/>
        <v>6454.0485259212401</v>
      </c>
      <c r="U95" s="490">
        <f t="shared" si="210"/>
        <v>5937.7246438475413</v>
      </c>
      <c r="V95" s="479">
        <f t="shared" si="210"/>
        <v>5462.7066723397384</v>
      </c>
      <c r="W95" s="485">
        <f t="shared" ref="W95:AP95" si="211">V95*0.9</f>
        <v>4916.4360051057647</v>
      </c>
      <c r="X95" s="29">
        <f t="shared" si="211"/>
        <v>4424.7924045951886</v>
      </c>
      <c r="Y95" s="29">
        <f t="shared" si="211"/>
        <v>3982.3131641356699</v>
      </c>
      <c r="Z95" s="29">
        <f t="shared" si="211"/>
        <v>3584.0818477221028</v>
      </c>
      <c r="AA95" s="29">
        <f t="shared" si="211"/>
        <v>3225.6736629498928</v>
      </c>
      <c r="AB95" s="29">
        <f t="shared" si="211"/>
        <v>2903.1062966549034</v>
      </c>
      <c r="AC95" s="29">
        <f t="shared" si="211"/>
        <v>2612.7956669894133</v>
      </c>
      <c r="AD95" s="29">
        <f t="shared" si="211"/>
        <v>2351.516100290472</v>
      </c>
      <c r="AE95" s="29">
        <f t="shared" si="211"/>
        <v>2116.3644902614246</v>
      </c>
      <c r="AF95" s="29">
        <f t="shared" si="211"/>
        <v>1904.7280412352823</v>
      </c>
      <c r="AG95" s="29">
        <f t="shared" si="211"/>
        <v>1714.255237111754</v>
      </c>
      <c r="AH95" s="29">
        <f t="shared" si="211"/>
        <v>1542.8297134005786</v>
      </c>
      <c r="AI95" s="29">
        <f t="shared" si="211"/>
        <v>1388.5467420605207</v>
      </c>
      <c r="AJ95" s="29">
        <f t="shared" si="211"/>
        <v>1249.6920678544686</v>
      </c>
      <c r="AK95" s="29">
        <f t="shared" si="211"/>
        <v>1124.7228610690217</v>
      </c>
      <c r="AL95" s="29">
        <f t="shared" si="211"/>
        <v>1012.2505749621196</v>
      </c>
      <c r="AM95" s="29">
        <f t="shared" si="211"/>
        <v>911.02551746590768</v>
      </c>
      <c r="AN95" s="29">
        <f t="shared" si="211"/>
        <v>819.92296571931695</v>
      </c>
      <c r="AO95" s="29">
        <f t="shared" si="211"/>
        <v>737.93066914738529</v>
      </c>
      <c r="AP95" s="29">
        <f t="shared" si="211"/>
        <v>664.13760223264683</v>
      </c>
    </row>
    <row r="96" spans="1:42" ht="15" hidden="1" thickBot="1">
      <c r="A96" s="165">
        <v>3</v>
      </c>
      <c r="B96" s="115" t="s">
        <v>331</v>
      </c>
      <c r="C96" s="115">
        <v>1</v>
      </c>
      <c r="D96" s="115" t="s">
        <v>99</v>
      </c>
      <c r="E96" s="115">
        <v>1</v>
      </c>
      <c r="F96" s="115" t="s">
        <v>364</v>
      </c>
      <c r="G96" s="115">
        <v>27</v>
      </c>
      <c r="H96" s="32" t="s">
        <v>220</v>
      </c>
      <c r="I96" s="117" t="s">
        <v>228</v>
      </c>
      <c r="J96" s="115" t="s">
        <v>365</v>
      </c>
      <c r="K96" s="115" t="s">
        <v>354</v>
      </c>
      <c r="L96" s="115"/>
      <c r="M96" s="29">
        <v>0</v>
      </c>
      <c r="N96" s="29">
        <f t="shared" ref="N96:P96" si="212">M96*0.98</f>
        <v>0</v>
      </c>
      <c r="O96" s="29">
        <f t="shared" si="212"/>
        <v>0</v>
      </c>
      <c r="P96" s="488">
        <f t="shared" si="212"/>
        <v>0</v>
      </c>
      <c r="Q96" s="480">
        <f t="shared" ref="Q96:V96" si="213">P96*0.92</f>
        <v>0</v>
      </c>
      <c r="R96" s="490">
        <f t="shared" si="213"/>
        <v>0</v>
      </c>
      <c r="S96" s="490">
        <f t="shared" si="213"/>
        <v>0</v>
      </c>
      <c r="T96" s="490">
        <f t="shared" si="213"/>
        <v>0</v>
      </c>
      <c r="U96" s="490">
        <f t="shared" si="213"/>
        <v>0</v>
      </c>
      <c r="V96" s="479">
        <f t="shared" si="213"/>
        <v>0</v>
      </c>
      <c r="W96" s="485">
        <f t="shared" ref="W96:AP96" si="214">V96*0.9</f>
        <v>0</v>
      </c>
      <c r="X96" s="29">
        <f t="shared" si="214"/>
        <v>0</v>
      </c>
      <c r="Y96" s="29">
        <f t="shared" si="214"/>
        <v>0</v>
      </c>
      <c r="Z96" s="29">
        <f t="shared" si="214"/>
        <v>0</v>
      </c>
      <c r="AA96" s="29">
        <f t="shared" si="214"/>
        <v>0</v>
      </c>
      <c r="AB96" s="29">
        <f t="shared" si="214"/>
        <v>0</v>
      </c>
      <c r="AC96" s="29">
        <f t="shared" si="214"/>
        <v>0</v>
      </c>
      <c r="AD96" s="29">
        <f t="shared" si="214"/>
        <v>0</v>
      </c>
      <c r="AE96" s="29">
        <f t="shared" si="214"/>
        <v>0</v>
      </c>
      <c r="AF96" s="29">
        <f t="shared" si="214"/>
        <v>0</v>
      </c>
      <c r="AG96" s="29">
        <f t="shared" si="214"/>
        <v>0</v>
      </c>
      <c r="AH96" s="29">
        <f t="shared" si="214"/>
        <v>0</v>
      </c>
      <c r="AI96" s="29">
        <f t="shared" si="214"/>
        <v>0</v>
      </c>
      <c r="AJ96" s="29">
        <f t="shared" si="214"/>
        <v>0</v>
      </c>
      <c r="AK96" s="29">
        <f t="shared" si="214"/>
        <v>0</v>
      </c>
      <c r="AL96" s="29">
        <f t="shared" si="214"/>
        <v>0</v>
      </c>
      <c r="AM96" s="29">
        <f t="shared" si="214"/>
        <v>0</v>
      </c>
      <c r="AN96" s="29">
        <f t="shared" si="214"/>
        <v>0</v>
      </c>
      <c r="AO96" s="29">
        <f t="shared" si="214"/>
        <v>0</v>
      </c>
      <c r="AP96" s="29">
        <f t="shared" si="214"/>
        <v>0</v>
      </c>
    </row>
    <row r="97" spans="1:42" ht="15" hidden="1" thickBot="1">
      <c r="A97" s="165">
        <v>3</v>
      </c>
      <c r="B97" s="115" t="s">
        <v>331</v>
      </c>
      <c r="C97" s="115">
        <v>1</v>
      </c>
      <c r="D97" s="115" t="s">
        <v>99</v>
      </c>
      <c r="E97" s="115">
        <v>1</v>
      </c>
      <c r="F97" s="115" t="s">
        <v>364</v>
      </c>
      <c r="G97" s="115">
        <v>28</v>
      </c>
      <c r="H97" s="32" t="s">
        <v>221</v>
      </c>
      <c r="I97" s="117" t="s">
        <v>228</v>
      </c>
      <c r="J97" s="115" t="s">
        <v>365</v>
      </c>
      <c r="K97" s="115" t="s">
        <v>354</v>
      </c>
      <c r="L97" s="115"/>
      <c r="M97" s="29">
        <v>0</v>
      </c>
      <c r="N97" s="29">
        <f t="shared" ref="N97:P97" si="215">M97*0.98</f>
        <v>0</v>
      </c>
      <c r="O97" s="29">
        <f t="shared" si="215"/>
        <v>0</v>
      </c>
      <c r="P97" s="488">
        <f t="shared" si="215"/>
        <v>0</v>
      </c>
      <c r="Q97" s="480">
        <f t="shared" ref="Q97:V97" si="216">P97*0.92</f>
        <v>0</v>
      </c>
      <c r="R97" s="490">
        <f t="shared" si="216"/>
        <v>0</v>
      </c>
      <c r="S97" s="490">
        <f t="shared" si="216"/>
        <v>0</v>
      </c>
      <c r="T97" s="490">
        <f t="shared" si="216"/>
        <v>0</v>
      </c>
      <c r="U97" s="490">
        <f t="shared" si="216"/>
        <v>0</v>
      </c>
      <c r="V97" s="479">
        <f t="shared" si="216"/>
        <v>0</v>
      </c>
      <c r="W97" s="485">
        <f t="shared" ref="W97:AP97" si="217">V97*0.9</f>
        <v>0</v>
      </c>
      <c r="X97" s="29">
        <f t="shared" si="217"/>
        <v>0</v>
      </c>
      <c r="Y97" s="29">
        <f t="shared" si="217"/>
        <v>0</v>
      </c>
      <c r="Z97" s="29">
        <f t="shared" si="217"/>
        <v>0</v>
      </c>
      <c r="AA97" s="29">
        <f t="shared" si="217"/>
        <v>0</v>
      </c>
      <c r="AB97" s="29">
        <f t="shared" si="217"/>
        <v>0</v>
      </c>
      <c r="AC97" s="29">
        <f t="shared" si="217"/>
        <v>0</v>
      </c>
      <c r="AD97" s="29">
        <f t="shared" si="217"/>
        <v>0</v>
      </c>
      <c r="AE97" s="29">
        <f t="shared" si="217"/>
        <v>0</v>
      </c>
      <c r="AF97" s="29">
        <f t="shared" si="217"/>
        <v>0</v>
      </c>
      <c r="AG97" s="29">
        <f t="shared" si="217"/>
        <v>0</v>
      </c>
      <c r="AH97" s="29">
        <f t="shared" si="217"/>
        <v>0</v>
      </c>
      <c r="AI97" s="29">
        <f t="shared" si="217"/>
        <v>0</v>
      </c>
      <c r="AJ97" s="29">
        <f t="shared" si="217"/>
        <v>0</v>
      </c>
      <c r="AK97" s="29">
        <f t="shared" si="217"/>
        <v>0</v>
      </c>
      <c r="AL97" s="29">
        <f t="shared" si="217"/>
        <v>0</v>
      </c>
      <c r="AM97" s="29">
        <f t="shared" si="217"/>
        <v>0</v>
      </c>
      <c r="AN97" s="29">
        <f t="shared" si="217"/>
        <v>0</v>
      </c>
      <c r="AO97" s="29">
        <f t="shared" si="217"/>
        <v>0</v>
      </c>
      <c r="AP97" s="29">
        <f t="shared" si="217"/>
        <v>0</v>
      </c>
    </row>
    <row r="98" spans="1:42" ht="15" hidden="1" thickBot="1">
      <c r="A98" s="165">
        <v>3</v>
      </c>
      <c r="B98" s="115" t="s">
        <v>331</v>
      </c>
      <c r="C98" s="115">
        <v>1</v>
      </c>
      <c r="D98" s="115" t="s">
        <v>99</v>
      </c>
      <c r="E98" s="115">
        <v>1</v>
      </c>
      <c r="F98" s="115" t="s">
        <v>364</v>
      </c>
      <c r="G98" s="115">
        <v>29</v>
      </c>
      <c r="H98" s="32" t="s">
        <v>222</v>
      </c>
      <c r="I98" s="117" t="s">
        <v>228</v>
      </c>
      <c r="J98" s="115" t="s">
        <v>365</v>
      </c>
      <c r="K98" s="115" t="s">
        <v>354</v>
      </c>
      <c r="L98" s="115"/>
      <c r="M98" s="29">
        <v>0</v>
      </c>
      <c r="N98" s="29">
        <f t="shared" ref="N98:P98" si="218">M98*0.98</f>
        <v>0</v>
      </c>
      <c r="O98" s="29">
        <f t="shared" si="218"/>
        <v>0</v>
      </c>
      <c r="P98" s="488">
        <f t="shared" si="218"/>
        <v>0</v>
      </c>
      <c r="Q98" s="480">
        <f t="shared" ref="Q98:V98" si="219">P98*0.92</f>
        <v>0</v>
      </c>
      <c r="R98" s="490">
        <f t="shared" si="219"/>
        <v>0</v>
      </c>
      <c r="S98" s="490">
        <f t="shared" si="219"/>
        <v>0</v>
      </c>
      <c r="T98" s="490">
        <f t="shared" si="219"/>
        <v>0</v>
      </c>
      <c r="U98" s="490">
        <f t="shared" si="219"/>
        <v>0</v>
      </c>
      <c r="V98" s="479">
        <f t="shared" si="219"/>
        <v>0</v>
      </c>
      <c r="W98" s="485">
        <f t="shared" ref="W98:AP98" si="220">V98*0.9</f>
        <v>0</v>
      </c>
      <c r="X98" s="29">
        <f t="shared" si="220"/>
        <v>0</v>
      </c>
      <c r="Y98" s="29">
        <f t="shared" si="220"/>
        <v>0</v>
      </c>
      <c r="Z98" s="29">
        <f t="shared" si="220"/>
        <v>0</v>
      </c>
      <c r="AA98" s="29">
        <f t="shared" si="220"/>
        <v>0</v>
      </c>
      <c r="AB98" s="29">
        <f t="shared" si="220"/>
        <v>0</v>
      </c>
      <c r="AC98" s="29">
        <f t="shared" si="220"/>
        <v>0</v>
      </c>
      <c r="AD98" s="29">
        <f t="shared" si="220"/>
        <v>0</v>
      </c>
      <c r="AE98" s="29">
        <f t="shared" si="220"/>
        <v>0</v>
      </c>
      <c r="AF98" s="29">
        <f t="shared" si="220"/>
        <v>0</v>
      </c>
      <c r="AG98" s="29">
        <f t="shared" si="220"/>
        <v>0</v>
      </c>
      <c r="AH98" s="29">
        <f t="shared" si="220"/>
        <v>0</v>
      </c>
      <c r="AI98" s="29">
        <f t="shared" si="220"/>
        <v>0</v>
      </c>
      <c r="AJ98" s="29">
        <f t="shared" si="220"/>
        <v>0</v>
      </c>
      <c r="AK98" s="29">
        <f t="shared" si="220"/>
        <v>0</v>
      </c>
      <c r="AL98" s="29">
        <f t="shared" si="220"/>
        <v>0</v>
      </c>
      <c r="AM98" s="29">
        <f t="shared" si="220"/>
        <v>0</v>
      </c>
      <c r="AN98" s="29">
        <f t="shared" si="220"/>
        <v>0</v>
      </c>
      <c r="AO98" s="29">
        <f t="shared" si="220"/>
        <v>0</v>
      </c>
      <c r="AP98" s="29">
        <f t="shared" si="220"/>
        <v>0</v>
      </c>
    </row>
    <row r="99" spans="1:42" ht="15" hidden="1" thickBot="1">
      <c r="A99" s="165">
        <v>3</v>
      </c>
      <c r="B99" s="115" t="s">
        <v>331</v>
      </c>
      <c r="C99" s="115">
        <v>1</v>
      </c>
      <c r="D99" s="115" t="s">
        <v>99</v>
      </c>
      <c r="E99" s="115">
        <v>1</v>
      </c>
      <c r="F99" s="115" t="s">
        <v>364</v>
      </c>
      <c r="G99" s="115">
        <v>30</v>
      </c>
      <c r="H99" s="115" t="s">
        <v>772</v>
      </c>
      <c r="I99" s="117" t="s">
        <v>228</v>
      </c>
      <c r="J99" s="115" t="s">
        <v>365</v>
      </c>
      <c r="K99" s="115" t="s">
        <v>354</v>
      </c>
      <c r="L99" s="115"/>
      <c r="M99" s="29">
        <v>0</v>
      </c>
      <c r="N99" s="29">
        <f t="shared" ref="N99:P99" si="221">M99*0.98</f>
        <v>0</v>
      </c>
      <c r="O99" s="29">
        <f t="shared" si="221"/>
        <v>0</v>
      </c>
      <c r="P99" s="488">
        <f t="shared" si="221"/>
        <v>0</v>
      </c>
      <c r="Q99" s="480">
        <f t="shared" ref="Q99:V99" si="222">P99*0.92</f>
        <v>0</v>
      </c>
      <c r="R99" s="490">
        <f t="shared" si="222"/>
        <v>0</v>
      </c>
      <c r="S99" s="490">
        <f t="shared" si="222"/>
        <v>0</v>
      </c>
      <c r="T99" s="490">
        <f t="shared" si="222"/>
        <v>0</v>
      </c>
      <c r="U99" s="490">
        <f t="shared" si="222"/>
        <v>0</v>
      </c>
      <c r="V99" s="479">
        <f t="shared" si="222"/>
        <v>0</v>
      </c>
      <c r="W99" s="485">
        <f t="shared" ref="W99:AP99" si="223">V99*0.9</f>
        <v>0</v>
      </c>
      <c r="X99" s="29">
        <f t="shared" si="223"/>
        <v>0</v>
      </c>
      <c r="Y99" s="29">
        <f t="shared" si="223"/>
        <v>0</v>
      </c>
      <c r="Z99" s="29">
        <f t="shared" si="223"/>
        <v>0</v>
      </c>
      <c r="AA99" s="29">
        <f t="shared" si="223"/>
        <v>0</v>
      </c>
      <c r="AB99" s="29">
        <f t="shared" si="223"/>
        <v>0</v>
      </c>
      <c r="AC99" s="29">
        <f t="shared" si="223"/>
        <v>0</v>
      </c>
      <c r="AD99" s="29">
        <f t="shared" si="223"/>
        <v>0</v>
      </c>
      <c r="AE99" s="29">
        <f t="shared" si="223"/>
        <v>0</v>
      </c>
      <c r="AF99" s="29">
        <f t="shared" si="223"/>
        <v>0</v>
      </c>
      <c r="AG99" s="29">
        <f t="shared" si="223"/>
        <v>0</v>
      </c>
      <c r="AH99" s="29">
        <f t="shared" si="223"/>
        <v>0</v>
      </c>
      <c r="AI99" s="29">
        <f t="shared" si="223"/>
        <v>0</v>
      </c>
      <c r="AJ99" s="29">
        <f t="shared" si="223"/>
        <v>0</v>
      </c>
      <c r="AK99" s="29">
        <f t="shared" si="223"/>
        <v>0</v>
      </c>
      <c r="AL99" s="29">
        <f t="shared" si="223"/>
        <v>0</v>
      </c>
      <c r="AM99" s="29">
        <f t="shared" si="223"/>
        <v>0</v>
      </c>
      <c r="AN99" s="29">
        <f t="shared" si="223"/>
        <v>0</v>
      </c>
      <c r="AO99" s="29">
        <f t="shared" si="223"/>
        <v>0</v>
      </c>
      <c r="AP99" s="29">
        <f t="shared" si="223"/>
        <v>0</v>
      </c>
    </row>
    <row r="100" spans="1:42" ht="15" hidden="1" thickBot="1">
      <c r="A100" s="165">
        <v>3</v>
      </c>
      <c r="B100" s="115" t="s">
        <v>331</v>
      </c>
      <c r="C100" s="115">
        <v>1</v>
      </c>
      <c r="D100" s="115" t="s">
        <v>99</v>
      </c>
      <c r="E100" s="115">
        <v>1</v>
      </c>
      <c r="F100" s="115" t="s">
        <v>364</v>
      </c>
      <c r="G100" s="115">
        <v>31</v>
      </c>
      <c r="H100" s="32" t="s">
        <v>224</v>
      </c>
      <c r="I100" s="117" t="s">
        <v>228</v>
      </c>
      <c r="J100" s="115" t="s">
        <v>365</v>
      </c>
      <c r="K100" s="115" t="s">
        <v>354</v>
      </c>
      <c r="L100" s="115"/>
      <c r="M100" s="29">
        <v>0</v>
      </c>
      <c r="N100" s="29">
        <f t="shared" ref="N100:P100" si="224">M100*0.98</f>
        <v>0</v>
      </c>
      <c r="O100" s="29">
        <f t="shared" si="224"/>
        <v>0</v>
      </c>
      <c r="P100" s="488">
        <f t="shared" si="224"/>
        <v>0</v>
      </c>
      <c r="Q100" s="480">
        <f t="shared" ref="Q100:V100" si="225">P100*0.92</f>
        <v>0</v>
      </c>
      <c r="R100" s="490">
        <f t="shared" si="225"/>
        <v>0</v>
      </c>
      <c r="S100" s="490">
        <f t="shared" si="225"/>
        <v>0</v>
      </c>
      <c r="T100" s="490">
        <f t="shared" si="225"/>
        <v>0</v>
      </c>
      <c r="U100" s="490">
        <f t="shared" si="225"/>
        <v>0</v>
      </c>
      <c r="V100" s="479">
        <f t="shared" si="225"/>
        <v>0</v>
      </c>
      <c r="W100" s="485">
        <f t="shared" ref="W100:AP100" si="226">V100*0.9</f>
        <v>0</v>
      </c>
      <c r="X100" s="29">
        <f t="shared" si="226"/>
        <v>0</v>
      </c>
      <c r="Y100" s="29">
        <f t="shared" si="226"/>
        <v>0</v>
      </c>
      <c r="Z100" s="29">
        <f t="shared" si="226"/>
        <v>0</v>
      </c>
      <c r="AA100" s="29">
        <f t="shared" si="226"/>
        <v>0</v>
      </c>
      <c r="AB100" s="29">
        <f t="shared" si="226"/>
        <v>0</v>
      </c>
      <c r="AC100" s="29">
        <f t="shared" si="226"/>
        <v>0</v>
      </c>
      <c r="AD100" s="29">
        <f t="shared" si="226"/>
        <v>0</v>
      </c>
      <c r="AE100" s="29">
        <f t="shared" si="226"/>
        <v>0</v>
      </c>
      <c r="AF100" s="29">
        <f t="shared" si="226"/>
        <v>0</v>
      </c>
      <c r="AG100" s="29">
        <f t="shared" si="226"/>
        <v>0</v>
      </c>
      <c r="AH100" s="29">
        <f t="shared" si="226"/>
        <v>0</v>
      </c>
      <c r="AI100" s="29">
        <f t="shared" si="226"/>
        <v>0</v>
      </c>
      <c r="AJ100" s="29">
        <f t="shared" si="226"/>
        <v>0</v>
      </c>
      <c r="AK100" s="29">
        <f t="shared" si="226"/>
        <v>0</v>
      </c>
      <c r="AL100" s="29">
        <f t="shared" si="226"/>
        <v>0</v>
      </c>
      <c r="AM100" s="29">
        <f t="shared" si="226"/>
        <v>0</v>
      </c>
      <c r="AN100" s="29">
        <f t="shared" si="226"/>
        <v>0</v>
      </c>
      <c r="AO100" s="29">
        <f t="shared" si="226"/>
        <v>0</v>
      </c>
      <c r="AP100" s="29">
        <f t="shared" si="226"/>
        <v>0</v>
      </c>
    </row>
    <row r="101" spans="1:42" ht="15" hidden="1" thickBot="1">
      <c r="A101" s="165">
        <v>3</v>
      </c>
      <c r="B101" s="115" t="s">
        <v>331</v>
      </c>
      <c r="C101" s="115">
        <v>1</v>
      </c>
      <c r="D101" s="115" t="s">
        <v>99</v>
      </c>
      <c r="E101" s="115">
        <v>1</v>
      </c>
      <c r="F101" s="115" t="s">
        <v>364</v>
      </c>
      <c r="G101" s="115">
        <v>32</v>
      </c>
      <c r="H101" s="115" t="s">
        <v>764</v>
      </c>
      <c r="I101" s="117" t="s">
        <v>228</v>
      </c>
      <c r="J101" s="115" t="s">
        <v>365</v>
      </c>
      <c r="K101" s="115" t="s">
        <v>354</v>
      </c>
      <c r="L101" s="115"/>
      <c r="M101" s="29">
        <v>25033</v>
      </c>
      <c r="N101" s="29">
        <f t="shared" ref="N101:P101" si="227">M101*0.98</f>
        <v>24532.34</v>
      </c>
      <c r="O101" s="29">
        <f t="shared" si="227"/>
        <v>24041.693200000002</v>
      </c>
      <c r="P101" s="488">
        <f t="shared" si="227"/>
        <v>23560.859336000001</v>
      </c>
      <c r="Q101" s="480">
        <f t="shared" ref="Q101:V101" si="228">P101*0.92</f>
        <v>21675.990589120003</v>
      </c>
      <c r="R101" s="490">
        <f t="shared" si="228"/>
        <v>19941.911341990402</v>
      </c>
      <c r="S101" s="490">
        <f t="shared" si="228"/>
        <v>18346.55843463117</v>
      </c>
      <c r="T101" s="490">
        <f t="shared" si="228"/>
        <v>16878.833759860678</v>
      </c>
      <c r="U101" s="490">
        <f t="shared" si="228"/>
        <v>15528.527059071825</v>
      </c>
      <c r="V101" s="479">
        <f t="shared" si="228"/>
        <v>14286.244894346079</v>
      </c>
      <c r="W101" s="485">
        <f t="shared" ref="W101:AP101" si="229">V101*0.9</f>
        <v>12857.620404911471</v>
      </c>
      <c r="X101" s="29">
        <f t="shared" si="229"/>
        <v>11571.858364420325</v>
      </c>
      <c r="Y101" s="29">
        <f t="shared" si="229"/>
        <v>10414.672527978293</v>
      </c>
      <c r="Z101" s="29">
        <f t="shared" si="229"/>
        <v>9373.205275180464</v>
      </c>
      <c r="AA101" s="29">
        <f t="shared" si="229"/>
        <v>8435.8847476624178</v>
      </c>
      <c r="AB101" s="29">
        <f t="shared" si="229"/>
        <v>7592.2962728961766</v>
      </c>
      <c r="AC101" s="29">
        <f t="shared" si="229"/>
        <v>6833.0666456065592</v>
      </c>
      <c r="AD101" s="29">
        <f t="shared" si="229"/>
        <v>6149.7599810459033</v>
      </c>
      <c r="AE101" s="29">
        <f t="shared" si="229"/>
        <v>5534.7839829413133</v>
      </c>
      <c r="AF101" s="29">
        <f t="shared" si="229"/>
        <v>4981.3055846471825</v>
      </c>
      <c r="AG101" s="29">
        <f t="shared" si="229"/>
        <v>4483.1750261824645</v>
      </c>
      <c r="AH101" s="29">
        <f t="shared" si="229"/>
        <v>4034.8575235642184</v>
      </c>
      <c r="AI101" s="29">
        <f t="shared" si="229"/>
        <v>3631.3717712077964</v>
      </c>
      <c r="AJ101" s="29">
        <f t="shared" si="229"/>
        <v>3268.2345940870168</v>
      </c>
      <c r="AK101" s="29">
        <f t="shared" si="229"/>
        <v>2941.4111346783152</v>
      </c>
      <c r="AL101" s="29">
        <f t="shared" si="229"/>
        <v>2647.2700212104837</v>
      </c>
      <c r="AM101" s="29">
        <f t="shared" si="229"/>
        <v>2382.5430190894353</v>
      </c>
      <c r="AN101" s="29">
        <f t="shared" si="229"/>
        <v>2144.2887171804919</v>
      </c>
      <c r="AO101" s="29">
        <f t="shared" si="229"/>
        <v>1929.8598454624428</v>
      </c>
      <c r="AP101" s="29">
        <f t="shared" si="229"/>
        <v>1736.8738609161985</v>
      </c>
    </row>
    <row r="102" spans="1:42" ht="15" hidden="1" thickBot="1">
      <c r="A102" s="165">
        <v>3</v>
      </c>
      <c r="B102" s="115" t="s">
        <v>331</v>
      </c>
      <c r="C102" s="115">
        <v>1</v>
      </c>
      <c r="D102" s="115" t="s">
        <v>99</v>
      </c>
      <c r="E102" s="115">
        <v>1</v>
      </c>
      <c r="F102" s="115" t="s">
        <v>364</v>
      </c>
      <c r="G102" s="115">
        <v>33</v>
      </c>
      <c r="H102" s="115" t="s">
        <v>762</v>
      </c>
      <c r="I102" s="117" t="s">
        <v>228</v>
      </c>
      <c r="J102" s="115" t="s">
        <v>365</v>
      </c>
      <c r="K102" s="115" t="s">
        <v>354</v>
      </c>
      <c r="L102" s="133"/>
      <c r="M102" s="243">
        <v>12644</v>
      </c>
      <c r="N102" s="29">
        <f t="shared" ref="N102:P102" si="230">M102*0.98</f>
        <v>12391.119999999999</v>
      </c>
      <c r="O102" s="29">
        <f t="shared" si="230"/>
        <v>12143.297599999998</v>
      </c>
      <c r="P102" s="488">
        <f t="shared" si="230"/>
        <v>11900.431647999998</v>
      </c>
      <c r="Q102" s="480">
        <f>P102*0.92</f>
        <v>10948.397116159998</v>
      </c>
      <c r="R102" s="490">
        <f t="shared" ref="R102:V102" si="231">Q102*0.92</f>
        <v>10072.525346867198</v>
      </c>
      <c r="S102" s="490">
        <f t="shared" si="231"/>
        <v>9266.723319117822</v>
      </c>
      <c r="T102" s="490">
        <f t="shared" si="231"/>
        <v>8525.3854535883966</v>
      </c>
      <c r="U102" s="490">
        <f t="shared" si="231"/>
        <v>7843.3546173013256</v>
      </c>
      <c r="V102" s="479">
        <f t="shared" si="231"/>
        <v>7215.8862479172194</v>
      </c>
      <c r="W102" s="485">
        <f t="shared" ref="W102:AP102" si="232">V102*0.9</f>
        <v>6494.2976231254979</v>
      </c>
      <c r="X102" s="29">
        <f t="shared" si="232"/>
        <v>5844.8678608129485</v>
      </c>
      <c r="Y102" s="29">
        <f t="shared" si="232"/>
        <v>5260.3810747316538</v>
      </c>
      <c r="Z102" s="29">
        <f t="shared" si="232"/>
        <v>4734.3429672584889</v>
      </c>
      <c r="AA102" s="29">
        <f t="shared" si="232"/>
        <v>4260.9086705326399</v>
      </c>
      <c r="AB102" s="29">
        <f t="shared" si="232"/>
        <v>3834.8178034793759</v>
      </c>
      <c r="AC102" s="29">
        <f t="shared" si="232"/>
        <v>3451.3360231314382</v>
      </c>
      <c r="AD102" s="29">
        <f t="shared" si="232"/>
        <v>3106.2024208182943</v>
      </c>
      <c r="AE102" s="29">
        <f t="shared" si="232"/>
        <v>2795.5821787364648</v>
      </c>
      <c r="AF102" s="29">
        <f t="shared" si="232"/>
        <v>2516.0239608628185</v>
      </c>
      <c r="AG102" s="29">
        <f t="shared" si="232"/>
        <v>2264.4215647765368</v>
      </c>
      <c r="AH102" s="29">
        <f t="shared" si="232"/>
        <v>2037.9794082988831</v>
      </c>
      <c r="AI102" s="29">
        <f t="shared" si="232"/>
        <v>1834.1814674689947</v>
      </c>
      <c r="AJ102" s="29">
        <f t="shared" si="232"/>
        <v>1650.7633207220952</v>
      </c>
      <c r="AK102" s="29">
        <f t="shared" si="232"/>
        <v>1485.6869886498857</v>
      </c>
      <c r="AL102" s="29">
        <f t="shared" si="232"/>
        <v>1337.1182897848971</v>
      </c>
      <c r="AM102" s="29">
        <f t="shared" si="232"/>
        <v>1203.4064608064075</v>
      </c>
      <c r="AN102" s="29">
        <f t="shared" si="232"/>
        <v>1083.0658147257668</v>
      </c>
      <c r="AO102" s="29">
        <f t="shared" si="232"/>
        <v>974.75923325319013</v>
      </c>
      <c r="AP102" s="29">
        <f t="shared" si="232"/>
        <v>877.28330992787119</v>
      </c>
    </row>
    <row r="103" spans="1:42" ht="15" hidden="1" thickBot="1">
      <c r="A103" s="166">
        <v>3</v>
      </c>
      <c r="B103" s="118" t="s">
        <v>331</v>
      </c>
      <c r="C103" s="118">
        <v>1</v>
      </c>
      <c r="D103" s="118" t="s">
        <v>99</v>
      </c>
      <c r="E103" s="118">
        <v>1</v>
      </c>
      <c r="F103" s="118" t="s">
        <v>364</v>
      </c>
      <c r="G103" s="115">
        <v>34</v>
      </c>
      <c r="H103" s="450" t="s">
        <v>227</v>
      </c>
      <c r="I103" s="119" t="s">
        <v>228</v>
      </c>
      <c r="J103" s="118" t="s">
        <v>365</v>
      </c>
      <c r="K103" s="118" t="s">
        <v>354</v>
      </c>
      <c r="L103" s="118"/>
      <c r="M103" s="226">
        <v>0</v>
      </c>
      <c r="N103" s="226">
        <f t="shared" ref="N103:P103" si="233">M103*0.98</f>
        <v>0</v>
      </c>
      <c r="O103" s="226">
        <f t="shared" si="233"/>
        <v>0</v>
      </c>
      <c r="P103" s="228">
        <f t="shared" si="233"/>
        <v>0</v>
      </c>
      <c r="Q103" s="478">
        <f t="shared" ref="Q103:V103" si="234">P103*0.92</f>
        <v>0</v>
      </c>
      <c r="R103" s="477">
        <f t="shared" si="234"/>
        <v>0</v>
      </c>
      <c r="S103" s="477">
        <f t="shared" si="234"/>
        <v>0</v>
      </c>
      <c r="T103" s="477">
        <f t="shared" si="234"/>
        <v>0</v>
      </c>
      <c r="U103" s="477">
        <f t="shared" si="234"/>
        <v>0</v>
      </c>
      <c r="V103" s="476">
        <f t="shared" si="234"/>
        <v>0</v>
      </c>
      <c r="W103" s="483">
        <f t="shared" ref="W103:AP103" si="235">V103*0.9</f>
        <v>0</v>
      </c>
      <c r="X103" s="226">
        <f t="shared" si="235"/>
        <v>0</v>
      </c>
      <c r="Y103" s="226">
        <f t="shared" si="235"/>
        <v>0</v>
      </c>
      <c r="Z103" s="226">
        <f t="shared" si="235"/>
        <v>0</v>
      </c>
      <c r="AA103" s="226">
        <f t="shared" si="235"/>
        <v>0</v>
      </c>
      <c r="AB103" s="226">
        <f t="shared" si="235"/>
        <v>0</v>
      </c>
      <c r="AC103" s="226">
        <f t="shared" si="235"/>
        <v>0</v>
      </c>
      <c r="AD103" s="226">
        <f t="shared" si="235"/>
        <v>0</v>
      </c>
      <c r="AE103" s="226">
        <f t="shared" si="235"/>
        <v>0</v>
      </c>
      <c r="AF103" s="226">
        <f t="shared" si="235"/>
        <v>0</v>
      </c>
      <c r="AG103" s="226">
        <f t="shared" si="235"/>
        <v>0</v>
      </c>
      <c r="AH103" s="226">
        <f t="shared" si="235"/>
        <v>0</v>
      </c>
      <c r="AI103" s="226">
        <f t="shared" si="235"/>
        <v>0</v>
      </c>
      <c r="AJ103" s="226">
        <f t="shared" si="235"/>
        <v>0</v>
      </c>
      <c r="AK103" s="226">
        <f t="shared" si="235"/>
        <v>0</v>
      </c>
      <c r="AL103" s="226">
        <f t="shared" si="235"/>
        <v>0</v>
      </c>
      <c r="AM103" s="226">
        <f t="shared" si="235"/>
        <v>0</v>
      </c>
      <c r="AN103" s="226">
        <f t="shared" si="235"/>
        <v>0</v>
      </c>
      <c r="AO103" s="226">
        <f t="shared" si="235"/>
        <v>0</v>
      </c>
      <c r="AP103" s="228">
        <f t="shared" si="235"/>
        <v>0</v>
      </c>
    </row>
    <row r="104" spans="1:42" ht="15" hidden="1" thickBot="1">
      <c r="A104" s="162">
        <v>0</v>
      </c>
      <c r="B104" s="157" t="s">
        <v>321</v>
      </c>
      <c r="C104" s="157">
        <v>1</v>
      </c>
      <c r="D104" s="157" t="s">
        <v>99</v>
      </c>
      <c r="E104" s="157">
        <v>1</v>
      </c>
      <c r="F104" s="157" t="s">
        <v>364</v>
      </c>
      <c r="G104" s="157">
        <v>35</v>
      </c>
      <c r="H104" s="157" t="s">
        <v>761</v>
      </c>
      <c r="I104" s="163" t="s">
        <v>230</v>
      </c>
      <c r="J104" s="157" t="s">
        <v>365</v>
      </c>
      <c r="K104" s="157" t="s">
        <v>354</v>
      </c>
      <c r="L104" s="157"/>
      <c r="M104" s="221">
        <v>1</v>
      </c>
      <c r="N104" s="221">
        <v>1</v>
      </c>
      <c r="O104" s="221">
        <v>1</v>
      </c>
      <c r="P104" s="221">
        <v>1</v>
      </c>
      <c r="Q104" s="242">
        <v>1</v>
      </c>
      <c r="R104" s="242">
        <v>1</v>
      </c>
      <c r="S104" s="242">
        <v>1</v>
      </c>
      <c r="T104" s="242">
        <v>1</v>
      </c>
      <c r="U104" s="242">
        <v>1</v>
      </c>
      <c r="V104" s="242">
        <v>1</v>
      </c>
      <c r="W104" s="221">
        <v>1</v>
      </c>
      <c r="X104" s="221">
        <v>1</v>
      </c>
      <c r="Y104" s="221">
        <v>1</v>
      </c>
      <c r="Z104" s="221">
        <v>1</v>
      </c>
      <c r="AA104" s="221">
        <v>1</v>
      </c>
      <c r="AB104" s="221">
        <v>1</v>
      </c>
      <c r="AC104" s="221">
        <v>1</v>
      </c>
      <c r="AD104" s="221">
        <v>1</v>
      </c>
      <c r="AE104" s="221">
        <v>1</v>
      </c>
      <c r="AF104" s="221">
        <v>1</v>
      </c>
      <c r="AG104" s="221">
        <v>1</v>
      </c>
      <c r="AH104" s="221">
        <v>1</v>
      </c>
      <c r="AI104" s="221">
        <v>1</v>
      </c>
      <c r="AJ104" s="221">
        <v>1</v>
      </c>
      <c r="AK104" s="221">
        <v>1</v>
      </c>
      <c r="AL104" s="221">
        <v>1</v>
      </c>
      <c r="AM104" s="221">
        <v>1</v>
      </c>
      <c r="AN104" s="221">
        <v>1</v>
      </c>
      <c r="AO104" s="221">
        <v>1</v>
      </c>
      <c r="AP104" s="223">
        <v>1</v>
      </c>
    </row>
    <row r="105" spans="1:42" ht="15" hidden="1" thickBot="1">
      <c r="A105" s="165">
        <v>0</v>
      </c>
      <c r="B105" s="115" t="s">
        <v>321</v>
      </c>
      <c r="C105" s="115">
        <v>1</v>
      </c>
      <c r="D105" s="115" t="s">
        <v>99</v>
      </c>
      <c r="E105" s="115">
        <v>1</v>
      </c>
      <c r="F105" s="115" t="s">
        <v>364</v>
      </c>
      <c r="G105" s="115">
        <v>36</v>
      </c>
      <c r="H105" s="115" t="s">
        <v>212</v>
      </c>
      <c r="I105" s="117" t="s">
        <v>230</v>
      </c>
      <c r="J105" s="115" t="s">
        <v>365</v>
      </c>
      <c r="K105" s="115" t="s">
        <v>354</v>
      </c>
      <c r="L105" s="115"/>
      <c r="M105" s="29">
        <v>1</v>
      </c>
      <c r="N105" s="29">
        <v>1</v>
      </c>
      <c r="O105" s="29">
        <v>1</v>
      </c>
      <c r="P105" s="29">
        <v>1</v>
      </c>
      <c r="Q105" s="29">
        <v>1</v>
      </c>
      <c r="R105" s="29">
        <v>1</v>
      </c>
      <c r="S105" s="29">
        <v>1</v>
      </c>
      <c r="T105" s="29">
        <v>1</v>
      </c>
      <c r="U105" s="29">
        <v>1</v>
      </c>
      <c r="V105" s="29">
        <v>1</v>
      </c>
      <c r="W105" s="29">
        <v>1</v>
      </c>
      <c r="X105" s="29">
        <v>1</v>
      </c>
      <c r="Y105" s="29">
        <v>1</v>
      </c>
      <c r="Z105" s="29">
        <v>1</v>
      </c>
      <c r="AA105" s="29">
        <v>1</v>
      </c>
      <c r="AB105" s="29">
        <v>1</v>
      </c>
      <c r="AC105" s="29">
        <v>1</v>
      </c>
      <c r="AD105" s="29">
        <v>1</v>
      </c>
      <c r="AE105" s="29">
        <v>1</v>
      </c>
      <c r="AF105" s="29">
        <v>1</v>
      </c>
      <c r="AG105" s="29">
        <v>1</v>
      </c>
      <c r="AH105" s="29">
        <v>1</v>
      </c>
      <c r="AI105" s="29">
        <v>1</v>
      </c>
      <c r="AJ105" s="29">
        <v>1</v>
      </c>
      <c r="AK105" s="29">
        <v>1</v>
      </c>
      <c r="AL105" s="29">
        <v>1</v>
      </c>
      <c r="AM105" s="29">
        <v>1</v>
      </c>
      <c r="AN105" s="29">
        <v>1</v>
      </c>
      <c r="AO105" s="29">
        <v>1</v>
      </c>
      <c r="AP105" s="29">
        <v>1</v>
      </c>
    </row>
    <row r="106" spans="1:42" ht="15" hidden="1" thickBot="1">
      <c r="A106" s="165">
        <v>0</v>
      </c>
      <c r="B106" s="115" t="s">
        <v>321</v>
      </c>
      <c r="C106" s="115">
        <v>1</v>
      </c>
      <c r="D106" s="115" t="s">
        <v>99</v>
      </c>
      <c r="E106" s="115">
        <v>1</v>
      </c>
      <c r="F106" s="115" t="s">
        <v>364</v>
      </c>
      <c r="G106" s="115">
        <v>37</v>
      </c>
      <c r="H106" s="115" t="s">
        <v>768</v>
      </c>
      <c r="I106" s="117" t="s">
        <v>230</v>
      </c>
      <c r="J106" s="115" t="s">
        <v>365</v>
      </c>
      <c r="K106" s="115" t="s">
        <v>354</v>
      </c>
      <c r="L106" s="115"/>
      <c r="M106" s="29">
        <v>1</v>
      </c>
      <c r="N106" s="29">
        <v>1</v>
      </c>
      <c r="O106" s="29">
        <v>1</v>
      </c>
      <c r="P106" s="29">
        <v>1</v>
      </c>
      <c r="Q106" s="29">
        <v>1</v>
      </c>
      <c r="R106" s="29">
        <v>1</v>
      </c>
      <c r="S106" s="29">
        <v>1</v>
      </c>
      <c r="T106" s="29">
        <v>1</v>
      </c>
      <c r="U106" s="29">
        <v>1</v>
      </c>
      <c r="V106" s="29">
        <v>1</v>
      </c>
      <c r="W106" s="29">
        <v>1</v>
      </c>
      <c r="X106" s="29">
        <v>1</v>
      </c>
      <c r="Y106" s="29">
        <v>1</v>
      </c>
      <c r="Z106" s="29">
        <v>1</v>
      </c>
      <c r="AA106" s="29">
        <v>1</v>
      </c>
      <c r="AB106" s="29">
        <v>1</v>
      </c>
      <c r="AC106" s="29">
        <v>1</v>
      </c>
      <c r="AD106" s="29">
        <v>1</v>
      </c>
      <c r="AE106" s="29">
        <v>1</v>
      </c>
      <c r="AF106" s="29">
        <v>1</v>
      </c>
      <c r="AG106" s="29">
        <v>1</v>
      </c>
      <c r="AH106" s="29">
        <v>1</v>
      </c>
      <c r="AI106" s="29">
        <v>1</v>
      </c>
      <c r="AJ106" s="29">
        <v>1</v>
      </c>
      <c r="AK106" s="29">
        <v>1</v>
      </c>
      <c r="AL106" s="29">
        <v>1</v>
      </c>
      <c r="AM106" s="29">
        <v>1</v>
      </c>
      <c r="AN106" s="29">
        <v>1</v>
      </c>
      <c r="AO106" s="29">
        <v>1</v>
      </c>
      <c r="AP106" s="29">
        <v>1</v>
      </c>
    </row>
    <row r="107" spans="1:42" ht="15" hidden="1" thickBot="1">
      <c r="A107" s="165">
        <v>0</v>
      </c>
      <c r="B107" s="115" t="s">
        <v>321</v>
      </c>
      <c r="C107" s="115">
        <v>1</v>
      </c>
      <c r="D107" s="115" t="s">
        <v>99</v>
      </c>
      <c r="E107" s="115">
        <v>1</v>
      </c>
      <c r="F107" s="115" t="s">
        <v>364</v>
      </c>
      <c r="G107" s="115">
        <v>38</v>
      </c>
      <c r="H107" s="115" t="s">
        <v>763</v>
      </c>
      <c r="I107" s="117" t="s">
        <v>230</v>
      </c>
      <c r="J107" s="115" t="s">
        <v>365</v>
      </c>
      <c r="K107" s="115" t="s">
        <v>354</v>
      </c>
      <c r="L107" s="115"/>
      <c r="M107" s="29">
        <v>1</v>
      </c>
      <c r="N107" s="29">
        <v>1</v>
      </c>
      <c r="O107" s="29">
        <v>1</v>
      </c>
      <c r="P107" s="29">
        <v>1</v>
      </c>
      <c r="Q107" s="29">
        <v>1</v>
      </c>
      <c r="R107" s="29">
        <v>1</v>
      </c>
      <c r="S107" s="29">
        <v>1</v>
      </c>
      <c r="T107" s="29">
        <v>1</v>
      </c>
      <c r="U107" s="29">
        <v>1</v>
      </c>
      <c r="V107" s="29">
        <v>1</v>
      </c>
      <c r="W107" s="29">
        <v>1</v>
      </c>
      <c r="X107" s="29">
        <v>1</v>
      </c>
      <c r="Y107" s="29">
        <v>1</v>
      </c>
      <c r="Z107" s="29">
        <v>1</v>
      </c>
      <c r="AA107" s="29">
        <v>1</v>
      </c>
      <c r="AB107" s="29">
        <v>1</v>
      </c>
      <c r="AC107" s="29">
        <v>1</v>
      </c>
      <c r="AD107" s="29">
        <v>1</v>
      </c>
      <c r="AE107" s="29">
        <v>1</v>
      </c>
      <c r="AF107" s="29">
        <v>1</v>
      </c>
      <c r="AG107" s="29">
        <v>1</v>
      </c>
      <c r="AH107" s="29">
        <v>1</v>
      </c>
      <c r="AI107" s="29">
        <v>1</v>
      </c>
      <c r="AJ107" s="29">
        <v>1</v>
      </c>
      <c r="AK107" s="29">
        <v>1</v>
      </c>
      <c r="AL107" s="29">
        <v>1</v>
      </c>
      <c r="AM107" s="29">
        <v>1</v>
      </c>
      <c r="AN107" s="29">
        <v>1</v>
      </c>
      <c r="AO107" s="29">
        <v>1</v>
      </c>
      <c r="AP107" s="224">
        <v>1</v>
      </c>
    </row>
    <row r="108" spans="1:42" ht="15" hidden="1" thickBot="1">
      <c r="A108" s="165">
        <v>0</v>
      </c>
      <c r="B108" s="115" t="s">
        <v>321</v>
      </c>
      <c r="C108" s="115">
        <v>1</v>
      </c>
      <c r="D108" s="115" t="s">
        <v>99</v>
      </c>
      <c r="E108" s="115">
        <v>1</v>
      </c>
      <c r="F108" s="115" t="s">
        <v>364</v>
      </c>
      <c r="G108" s="115">
        <v>39</v>
      </c>
      <c r="H108" s="115" t="s">
        <v>215</v>
      </c>
      <c r="I108" s="117" t="s">
        <v>230</v>
      </c>
      <c r="J108" s="115" t="s">
        <v>365</v>
      </c>
      <c r="K108" s="115" t="s">
        <v>354</v>
      </c>
      <c r="L108" s="115"/>
      <c r="M108" s="29">
        <v>1</v>
      </c>
      <c r="N108" s="29">
        <v>1</v>
      </c>
      <c r="O108" s="29">
        <v>1</v>
      </c>
      <c r="P108" s="29">
        <v>1</v>
      </c>
      <c r="Q108" s="29">
        <v>1</v>
      </c>
      <c r="R108" s="29">
        <v>1</v>
      </c>
      <c r="S108" s="29">
        <v>1</v>
      </c>
      <c r="T108" s="29">
        <v>1</v>
      </c>
      <c r="U108" s="29">
        <v>1</v>
      </c>
      <c r="V108" s="29">
        <v>1</v>
      </c>
      <c r="W108" s="29">
        <v>1</v>
      </c>
      <c r="X108" s="29">
        <v>1</v>
      </c>
      <c r="Y108" s="29">
        <v>1</v>
      </c>
      <c r="Z108" s="29">
        <v>1</v>
      </c>
      <c r="AA108" s="29">
        <v>1</v>
      </c>
      <c r="AB108" s="29">
        <v>1</v>
      </c>
      <c r="AC108" s="29">
        <v>1</v>
      </c>
      <c r="AD108" s="29">
        <v>1</v>
      </c>
      <c r="AE108" s="29">
        <v>1</v>
      </c>
      <c r="AF108" s="29">
        <v>1</v>
      </c>
      <c r="AG108" s="29">
        <v>1</v>
      </c>
      <c r="AH108" s="29">
        <v>1</v>
      </c>
      <c r="AI108" s="29">
        <v>1</v>
      </c>
      <c r="AJ108" s="29">
        <v>1</v>
      </c>
      <c r="AK108" s="29">
        <v>1</v>
      </c>
      <c r="AL108" s="29">
        <v>1</v>
      </c>
      <c r="AM108" s="29">
        <v>1</v>
      </c>
      <c r="AN108" s="29">
        <v>1</v>
      </c>
      <c r="AO108" s="29">
        <v>1</v>
      </c>
      <c r="AP108" s="29">
        <v>1</v>
      </c>
    </row>
    <row r="109" spans="1:42" ht="15" hidden="1" thickBot="1">
      <c r="A109" s="165">
        <v>0</v>
      </c>
      <c r="B109" s="115" t="s">
        <v>321</v>
      </c>
      <c r="C109" s="115">
        <v>1</v>
      </c>
      <c r="D109" s="115" t="s">
        <v>99</v>
      </c>
      <c r="E109" s="115">
        <v>1</v>
      </c>
      <c r="F109" s="115" t="s">
        <v>364</v>
      </c>
      <c r="G109" s="115">
        <v>40</v>
      </c>
      <c r="H109" s="115" t="s">
        <v>216</v>
      </c>
      <c r="I109" s="117" t="s">
        <v>230</v>
      </c>
      <c r="J109" s="115" t="s">
        <v>365</v>
      </c>
      <c r="K109" s="115" t="s">
        <v>354</v>
      </c>
      <c r="L109" s="115"/>
      <c r="M109" s="29">
        <v>1</v>
      </c>
      <c r="N109" s="29">
        <v>1</v>
      </c>
      <c r="O109" s="29">
        <v>1</v>
      </c>
      <c r="P109" s="29">
        <v>1</v>
      </c>
      <c r="Q109" s="29">
        <v>1</v>
      </c>
      <c r="R109" s="29">
        <v>1</v>
      </c>
      <c r="S109" s="29">
        <v>1</v>
      </c>
      <c r="T109" s="29">
        <v>1</v>
      </c>
      <c r="U109" s="29">
        <v>1</v>
      </c>
      <c r="V109" s="29">
        <v>1</v>
      </c>
      <c r="W109" s="29">
        <v>1</v>
      </c>
      <c r="X109" s="29">
        <v>1</v>
      </c>
      <c r="Y109" s="29">
        <v>1</v>
      </c>
      <c r="Z109" s="29">
        <v>1</v>
      </c>
      <c r="AA109" s="29">
        <v>1</v>
      </c>
      <c r="AB109" s="29">
        <v>1</v>
      </c>
      <c r="AC109" s="29">
        <v>1</v>
      </c>
      <c r="AD109" s="29">
        <v>1</v>
      </c>
      <c r="AE109" s="29">
        <v>1</v>
      </c>
      <c r="AF109" s="29">
        <v>1</v>
      </c>
      <c r="AG109" s="29">
        <v>1</v>
      </c>
      <c r="AH109" s="29">
        <v>1</v>
      </c>
      <c r="AI109" s="29">
        <v>1</v>
      </c>
      <c r="AJ109" s="29">
        <v>1</v>
      </c>
      <c r="AK109" s="29">
        <v>1</v>
      </c>
      <c r="AL109" s="29">
        <v>1</v>
      </c>
      <c r="AM109" s="29">
        <v>1</v>
      </c>
      <c r="AN109" s="29">
        <v>1</v>
      </c>
      <c r="AO109" s="29">
        <v>1</v>
      </c>
      <c r="AP109" s="29">
        <v>1</v>
      </c>
    </row>
    <row r="110" spans="1:42" ht="15" hidden="1" thickBot="1">
      <c r="A110" s="165">
        <v>0</v>
      </c>
      <c r="B110" s="115" t="s">
        <v>321</v>
      </c>
      <c r="C110" s="115">
        <v>1</v>
      </c>
      <c r="D110" s="115" t="s">
        <v>99</v>
      </c>
      <c r="E110" s="115">
        <v>1</v>
      </c>
      <c r="F110" s="115" t="s">
        <v>364</v>
      </c>
      <c r="G110" s="115">
        <v>41</v>
      </c>
      <c r="H110" s="115" t="s">
        <v>765</v>
      </c>
      <c r="I110" s="117" t="s">
        <v>230</v>
      </c>
      <c r="J110" s="115" t="s">
        <v>365</v>
      </c>
      <c r="K110" s="115" t="s">
        <v>354</v>
      </c>
      <c r="L110" s="115"/>
      <c r="M110" s="29">
        <v>1</v>
      </c>
      <c r="N110" s="29">
        <v>1</v>
      </c>
      <c r="O110" s="29">
        <v>1</v>
      </c>
      <c r="P110" s="29">
        <v>1</v>
      </c>
      <c r="Q110" s="29">
        <v>1</v>
      </c>
      <c r="R110" s="29">
        <v>1</v>
      </c>
      <c r="S110" s="29">
        <v>1</v>
      </c>
      <c r="T110" s="29">
        <v>1</v>
      </c>
      <c r="U110" s="29">
        <v>1</v>
      </c>
      <c r="V110" s="29">
        <v>1</v>
      </c>
      <c r="W110" s="29">
        <v>1</v>
      </c>
      <c r="X110" s="29">
        <v>1</v>
      </c>
      <c r="Y110" s="29">
        <v>1</v>
      </c>
      <c r="Z110" s="29">
        <v>1</v>
      </c>
      <c r="AA110" s="29">
        <v>1</v>
      </c>
      <c r="AB110" s="29">
        <v>1</v>
      </c>
      <c r="AC110" s="29">
        <v>1</v>
      </c>
      <c r="AD110" s="29">
        <v>1</v>
      </c>
      <c r="AE110" s="29">
        <v>1</v>
      </c>
      <c r="AF110" s="29">
        <v>1</v>
      </c>
      <c r="AG110" s="29">
        <v>1</v>
      </c>
      <c r="AH110" s="29">
        <v>1</v>
      </c>
      <c r="AI110" s="29">
        <v>1</v>
      </c>
      <c r="AJ110" s="29">
        <v>1</v>
      </c>
      <c r="AK110" s="29">
        <v>1</v>
      </c>
      <c r="AL110" s="29">
        <v>1</v>
      </c>
      <c r="AM110" s="29">
        <v>1</v>
      </c>
      <c r="AN110" s="29">
        <v>1</v>
      </c>
      <c r="AO110" s="29">
        <v>1</v>
      </c>
      <c r="AP110" s="29">
        <v>1</v>
      </c>
    </row>
    <row r="111" spans="1:42" ht="15" hidden="1" thickBot="1">
      <c r="A111" s="165">
        <v>0</v>
      </c>
      <c r="B111" s="115" t="s">
        <v>321</v>
      </c>
      <c r="C111" s="115">
        <v>1</v>
      </c>
      <c r="D111" s="115" t="s">
        <v>99</v>
      </c>
      <c r="E111" s="115">
        <v>1</v>
      </c>
      <c r="F111" s="115" t="s">
        <v>364</v>
      </c>
      <c r="G111" s="115">
        <v>42</v>
      </c>
      <c r="H111" s="115" t="s">
        <v>766</v>
      </c>
      <c r="I111" s="117" t="s">
        <v>230</v>
      </c>
      <c r="J111" s="115" t="s">
        <v>365</v>
      </c>
      <c r="K111" s="115" t="s">
        <v>354</v>
      </c>
      <c r="L111" s="115"/>
      <c r="M111" s="29">
        <v>1</v>
      </c>
      <c r="N111" s="29">
        <v>1</v>
      </c>
      <c r="O111" s="29">
        <v>1</v>
      </c>
      <c r="P111" s="29">
        <v>1</v>
      </c>
      <c r="Q111" s="29">
        <v>1</v>
      </c>
      <c r="R111" s="29">
        <v>1</v>
      </c>
      <c r="S111" s="29">
        <v>1</v>
      </c>
      <c r="T111" s="29">
        <v>1</v>
      </c>
      <c r="U111" s="29">
        <v>1</v>
      </c>
      <c r="V111" s="29">
        <v>1</v>
      </c>
      <c r="W111" s="29">
        <v>1</v>
      </c>
      <c r="X111" s="29">
        <v>1</v>
      </c>
      <c r="Y111" s="29">
        <v>1</v>
      </c>
      <c r="Z111" s="29">
        <v>1</v>
      </c>
      <c r="AA111" s="29">
        <v>1</v>
      </c>
      <c r="AB111" s="29">
        <v>1</v>
      </c>
      <c r="AC111" s="29">
        <v>1</v>
      </c>
      <c r="AD111" s="29">
        <v>1</v>
      </c>
      <c r="AE111" s="29">
        <v>1</v>
      </c>
      <c r="AF111" s="29">
        <v>1</v>
      </c>
      <c r="AG111" s="29">
        <v>1</v>
      </c>
      <c r="AH111" s="29">
        <v>1</v>
      </c>
      <c r="AI111" s="29">
        <v>1</v>
      </c>
      <c r="AJ111" s="29">
        <v>1</v>
      </c>
      <c r="AK111" s="29">
        <v>1</v>
      </c>
      <c r="AL111" s="29">
        <v>1</v>
      </c>
      <c r="AM111" s="29">
        <v>1</v>
      </c>
      <c r="AN111" s="29">
        <v>1</v>
      </c>
      <c r="AO111" s="29">
        <v>1</v>
      </c>
      <c r="AP111" s="29">
        <v>1</v>
      </c>
    </row>
    <row r="112" spans="1:42" ht="15" hidden="1" thickBot="1">
      <c r="A112" s="165">
        <v>0</v>
      </c>
      <c r="B112" s="115" t="s">
        <v>321</v>
      </c>
      <c r="C112" s="115">
        <v>1</v>
      </c>
      <c r="D112" s="115" t="s">
        <v>99</v>
      </c>
      <c r="E112" s="115">
        <v>1</v>
      </c>
      <c r="F112" s="115" t="s">
        <v>364</v>
      </c>
      <c r="G112" s="115">
        <v>43</v>
      </c>
      <c r="H112" s="115" t="s">
        <v>767</v>
      </c>
      <c r="I112" s="117" t="s">
        <v>230</v>
      </c>
      <c r="J112" s="115" t="s">
        <v>365</v>
      </c>
      <c r="K112" s="115" t="s">
        <v>354</v>
      </c>
      <c r="L112" s="115"/>
      <c r="M112" s="29">
        <v>1</v>
      </c>
      <c r="N112" s="29">
        <v>1</v>
      </c>
      <c r="O112" s="29">
        <v>1</v>
      </c>
      <c r="P112" s="29">
        <v>1</v>
      </c>
      <c r="Q112" s="29">
        <v>1</v>
      </c>
      <c r="R112" s="29">
        <v>1</v>
      </c>
      <c r="S112" s="29">
        <v>1</v>
      </c>
      <c r="T112" s="29">
        <v>1</v>
      </c>
      <c r="U112" s="29">
        <v>1</v>
      </c>
      <c r="V112" s="29">
        <v>1</v>
      </c>
      <c r="W112" s="29">
        <v>1</v>
      </c>
      <c r="X112" s="29">
        <v>1</v>
      </c>
      <c r="Y112" s="29">
        <v>1</v>
      </c>
      <c r="Z112" s="29">
        <v>1</v>
      </c>
      <c r="AA112" s="29">
        <v>1</v>
      </c>
      <c r="AB112" s="29">
        <v>1</v>
      </c>
      <c r="AC112" s="29">
        <v>1</v>
      </c>
      <c r="AD112" s="29">
        <v>1</v>
      </c>
      <c r="AE112" s="29">
        <v>1</v>
      </c>
      <c r="AF112" s="29">
        <v>1</v>
      </c>
      <c r="AG112" s="29">
        <v>1</v>
      </c>
      <c r="AH112" s="29">
        <v>1</v>
      </c>
      <c r="AI112" s="29">
        <v>1</v>
      </c>
      <c r="AJ112" s="29">
        <v>1</v>
      </c>
      <c r="AK112" s="29">
        <v>1</v>
      </c>
      <c r="AL112" s="29">
        <v>1</v>
      </c>
      <c r="AM112" s="29">
        <v>1</v>
      </c>
      <c r="AN112" s="29">
        <v>1</v>
      </c>
      <c r="AO112" s="29">
        <v>1</v>
      </c>
      <c r="AP112" s="29">
        <v>1</v>
      </c>
    </row>
    <row r="113" spans="1:42" ht="15" hidden="1" thickBot="1">
      <c r="A113" s="165">
        <v>0</v>
      </c>
      <c r="B113" s="115" t="s">
        <v>321</v>
      </c>
      <c r="C113" s="115">
        <v>1</v>
      </c>
      <c r="D113" s="115" t="s">
        <v>99</v>
      </c>
      <c r="E113" s="115">
        <v>1</v>
      </c>
      <c r="F113" s="115" t="s">
        <v>364</v>
      </c>
      <c r="G113" s="115">
        <v>44</v>
      </c>
      <c r="H113" s="115" t="s">
        <v>220</v>
      </c>
      <c r="I113" s="117" t="s">
        <v>230</v>
      </c>
      <c r="J113" s="115" t="s">
        <v>365</v>
      </c>
      <c r="K113" s="115" t="s">
        <v>354</v>
      </c>
      <c r="L113" s="115"/>
      <c r="M113" s="29">
        <v>1</v>
      </c>
      <c r="N113" s="29">
        <v>1</v>
      </c>
      <c r="O113" s="29">
        <v>1</v>
      </c>
      <c r="P113" s="29">
        <v>1</v>
      </c>
      <c r="Q113" s="29">
        <v>1</v>
      </c>
      <c r="R113" s="29">
        <v>1</v>
      </c>
      <c r="S113" s="29">
        <v>1</v>
      </c>
      <c r="T113" s="29">
        <v>1</v>
      </c>
      <c r="U113" s="29">
        <v>1</v>
      </c>
      <c r="V113" s="29">
        <v>1</v>
      </c>
      <c r="W113" s="29">
        <v>1</v>
      </c>
      <c r="X113" s="29">
        <v>1</v>
      </c>
      <c r="Y113" s="29">
        <v>1</v>
      </c>
      <c r="Z113" s="29">
        <v>1</v>
      </c>
      <c r="AA113" s="29">
        <v>1</v>
      </c>
      <c r="AB113" s="29">
        <v>1</v>
      </c>
      <c r="AC113" s="29">
        <v>1</v>
      </c>
      <c r="AD113" s="29">
        <v>1</v>
      </c>
      <c r="AE113" s="29">
        <v>1</v>
      </c>
      <c r="AF113" s="29">
        <v>1</v>
      </c>
      <c r="AG113" s="29">
        <v>1</v>
      </c>
      <c r="AH113" s="29">
        <v>1</v>
      </c>
      <c r="AI113" s="29">
        <v>1</v>
      </c>
      <c r="AJ113" s="29">
        <v>1</v>
      </c>
      <c r="AK113" s="29">
        <v>1</v>
      </c>
      <c r="AL113" s="29">
        <v>1</v>
      </c>
      <c r="AM113" s="29">
        <v>1</v>
      </c>
      <c r="AN113" s="29">
        <v>1</v>
      </c>
      <c r="AO113" s="29">
        <v>1</v>
      </c>
      <c r="AP113" s="29">
        <v>1</v>
      </c>
    </row>
    <row r="114" spans="1:42" ht="15" hidden="1" thickBot="1">
      <c r="A114" s="165">
        <v>0</v>
      </c>
      <c r="B114" s="115" t="s">
        <v>321</v>
      </c>
      <c r="C114" s="115">
        <v>1</v>
      </c>
      <c r="D114" s="115" t="s">
        <v>99</v>
      </c>
      <c r="E114" s="115">
        <v>1</v>
      </c>
      <c r="F114" s="115" t="s">
        <v>364</v>
      </c>
      <c r="G114" s="115">
        <v>45</v>
      </c>
      <c r="H114" s="115" t="s">
        <v>221</v>
      </c>
      <c r="I114" s="117" t="s">
        <v>230</v>
      </c>
      <c r="J114" s="115" t="s">
        <v>365</v>
      </c>
      <c r="K114" s="115" t="s">
        <v>354</v>
      </c>
      <c r="L114" s="115"/>
      <c r="M114" s="29">
        <v>1</v>
      </c>
      <c r="N114" s="29">
        <v>1</v>
      </c>
      <c r="O114" s="29">
        <v>1</v>
      </c>
      <c r="P114" s="29">
        <v>1</v>
      </c>
      <c r="Q114" s="29">
        <v>1</v>
      </c>
      <c r="R114" s="29">
        <v>1</v>
      </c>
      <c r="S114" s="29">
        <v>1</v>
      </c>
      <c r="T114" s="29">
        <v>1</v>
      </c>
      <c r="U114" s="29">
        <v>1</v>
      </c>
      <c r="V114" s="29">
        <v>1</v>
      </c>
      <c r="W114" s="29">
        <v>1</v>
      </c>
      <c r="X114" s="29">
        <v>1</v>
      </c>
      <c r="Y114" s="29">
        <v>1</v>
      </c>
      <c r="Z114" s="29">
        <v>1</v>
      </c>
      <c r="AA114" s="29">
        <v>1</v>
      </c>
      <c r="AB114" s="29">
        <v>1</v>
      </c>
      <c r="AC114" s="29">
        <v>1</v>
      </c>
      <c r="AD114" s="29">
        <v>1</v>
      </c>
      <c r="AE114" s="29">
        <v>1</v>
      </c>
      <c r="AF114" s="29">
        <v>1</v>
      </c>
      <c r="AG114" s="29">
        <v>1</v>
      </c>
      <c r="AH114" s="29">
        <v>1</v>
      </c>
      <c r="AI114" s="29">
        <v>1</v>
      </c>
      <c r="AJ114" s="29">
        <v>1</v>
      </c>
      <c r="AK114" s="29">
        <v>1</v>
      </c>
      <c r="AL114" s="29">
        <v>1</v>
      </c>
      <c r="AM114" s="29">
        <v>1</v>
      </c>
      <c r="AN114" s="29">
        <v>1</v>
      </c>
      <c r="AO114" s="29">
        <v>1</v>
      </c>
      <c r="AP114" s="29">
        <v>1</v>
      </c>
    </row>
    <row r="115" spans="1:42" ht="15" hidden="1" thickBot="1">
      <c r="A115" s="165">
        <v>0</v>
      </c>
      <c r="B115" s="115" t="s">
        <v>321</v>
      </c>
      <c r="C115" s="115">
        <v>1</v>
      </c>
      <c r="D115" s="115" t="s">
        <v>99</v>
      </c>
      <c r="E115" s="115">
        <v>1</v>
      </c>
      <c r="F115" s="115" t="s">
        <v>364</v>
      </c>
      <c r="G115" s="115">
        <v>46</v>
      </c>
      <c r="H115" s="115" t="s">
        <v>222</v>
      </c>
      <c r="I115" s="117" t="s">
        <v>230</v>
      </c>
      <c r="J115" s="115" t="s">
        <v>365</v>
      </c>
      <c r="K115" s="115" t="s">
        <v>354</v>
      </c>
      <c r="L115" s="115"/>
      <c r="M115" s="29">
        <v>1</v>
      </c>
      <c r="N115" s="29">
        <v>1</v>
      </c>
      <c r="O115" s="29">
        <v>1</v>
      </c>
      <c r="P115" s="29">
        <v>1</v>
      </c>
      <c r="Q115" s="29">
        <v>1</v>
      </c>
      <c r="R115" s="29">
        <v>1</v>
      </c>
      <c r="S115" s="29">
        <v>1</v>
      </c>
      <c r="T115" s="29">
        <v>1</v>
      </c>
      <c r="U115" s="29">
        <v>1</v>
      </c>
      <c r="V115" s="29">
        <v>1</v>
      </c>
      <c r="W115" s="29">
        <v>1</v>
      </c>
      <c r="X115" s="29">
        <v>1</v>
      </c>
      <c r="Y115" s="29">
        <v>1</v>
      </c>
      <c r="Z115" s="29">
        <v>1</v>
      </c>
      <c r="AA115" s="29">
        <v>1</v>
      </c>
      <c r="AB115" s="29">
        <v>1</v>
      </c>
      <c r="AC115" s="29">
        <v>1</v>
      </c>
      <c r="AD115" s="29">
        <v>1</v>
      </c>
      <c r="AE115" s="29">
        <v>1</v>
      </c>
      <c r="AF115" s="29">
        <v>1</v>
      </c>
      <c r="AG115" s="29">
        <v>1</v>
      </c>
      <c r="AH115" s="29">
        <v>1</v>
      </c>
      <c r="AI115" s="29">
        <v>1</v>
      </c>
      <c r="AJ115" s="29">
        <v>1</v>
      </c>
      <c r="AK115" s="29">
        <v>1</v>
      </c>
      <c r="AL115" s="29">
        <v>1</v>
      </c>
      <c r="AM115" s="29">
        <v>1</v>
      </c>
      <c r="AN115" s="29">
        <v>1</v>
      </c>
      <c r="AO115" s="29">
        <v>1</v>
      </c>
      <c r="AP115" s="29">
        <v>1</v>
      </c>
    </row>
    <row r="116" spans="1:42" ht="15" hidden="1" thickBot="1">
      <c r="A116" s="165">
        <v>0</v>
      </c>
      <c r="B116" s="115" t="s">
        <v>321</v>
      </c>
      <c r="C116" s="115">
        <v>1</v>
      </c>
      <c r="D116" s="115" t="s">
        <v>99</v>
      </c>
      <c r="E116" s="115">
        <v>1</v>
      </c>
      <c r="F116" s="115" t="s">
        <v>364</v>
      </c>
      <c r="G116" s="115">
        <v>47</v>
      </c>
      <c r="H116" s="115" t="s">
        <v>772</v>
      </c>
      <c r="I116" s="117" t="s">
        <v>230</v>
      </c>
      <c r="J116" s="115" t="s">
        <v>365</v>
      </c>
      <c r="K116" s="115" t="s">
        <v>354</v>
      </c>
      <c r="L116" s="115"/>
      <c r="M116" s="29">
        <v>1</v>
      </c>
      <c r="N116" s="29">
        <v>1</v>
      </c>
      <c r="O116" s="29">
        <v>1</v>
      </c>
      <c r="P116" s="29">
        <v>1</v>
      </c>
      <c r="Q116" s="29">
        <v>1</v>
      </c>
      <c r="R116" s="29">
        <v>1</v>
      </c>
      <c r="S116" s="29">
        <v>1</v>
      </c>
      <c r="T116" s="29">
        <v>1</v>
      </c>
      <c r="U116" s="29">
        <v>1</v>
      </c>
      <c r="V116" s="29">
        <v>1</v>
      </c>
      <c r="W116" s="29">
        <v>1</v>
      </c>
      <c r="X116" s="29">
        <v>1</v>
      </c>
      <c r="Y116" s="29">
        <v>1</v>
      </c>
      <c r="Z116" s="29">
        <v>1</v>
      </c>
      <c r="AA116" s="29">
        <v>1</v>
      </c>
      <c r="AB116" s="29">
        <v>1</v>
      </c>
      <c r="AC116" s="29">
        <v>1</v>
      </c>
      <c r="AD116" s="29">
        <v>1</v>
      </c>
      <c r="AE116" s="29">
        <v>1</v>
      </c>
      <c r="AF116" s="29">
        <v>1</v>
      </c>
      <c r="AG116" s="29">
        <v>1</v>
      </c>
      <c r="AH116" s="29">
        <v>1</v>
      </c>
      <c r="AI116" s="29">
        <v>1</v>
      </c>
      <c r="AJ116" s="29">
        <v>1</v>
      </c>
      <c r="AK116" s="29">
        <v>1</v>
      </c>
      <c r="AL116" s="29">
        <v>1</v>
      </c>
      <c r="AM116" s="29">
        <v>1</v>
      </c>
      <c r="AN116" s="29">
        <v>1</v>
      </c>
      <c r="AO116" s="29">
        <v>1</v>
      </c>
      <c r="AP116" s="29">
        <v>1</v>
      </c>
    </row>
    <row r="117" spans="1:42" ht="15" hidden="1" thickBot="1">
      <c r="A117" s="165">
        <v>0</v>
      </c>
      <c r="B117" s="115" t="s">
        <v>321</v>
      </c>
      <c r="C117" s="115">
        <v>1</v>
      </c>
      <c r="D117" s="115" t="s">
        <v>99</v>
      </c>
      <c r="E117" s="115">
        <v>1</v>
      </c>
      <c r="F117" s="115" t="s">
        <v>364</v>
      </c>
      <c r="G117" s="115">
        <v>48</v>
      </c>
      <c r="H117" s="115" t="s">
        <v>224</v>
      </c>
      <c r="I117" s="117" t="s">
        <v>230</v>
      </c>
      <c r="J117" s="115" t="s">
        <v>365</v>
      </c>
      <c r="K117" s="115" t="s">
        <v>354</v>
      </c>
      <c r="L117" s="115"/>
      <c r="M117" s="29">
        <v>1</v>
      </c>
      <c r="N117" s="29">
        <v>1</v>
      </c>
      <c r="O117" s="29">
        <v>1</v>
      </c>
      <c r="P117" s="29">
        <v>1</v>
      </c>
      <c r="Q117" s="29">
        <v>1</v>
      </c>
      <c r="R117" s="29">
        <v>1</v>
      </c>
      <c r="S117" s="29">
        <v>1</v>
      </c>
      <c r="T117" s="29">
        <v>1</v>
      </c>
      <c r="U117" s="29">
        <v>1</v>
      </c>
      <c r="V117" s="29">
        <v>1</v>
      </c>
      <c r="W117" s="29">
        <v>1</v>
      </c>
      <c r="X117" s="29">
        <v>1</v>
      </c>
      <c r="Y117" s="29">
        <v>1</v>
      </c>
      <c r="Z117" s="29">
        <v>1</v>
      </c>
      <c r="AA117" s="29">
        <v>1</v>
      </c>
      <c r="AB117" s="29">
        <v>1</v>
      </c>
      <c r="AC117" s="29">
        <v>1</v>
      </c>
      <c r="AD117" s="29">
        <v>1</v>
      </c>
      <c r="AE117" s="29">
        <v>1</v>
      </c>
      <c r="AF117" s="29">
        <v>1</v>
      </c>
      <c r="AG117" s="29">
        <v>1</v>
      </c>
      <c r="AH117" s="29">
        <v>1</v>
      </c>
      <c r="AI117" s="29">
        <v>1</v>
      </c>
      <c r="AJ117" s="29">
        <v>1</v>
      </c>
      <c r="AK117" s="29">
        <v>1</v>
      </c>
      <c r="AL117" s="29">
        <v>1</v>
      </c>
      <c r="AM117" s="29">
        <v>1</v>
      </c>
      <c r="AN117" s="29">
        <v>1</v>
      </c>
      <c r="AO117" s="29">
        <v>1</v>
      </c>
      <c r="AP117" s="29">
        <v>1</v>
      </c>
    </row>
    <row r="118" spans="1:42" ht="15" hidden="1" thickBot="1">
      <c r="A118" s="165">
        <v>0</v>
      </c>
      <c r="B118" s="115" t="s">
        <v>321</v>
      </c>
      <c r="C118" s="115">
        <v>1</v>
      </c>
      <c r="D118" s="115" t="s">
        <v>99</v>
      </c>
      <c r="E118" s="115">
        <v>1</v>
      </c>
      <c r="F118" s="115" t="s">
        <v>364</v>
      </c>
      <c r="G118" s="115">
        <v>49</v>
      </c>
      <c r="H118" s="115" t="s">
        <v>764</v>
      </c>
      <c r="I118" s="117" t="s">
        <v>230</v>
      </c>
      <c r="J118" s="115" t="s">
        <v>365</v>
      </c>
      <c r="K118" s="115" t="s">
        <v>354</v>
      </c>
      <c r="L118" s="115"/>
      <c r="M118" s="29">
        <v>1</v>
      </c>
      <c r="N118" s="29">
        <v>1</v>
      </c>
      <c r="O118" s="29">
        <v>1</v>
      </c>
      <c r="P118" s="29">
        <v>1</v>
      </c>
      <c r="Q118" s="29">
        <v>1</v>
      </c>
      <c r="R118" s="29">
        <v>1</v>
      </c>
      <c r="S118" s="29">
        <v>1</v>
      </c>
      <c r="T118" s="29">
        <v>1</v>
      </c>
      <c r="U118" s="29">
        <v>1</v>
      </c>
      <c r="V118" s="29">
        <v>1</v>
      </c>
      <c r="W118" s="29">
        <v>1</v>
      </c>
      <c r="X118" s="29">
        <v>1</v>
      </c>
      <c r="Y118" s="29">
        <v>1</v>
      </c>
      <c r="Z118" s="29">
        <v>1</v>
      </c>
      <c r="AA118" s="29">
        <v>1</v>
      </c>
      <c r="AB118" s="29">
        <v>1</v>
      </c>
      <c r="AC118" s="29">
        <v>1</v>
      </c>
      <c r="AD118" s="29">
        <v>1</v>
      </c>
      <c r="AE118" s="29">
        <v>1</v>
      </c>
      <c r="AF118" s="29">
        <v>1</v>
      </c>
      <c r="AG118" s="29">
        <v>1</v>
      </c>
      <c r="AH118" s="29">
        <v>1</v>
      </c>
      <c r="AI118" s="29">
        <v>1</v>
      </c>
      <c r="AJ118" s="29">
        <v>1</v>
      </c>
      <c r="AK118" s="29">
        <v>1</v>
      </c>
      <c r="AL118" s="29">
        <v>1</v>
      </c>
      <c r="AM118" s="29">
        <v>1</v>
      </c>
      <c r="AN118" s="29">
        <v>1</v>
      </c>
      <c r="AO118" s="29">
        <v>1</v>
      </c>
      <c r="AP118" s="29">
        <v>1</v>
      </c>
    </row>
    <row r="119" spans="1:42" ht="15" hidden="1" thickBot="1">
      <c r="A119" s="165">
        <v>0</v>
      </c>
      <c r="B119" s="115" t="s">
        <v>321</v>
      </c>
      <c r="C119" s="115">
        <v>1</v>
      </c>
      <c r="D119" s="115" t="s">
        <v>99</v>
      </c>
      <c r="E119" s="115">
        <v>1</v>
      </c>
      <c r="F119" s="115" t="s">
        <v>364</v>
      </c>
      <c r="G119" s="115">
        <v>50</v>
      </c>
      <c r="H119" s="115" t="s">
        <v>762</v>
      </c>
      <c r="I119" s="117" t="s">
        <v>230</v>
      </c>
      <c r="J119" s="115" t="s">
        <v>365</v>
      </c>
      <c r="K119" s="115" t="s">
        <v>354</v>
      </c>
      <c r="L119" s="133"/>
      <c r="M119" s="225">
        <v>1</v>
      </c>
      <c r="N119" s="225">
        <v>1</v>
      </c>
      <c r="O119" s="225">
        <v>1</v>
      </c>
      <c r="P119" s="225">
        <v>1</v>
      </c>
      <c r="Q119" s="225">
        <v>1</v>
      </c>
      <c r="R119" s="225">
        <v>1</v>
      </c>
      <c r="S119" s="225">
        <v>1</v>
      </c>
      <c r="T119" s="225">
        <v>1</v>
      </c>
      <c r="U119" s="225">
        <v>1</v>
      </c>
      <c r="V119" s="225">
        <v>1</v>
      </c>
      <c r="W119" s="225">
        <v>1</v>
      </c>
      <c r="X119" s="225">
        <v>1</v>
      </c>
      <c r="Y119" s="225">
        <v>1</v>
      </c>
      <c r="Z119" s="225">
        <v>1</v>
      </c>
      <c r="AA119" s="225">
        <v>1</v>
      </c>
      <c r="AB119" s="225">
        <v>1</v>
      </c>
      <c r="AC119" s="225">
        <v>1</v>
      </c>
      <c r="AD119" s="225">
        <v>1</v>
      </c>
      <c r="AE119" s="225">
        <v>1</v>
      </c>
      <c r="AF119" s="225">
        <v>1</v>
      </c>
      <c r="AG119" s="225">
        <v>1</v>
      </c>
      <c r="AH119" s="225">
        <v>1</v>
      </c>
      <c r="AI119" s="225">
        <v>1</v>
      </c>
      <c r="AJ119" s="225">
        <v>1</v>
      </c>
      <c r="AK119" s="225">
        <v>1</v>
      </c>
      <c r="AL119" s="225">
        <v>1</v>
      </c>
      <c r="AM119" s="225">
        <v>1</v>
      </c>
      <c r="AN119" s="225">
        <v>1</v>
      </c>
      <c r="AO119" s="225">
        <v>1</v>
      </c>
      <c r="AP119" s="225">
        <v>1</v>
      </c>
    </row>
    <row r="120" spans="1:42" ht="15" hidden="1" thickBot="1">
      <c r="A120" s="166">
        <v>0</v>
      </c>
      <c r="B120" s="118" t="s">
        <v>321</v>
      </c>
      <c r="C120" s="118">
        <v>1</v>
      </c>
      <c r="D120" s="118" t="s">
        <v>99</v>
      </c>
      <c r="E120" s="118">
        <v>1</v>
      </c>
      <c r="F120" s="118" t="s">
        <v>364</v>
      </c>
      <c r="G120" s="115">
        <v>51</v>
      </c>
      <c r="H120" s="118" t="s">
        <v>227</v>
      </c>
      <c r="I120" s="119" t="s">
        <v>230</v>
      </c>
      <c r="J120" s="118" t="s">
        <v>365</v>
      </c>
      <c r="K120" s="118" t="s">
        <v>354</v>
      </c>
      <c r="L120" s="118"/>
      <c r="M120" s="226">
        <v>1</v>
      </c>
      <c r="N120" s="226">
        <v>1</v>
      </c>
      <c r="O120" s="226">
        <v>1</v>
      </c>
      <c r="P120" s="226">
        <v>1</v>
      </c>
      <c r="Q120" s="226">
        <v>1</v>
      </c>
      <c r="R120" s="226">
        <v>1</v>
      </c>
      <c r="S120" s="226">
        <v>1</v>
      </c>
      <c r="T120" s="226">
        <v>1</v>
      </c>
      <c r="U120" s="226">
        <v>1</v>
      </c>
      <c r="V120" s="226">
        <v>1</v>
      </c>
      <c r="W120" s="226">
        <v>1</v>
      </c>
      <c r="X120" s="226">
        <v>1</v>
      </c>
      <c r="Y120" s="226">
        <v>1</v>
      </c>
      <c r="Z120" s="226">
        <v>1</v>
      </c>
      <c r="AA120" s="226">
        <v>1</v>
      </c>
      <c r="AB120" s="29">
        <v>1</v>
      </c>
      <c r="AC120" s="29">
        <v>1</v>
      </c>
      <c r="AD120" s="29">
        <v>1</v>
      </c>
      <c r="AE120" s="29">
        <v>1</v>
      </c>
      <c r="AF120" s="29">
        <v>1</v>
      </c>
      <c r="AG120" s="29">
        <v>1</v>
      </c>
      <c r="AH120" s="29">
        <v>1</v>
      </c>
      <c r="AI120" s="29">
        <v>1</v>
      </c>
      <c r="AJ120" s="29">
        <v>1</v>
      </c>
      <c r="AK120" s="29">
        <v>1</v>
      </c>
      <c r="AL120" s="29">
        <v>1</v>
      </c>
      <c r="AM120" s="29">
        <v>1</v>
      </c>
      <c r="AN120" s="29">
        <v>1</v>
      </c>
      <c r="AO120" s="29">
        <v>1</v>
      </c>
      <c r="AP120" s="29">
        <v>1</v>
      </c>
    </row>
    <row r="121" spans="1:42" ht="15" hidden="1" thickBot="1">
      <c r="A121" s="162">
        <v>0</v>
      </c>
      <c r="B121" s="157" t="s">
        <v>321</v>
      </c>
      <c r="C121" s="157">
        <v>1</v>
      </c>
      <c r="D121" s="157" t="s">
        <v>99</v>
      </c>
      <c r="E121" s="157">
        <v>1</v>
      </c>
      <c r="F121" s="157" t="s">
        <v>364</v>
      </c>
      <c r="G121" s="157">
        <v>52</v>
      </c>
      <c r="H121" s="157" t="s">
        <v>761</v>
      </c>
      <c r="I121" s="163" t="s">
        <v>231</v>
      </c>
      <c r="J121" s="157" t="s">
        <v>365</v>
      </c>
      <c r="K121" s="157" t="s">
        <v>354</v>
      </c>
      <c r="L121" s="157"/>
      <c r="M121" s="221">
        <v>0</v>
      </c>
      <c r="N121" s="221">
        <v>0</v>
      </c>
      <c r="O121" s="221">
        <v>0</v>
      </c>
      <c r="P121" s="221">
        <v>0</v>
      </c>
      <c r="Q121" s="221">
        <v>0</v>
      </c>
      <c r="R121" s="221">
        <v>0</v>
      </c>
      <c r="S121" s="221">
        <v>0</v>
      </c>
      <c r="T121" s="221">
        <v>0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21">
        <v>0</v>
      </c>
      <c r="AG121" s="221">
        <v>0</v>
      </c>
      <c r="AH121" s="221">
        <v>0</v>
      </c>
      <c r="AI121" s="221">
        <v>0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3">
        <v>0</v>
      </c>
    </row>
    <row r="122" spans="1:42" ht="15" hidden="1" thickBot="1">
      <c r="A122" s="165">
        <v>0</v>
      </c>
      <c r="B122" s="115" t="s">
        <v>321</v>
      </c>
      <c r="C122" s="115">
        <v>1</v>
      </c>
      <c r="D122" s="115" t="s">
        <v>99</v>
      </c>
      <c r="E122" s="115">
        <v>1</v>
      </c>
      <c r="F122" s="115" t="s">
        <v>364</v>
      </c>
      <c r="G122" s="115">
        <v>53</v>
      </c>
      <c r="H122" s="115" t="s">
        <v>212</v>
      </c>
      <c r="I122" s="117" t="s">
        <v>231</v>
      </c>
      <c r="J122" s="115" t="s">
        <v>365</v>
      </c>
      <c r="K122" s="115" t="s">
        <v>354</v>
      </c>
      <c r="L122" s="115"/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29">
        <v>0</v>
      </c>
      <c r="AI122" s="29">
        <v>0</v>
      </c>
      <c r="AJ122" s="29">
        <v>0</v>
      </c>
      <c r="AK122" s="29">
        <v>0</v>
      </c>
      <c r="AL122" s="29">
        <v>0</v>
      </c>
      <c r="AM122" s="29">
        <v>0</v>
      </c>
      <c r="AN122" s="29">
        <v>0</v>
      </c>
      <c r="AO122" s="29">
        <v>0</v>
      </c>
      <c r="AP122" s="224">
        <v>0</v>
      </c>
    </row>
    <row r="123" spans="1:42" ht="15" hidden="1" thickBot="1">
      <c r="A123" s="165">
        <v>0</v>
      </c>
      <c r="B123" s="115" t="s">
        <v>321</v>
      </c>
      <c r="C123" s="115">
        <v>1</v>
      </c>
      <c r="D123" s="115" t="s">
        <v>99</v>
      </c>
      <c r="E123" s="115">
        <v>1</v>
      </c>
      <c r="F123" s="115" t="s">
        <v>364</v>
      </c>
      <c r="G123" s="115">
        <v>54</v>
      </c>
      <c r="H123" s="115" t="s">
        <v>768</v>
      </c>
      <c r="I123" s="117" t="s">
        <v>231</v>
      </c>
      <c r="J123" s="115" t="s">
        <v>365</v>
      </c>
      <c r="K123" s="115" t="s">
        <v>354</v>
      </c>
      <c r="L123" s="115"/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0</v>
      </c>
      <c r="AE123" s="29">
        <v>0</v>
      </c>
      <c r="AF123" s="29">
        <v>0</v>
      </c>
      <c r="AG123" s="29">
        <v>0</v>
      </c>
      <c r="AH123" s="29">
        <v>0</v>
      </c>
      <c r="AI123" s="29">
        <v>0</v>
      </c>
      <c r="AJ123" s="29">
        <v>0</v>
      </c>
      <c r="AK123" s="29">
        <v>0</v>
      </c>
      <c r="AL123" s="29">
        <v>0</v>
      </c>
      <c r="AM123" s="29">
        <v>0</v>
      </c>
      <c r="AN123" s="29">
        <v>0</v>
      </c>
      <c r="AO123" s="29">
        <v>0</v>
      </c>
      <c r="AP123" s="224">
        <v>0</v>
      </c>
    </row>
    <row r="124" spans="1:42" ht="15" hidden="1" thickBot="1">
      <c r="A124" s="165">
        <v>0</v>
      </c>
      <c r="B124" s="115" t="s">
        <v>321</v>
      </c>
      <c r="C124" s="115">
        <v>1</v>
      </c>
      <c r="D124" s="115" t="s">
        <v>99</v>
      </c>
      <c r="E124" s="115">
        <v>1</v>
      </c>
      <c r="F124" s="115" t="s">
        <v>364</v>
      </c>
      <c r="G124" s="115">
        <v>55</v>
      </c>
      <c r="H124" s="115" t="s">
        <v>763</v>
      </c>
      <c r="I124" s="117" t="s">
        <v>231</v>
      </c>
      <c r="J124" s="115" t="s">
        <v>365</v>
      </c>
      <c r="K124" s="115" t="s">
        <v>354</v>
      </c>
      <c r="L124" s="115"/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v>0</v>
      </c>
      <c r="AF124" s="29">
        <v>0</v>
      </c>
      <c r="AG124" s="29">
        <v>0</v>
      </c>
      <c r="AH124" s="29">
        <v>0</v>
      </c>
      <c r="AI124" s="29">
        <v>0</v>
      </c>
      <c r="AJ124" s="29">
        <v>0</v>
      </c>
      <c r="AK124" s="29">
        <v>0</v>
      </c>
      <c r="AL124" s="29">
        <v>0</v>
      </c>
      <c r="AM124" s="29">
        <v>0</v>
      </c>
      <c r="AN124" s="29">
        <v>0</v>
      </c>
      <c r="AO124" s="29">
        <v>0</v>
      </c>
      <c r="AP124" s="224">
        <v>0</v>
      </c>
    </row>
    <row r="125" spans="1:42" ht="15" hidden="1" thickBot="1">
      <c r="A125" s="165">
        <v>0</v>
      </c>
      <c r="B125" s="115" t="s">
        <v>321</v>
      </c>
      <c r="C125" s="115">
        <v>1</v>
      </c>
      <c r="D125" s="115" t="s">
        <v>99</v>
      </c>
      <c r="E125" s="115">
        <v>1</v>
      </c>
      <c r="F125" s="115" t="s">
        <v>364</v>
      </c>
      <c r="G125" s="115">
        <v>56</v>
      </c>
      <c r="H125" s="115" t="s">
        <v>215</v>
      </c>
      <c r="I125" s="117" t="s">
        <v>231</v>
      </c>
      <c r="J125" s="115" t="s">
        <v>365</v>
      </c>
      <c r="K125" s="115" t="s">
        <v>354</v>
      </c>
      <c r="L125" s="115"/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9">
        <v>0</v>
      </c>
      <c r="AJ125" s="29">
        <v>0</v>
      </c>
      <c r="AK125" s="29">
        <v>0</v>
      </c>
      <c r="AL125" s="29">
        <v>0</v>
      </c>
      <c r="AM125" s="29">
        <v>0</v>
      </c>
      <c r="AN125" s="29">
        <v>0</v>
      </c>
      <c r="AO125" s="29">
        <v>0</v>
      </c>
      <c r="AP125" s="224">
        <v>0</v>
      </c>
    </row>
    <row r="126" spans="1:42" ht="15" hidden="1" thickBot="1">
      <c r="A126" s="165">
        <v>0</v>
      </c>
      <c r="B126" s="115" t="s">
        <v>321</v>
      </c>
      <c r="C126" s="115">
        <v>1</v>
      </c>
      <c r="D126" s="115" t="s">
        <v>99</v>
      </c>
      <c r="E126" s="115">
        <v>1</v>
      </c>
      <c r="F126" s="115" t="s">
        <v>364</v>
      </c>
      <c r="G126" s="115">
        <v>57</v>
      </c>
      <c r="H126" s="115" t="s">
        <v>216</v>
      </c>
      <c r="I126" s="117" t="s">
        <v>231</v>
      </c>
      <c r="J126" s="115" t="s">
        <v>365</v>
      </c>
      <c r="K126" s="115" t="s">
        <v>354</v>
      </c>
      <c r="L126" s="115"/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 s="29">
        <v>0</v>
      </c>
      <c r="X126" s="29">
        <v>0</v>
      </c>
      <c r="Y126" s="29">
        <v>0</v>
      </c>
      <c r="Z126" s="29">
        <v>0</v>
      </c>
      <c r="AA126" s="29"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  <c r="AL126" s="29">
        <v>0</v>
      </c>
      <c r="AM126" s="29">
        <v>0</v>
      </c>
      <c r="AN126" s="29">
        <v>0</v>
      </c>
      <c r="AO126" s="29">
        <v>0</v>
      </c>
      <c r="AP126" s="224">
        <v>0</v>
      </c>
    </row>
    <row r="127" spans="1:42" ht="15" hidden="1" thickBot="1">
      <c r="A127" s="165">
        <v>0</v>
      </c>
      <c r="B127" s="115" t="s">
        <v>321</v>
      </c>
      <c r="C127" s="115">
        <v>1</v>
      </c>
      <c r="D127" s="115" t="s">
        <v>99</v>
      </c>
      <c r="E127" s="115">
        <v>1</v>
      </c>
      <c r="F127" s="115" t="s">
        <v>364</v>
      </c>
      <c r="G127" s="115">
        <v>58</v>
      </c>
      <c r="H127" s="115" t="s">
        <v>765</v>
      </c>
      <c r="I127" s="117" t="s">
        <v>231</v>
      </c>
      <c r="J127" s="115" t="s">
        <v>365</v>
      </c>
      <c r="K127" s="115" t="s">
        <v>354</v>
      </c>
      <c r="L127" s="115"/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0</v>
      </c>
      <c r="AE127" s="29">
        <v>0</v>
      </c>
      <c r="AF127" s="29">
        <v>0</v>
      </c>
      <c r="AG127" s="29">
        <v>0</v>
      </c>
      <c r="AH127" s="29">
        <v>0</v>
      </c>
      <c r="AI127" s="29">
        <v>0</v>
      </c>
      <c r="AJ127" s="29">
        <v>0</v>
      </c>
      <c r="AK127" s="29">
        <v>0</v>
      </c>
      <c r="AL127" s="29">
        <v>0</v>
      </c>
      <c r="AM127" s="29">
        <v>0</v>
      </c>
      <c r="AN127" s="29">
        <v>0</v>
      </c>
      <c r="AO127" s="29">
        <v>0</v>
      </c>
      <c r="AP127" s="224">
        <v>0</v>
      </c>
    </row>
    <row r="128" spans="1:42" ht="15" hidden="1" thickBot="1">
      <c r="A128" s="165">
        <v>0</v>
      </c>
      <c r="B128" s="115" t="s">
        <v>321</v>
      </c>
      <c r="C128" s="115">
        <v>1</v>
      </c>
      <c r="D128" s="115" t="s">
        <v>99</v>
      </c>
      <c r="E128" s="115">
        <v>1</v>
      </c>
      <c r="F128" s="115" t="s">
        <v>364</v>
      </c>
      <c r="G128" s="115">
        <v>59</v>
      </c>
      <c r="H128" s="115" t="s">
        <v>766</v>
      </c>
      <c r="I128" s="117" t="s">
        <v>231</v>
      </c>
      <c r="J128" s="115" t="s">
        <v>365</v>
      </c>
      <c r="K128" s="115" t="s">
        <v>354</v>
      </c>
      <c r="L128" s="115"/>
      <c r="M128" s="29">
        <v>0</v>
      </c>
      <c r="N128" s="29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  <c r="AN128" s="29">
        <v>0</v>
      </c>
      <c r="AO128" s="29">
        <v>0</v>
      </c>
      <c r="AP128" s="224">
        <v>0</v>
      </c>
    </row>
    <row r="129" spans="1:42" ht="15" hidden="1" thickBot="1">
      <c r="A129" s="165">
        <v>0</v>
      </c>
      <c r="B129" s="115" t="s">
        <v>321</v>
      </c>
      <c r="C129" s="115">
        <v>1</v>
      </c>
      <c r="D129" s="115" t="s">
        <v>99</v>
      </c>
      <c r="E129" s="115">
        <v>1</v>
      </c>
      <c r="F129" s="115" t="s">
        <v>364</v>
      </c>
      <c r="G129" s="115">
        <v>60</v>
      </c>
      <c r="H129" s="115" t="s">
        <v>767</v>
      </c>
      <c r="I129" s="117" t="s">
        <v>231</v>
      </c>
      <c r="J129" s="115" t="s">
        <v>365</v>
      </c>
      <c r="K129" s="115" t="s">
        <v>354</v>
      </c>
      <c r="L129" s="115"/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29">
        <v>0</v>
      </c>
      <c r="AI129" s="29">
        <v>0</v>
      </c>
      <c r="AJ129" s="29">
        <v>0</v>
      </c>
      <c r="AK129" s="29">
        <v>0</v>
      </c>
      <c r="AL129" s="29">
        <v>0</v>
      </c>
      <c r="AM129" s="29">
        <v>0</v>
      </c>
      <c r="AN129" s="29">
        <v>0</v>
      </c>
      <c r="AO129" s="29">
        <v>0</v>
      </c>
      <c r="AP129" s="224">
        <v>0</v>
      </c>
    </row>
    <row r="130" spans="1:42" ht="15" hidden="1" thickBot="1">
      <c r="A130" s="165">
        <v>0</v>
      </c>
      <c r="B130" s="115" t="s">
        <v>321</v>
      </c>
      <c r="C130" s="115">
        <v>1</v>
      </c>
      <c r="D130" s="115" t="s">
        <v>99</v>
      </c>
      <c r="E130" s="115">
        <v>1</v>
      </c>
      <c r="F130" s="115" t="s">
        <v>364</v>
      </c>
      <c r="G130" s="115">
        <v>61</v>
      </c>
      <c r="H130" s="115" t="s">
        <v>220</v>
      </c>
      <c r="I130" s="117" t="s">
        <v>231</v>
      </c>
      <c r="J130" s="115" t="s">
        <v>365</v>
      </c>
      <c r="K130" s="115" t="s">
        <v>354</v>
      </c>
      <c r="L130" s="115"/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29">
        <v>0</v>
      </c>
      <c r="AF130" s="29">
        <v>0</v>
      </c>
      <c r="AG130" s="29">
        <v>0</v>
      </c>
      <c r="AH130" s="29">
        <v>0</v>
      </c>
      <c r="AI130" s="29">
        <v>0</v>
      </c>
      <c r="AJ130" s="29">
        <v>0</v>
      </c>
      <c r="AK130" s="29">
        <v>0</v>
      </c>
      <c r="AL130" s="29">
        <v>0</v>
      </c>
      <c r="AM130" s="29">
        <v>0</v>
      </c>
      <c r="AN130" s="29">
        <v>0</v>
      </c>
      <c r="AO130" s="29">
        <v>0</v>
      </c>
      <c r="AP130" s="224">
        <v>0</v>
      </c>
    </row>
    <row r="131" spans="1:42" ht="15" hidden="1" thickBot="1">
      <c r="A131" s="165">
        <v>0</v>
      </c>
      <c r="B131" s="115" t="s">
        <v>321</v>
      </c>
      <c r="C131" s="115">
        <v>1</v>
      </c>
      <c r="D131" s="115" t="s">
        <v>99</v>
      </c>
      <c r="E131" s="115">
        <v>1</v>
      </c>
      <c r="F131" s="115" t="s">
        <v>364</v>
      </c>
      <c r="G131" s="115">
        <v>62</v>
      </c>
      <c r="H131" s="115" t="s">
        <v>221</v>
      </c>
      <c r="I131" s="117" t="s">
        <v>231</v>
      </c>
      <c r="J131" s="115" t="s">
        <v>365</v>
      </c>
      <c r="K131" s="115" t="s">
        <v>354</v>
      </c>
      <c r="L131" s="115"/>
      <c r="M131" s="29">
        <v>0</v>
      </c>
      <c r="N131" s="29">
        <v>0</v>
      </c>
      <c r="O131" s="29">
        <v>0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29">
        <v>0</v>
      </c>
      <c r="V131" s="29">
        <v>0</v>
      </c>
      <c r="W131" s="29">
        <v>0</v>
      </c>
      <c r="X131" s="29">
        <v>0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29">
        <v>0</v>
      </c>
      <c r="AF131" s="29">
        <v>0</v>
      </c>
      <c r="AG131" s="29">
        <v>0</v>
      </c>
      <c r="AH131" s="29">
        <v>0</v>
      </c>
      <c r="AI131" s="29">
        <v>0</v>
      </c>
      <c r="AJ131" s="29">
        <v>0</v>
      </c>
      <c r="AK131" s="29">
        <v>0</v>
      </c>
      <c r="AL131" s="29">
        <v>0</v>
      </c>
      <c r="AM131" s="29">
        <v>0</v>
      </c>
      <c r="AN131" s="29">
        <v>0</v>
      </c>
      <c r="AO131" s="29">
        <v>0</v>
      </c>
      <c r="AP131" s="224">
        <v>0</v>
      </c>
    </row>
    <row r="132" spans="1:42" ht="15" hidden="1" thickBot="1">
      <c r="A132" s="165">
        <v>0</v>
      </c>
      <c r="B132" s="115" t="s">
        <v>321</v>
      </c>
      <c r="C132" s="115">
        <v>1</v>
      </c>
      <c r="D132" s="115" t="s">
        <v>99</v>
      </c>
      <c r="E132" s="115">
        <v>1</v>
      </c>
      <c r="F132" s="115" t="s">
        <v>364</v>
      </c>
      <c r="G132" s="115">
        <v>63</v>
      </c>
      <c r="H132" s="115" t="s">
        <v>222</v>
      </c>
      <c r="I132" s="117" t="s">
        <v>231</v>
      </c>
      <c r="J132" s="115" t="s">
        <v>365</v>
      </c>
      <c r="K132" s="115" t="s">
        <v>354</v>
      </c>
      <c r="L132" s="115"/>
      <c r="M132" s="29">
        <v>0</v>
      </c>
      <c r="N132" s="29">
        <v>0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0</v>
      </c>
      <c r="U132" s="29">
        <v>0</v>
      </c>
      <c r="V132" s="29">
        <v>0</v>
      </c>
      <c r="W132" s="29">
        <v>0</v>
      </c>
      <c r="X132" s="29">
        <v>0</v>
      </c>
      <c r="Y132" s="29">
        <v>0</v>
      </c>
      <c r="Z132" s="29">
        <v>0</v>
      </c>
      <c r="AA132" s="29">
        <v>0</v>
      </c>
      <c r="AB132" s="29">
        <v>0</v>
      </c>
      <c r="AC132" s="29">
        <v>0</v>
      </c>
      <c r="AD132" s="29">
        <v>0</v>
      </c>
      <c r="AE132" s="29">
        <v>0</v>
      </c>
      <c r="AF132" s="29">
        <v>0</v>
      </c>
      <c r="AG132" s="29">
        <v>0</v>
      </c>
      <c r="AH132" s="29">
        <v>0</v>
      </c>
      <c r="AI132" s="29">
        <v>0</v>
      </c>
      <c r="AJ132" s="29">
        <v>0</v>
      </c>
      <c r="AK132" s="29">
        <v>0</v>
      </c>
      <c r="AL132" s="29">
        <v>0</v>
      </c>
      <c r="AM132" s="29">
        <v>0</v>
      </c>
      <c r="AN132" s="29">
        <v>0</v>
      </c>
      <c r="AO132" s="29">
        <v>0</v>
      </c>
      <c r="AP132" s="224">
        <v>0</v>
      </c>
    </row>
    <row r="133" spans="1:42" ht="15" hidden="1" thickBot="1">
      <c r="A133" s="165">
        <v>0</v>
      </c>
      <c r="B133" s="115" t="s">
        <v>321</v>
      </c>
      <c r="C133" s="115">
        <v>1</v>
      </c>
      <c r="D133" s="115" t="s">
        <v>99</v>
      </c>
      <c r="E133" s="115">
        <v>1</v>
      </c>
      <c r="F133" s="115" t="s">
        <v>364</v>
      </c>
      <c r="G133" s="115">
        <v>64</v>
      </c>
      <c r="H133" s="115" t="s">
        <v>772</v>
      </c>
      <c r="I133" s="117" t="s">
        <v>231</v>
      </c>
      <c r="J133" s="115" t="s">
        <v>365</v>
      </c>
      <c r="K133" s="115" t="s">
        <v>354</v>
      </c>
      <c r="L133" s="115"/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9">
        <v>0</v>
      </c>
      <c r="Z133" s="29">
        <v>0</v>
      </c>
      <c r="AA133" s="29">
        <v>0</v>
      </c>
      <c r="AB133" s="29">
        <v>0</v>
      </c>
      <c r="AC133" s="29">
        <v>0</v>
      </c>
      <c r="AD133" s="29">
        <v>0</v>
      </c>
      <c r="AE133" s="29">
        <v>0</v>
      </c>
      <c r="AF133" s="29">
        <v>0</v>
      </c>
      <c r="AG133" s="29">
        <v>0</v>
      </c>
      <c r="AH133" s="29">
        <v>0</v>
      </c>
      <c r="AI133" s="29">
        <v>0</v>
      </c>
      <c r="AJ133" s="29">
        <v>0</v>
      </c>
      <c r="AK133" s="29">
        <v>0</v>
      </c>
      <c r="AL133" s="29">
        <v>0</v>
      </c>
      <c r="AM133" s="29">
        <v>0</v>
      </c>
      <c r="AN133" s="29">
        <v>0</v>
      </c>
      <c r="AO133" s="29">
        <v>0</v>
      </c>
      <c r="AP133" s="224">
        <v>0</v>
      </c>
    </row>
    <row r="134" spans="1:42" ht="15" hidden="1" thickBot="1">
      <c r="A134" s="165">
        <v>0</v>
      </c>
      <c r="B134" s="115" t="s">
        <v>321</v>
      </c>
      <c r="C134" s="115">
        <v>1</v>
      </c>
      <c r="D134" s="115" t="s">
        <v>99</v>
      </c>
      <c r="E134" s="115">
        <v>1</v>
      </c>
      <c r="F134" s="115" t="s">
        <v>364</v>
      </c>
      <c r="G134" s="115">
        <v>65</v>
      </c>
      <c r="H134" s="115" t="s">
        <v>224</v>
      </c>
      <c r="I134" s="117" t="s">
        <v>231</v>
      </c>
      <c r="J134" s="115" t="s">
        <v>365</v>
      </c>
      <c r="K134" s="115" t="s">
        <v>354</v>
      </c>
      <c r="L134" s="115"/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9">
        <v>0</v>
      </c>
      <c r="Z134" s="29">
        <v>0</v>
      </c>
      <c r="AA134" s="29">
        <v>0</v>
      </c>
      <c r="AB134" s="29">
        <v>0</v>
      </c>
      <c r="AC134" s="29">
        <v>0</v>
      </c>
      <c r="AD134" s="29">
        <v>0</v>
      </c>
      <c r="AE134" s="29">
        <v>0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  <c r="AL134" s="29">
        <v>0</v>
      </c>
      <c r="AM134" s="29">
        <v>0</v>
      </c>
      <c r="AN134" s="29">
        <v>0</v>
      </c>
      <c r="AO134" s="29">
        <v>0</v>
      </c>
      <c r="AP134" s="224">
        <v>0</v>
      </c>
    </row>
    <row r="135" spans="1:42" ht="15" hidden="1" thickBot="1">
      <c r="A135" s="165">
        <v>0</v>
      </c>
      <c r="B135" s="115" t="s">
        <v>321</v>
      </c>
      <c r="C135" s="115">
        <v>1</v>
      </c>
      <c r="D135" s="115" t="s">
        <v>99</v>
      </c>
      <c r="E135" s="115">
        <v>1</v>
      </c>
      <c r="F135" s="115" t="s">
        <v>364</v>
      </c>
      <c r="G135" s="115">
        <v>66</v>
      </c>
      <c r="H135" s="115" t="s">
        <v>764</v>
      </c>
      <c r="I135" s="117" t="s">
        <v>231</v>
      </c>
      <c r="J135" s="115" t="s">
        <v>365</v>
      </c>
      <c r="K135" s="115" t="s">
        <v>354</v>
      </c>
      <c r="L135" s="115"/>
      <c r="M135" s="225">
        <v>0</v>
      </c>
      <c r="N135" s="225">
        <v>0</v>
      </c>
      <c r="O135" s="225">
        <v>0</v>
      </c>
      <c r="P135" s="225">
        <v>0</v>
      </c>
      <c r="Q135" s="225">
        <v>0</v>
      </c>
      <c r="R135" s="225">
        <v>0</v>
      </c>
      <c r="S135" s="225">
        <v>0</v>
      </c>
      <c r="T135" s="225">
        <v>0</v>
      </c>
      <c r="U135" s="225">
        <v>0</v>
      </c>
      <c r="V135" s="225">
        <v>0</v>
      </c>
      <c r="W135" s="225">
        <v>0</v>
      </c>
      <c r="X135" s="225">
        <v>0</v>
      </c>
      <c r="Y135" s="225">
        <v>0</v>
      </c>
      <c r="Z135" s="225">
        <v>0</v>
      </c>
      <c r="AA135" s="225">
        <v>0</v>
      </c>
      <c r="AB135" s="225">
        <v>0</v>
      </c>
      <c r="AC135" s="225">
        <v>0</v>
      </c>
      <c r="AD135" s="225">
        <v>0</v>
      </c>
      <c r="AE135" s="225">
        <v>0</v>
      </c>
      <c r="AF135" s="225">
        <v>0</v>
      </c>
      <c r="AG135" s="225">
        <v>0</v>
      </c>
      <c r="AH135" s="225">
        <v>0</v>
      </c>
      <c r="AI135" s="225">
        <v>0</v>
      </c>
      <c r="AJ135" s="225">
        <v>0</v>
      </c>
      <c r="AK135" s="225">
        <v>0</v>
      </c>
      <c r="AL135" s="243">
        <v>0</v>
      </c>
      <c r="AM135" s="243">
        <v>0</v>
      </c>
      <c r="AN135" s="243">
        <v>0</v>
      </c>
      <c r="AO135" s="243">
        <v>0</v>
      </c>
      <c r="AP135" s="225">
        <v>0</v>
      </c>
    </row>
    <row r="136" spans="1:42" ht="15" hidden="1" thickBot="1">
      <c r="A136" s="165">
        <v>0</v>
      </c>
      <c r="B136" s="115" t="s">
        <v>321</v>
      </c>
      <c r="C136" s="115">
        <v>1</v>
      </c>
      <c r="D136" s="115" t="s">
        <v>99</v>
      </c>
      <c r="E136" s="115">
        <v>1</v>
      </c>
      <c r="F136" s="115" t="s">
        <v>364</v>
      </c>
      <c r="G136" s="115">
        <v>67</v>
      </c>
      <c r="H136" s="115" t="s">
        <v>762</v>
      </c>
      <c r="I136" s="117" t="s">
        <v>231</v>
      </c>
      <c r="J136" s="115" t="s">
        <v>365</v>
      </c>
      <c r="K136" s="115" t="s">
        <v>354</v>
      </c>
      <c r="L136" s="133"/>
      <c r="M136" s="225">
        <v>0</v>
      </c>
      <c r="N136" s="225">
        <v>0</v>
      </c>
      <c r="O136" s="225">
        <v>0</v>
      </c>
      <c r="P136" s="225">
        <v>0</v>
      </c>
      <c r="Q136" s="225">
        <v>0</v>
      </c>
      <c r="R136" s="225">
        <v>0</v>
      </c>
      <c r="S136" s="225">
        <v>0</v>
      </c>
      <c r="T136" s="225">
        <v>0</v>
      </c>
      <c r="U136" s="225">
        <v>0</v>
      </c>
      <c r="V136" s="225">
        <v>0</v>
      </c>
      <c r="W136" s="225">
        <v>0</v>
      </c>
      <c r="X136" s="225">
        <v>0</v>
      </c>
      <c r="Y136" s="225">
        <v>0</v>
      </c>
      <c r="Z136" s="225">
        <v>0</v>
      </c>
      <c r="AA136" s="225">
        <v>0</v>
      </c>
      <c r="AB136" s="225">
        <v>0</v>
      </c>
      <c r="AC136" s="225">
        <v>0</v>
      </c>
      <c r="AD136" s="225">
        <v>0</v>
      </c>
      <c r="AE136" s="225">
        <v>0</v>
      </c>
      <c r="AF136" s="225">
        <v>0</v>
      </c>
      <c r="AG136" s="225">
        <v>0</v>
      </c>
      <c r="AH136" s="225">
        <v>0</v>
      </c>
      <c r="AI136" s="225">
        <v>0</v>
      </c>
      <c r="AJ136" s="225">
        <v>0</v>
      </c>
      <c r="AK136" s="225">
        <v>0</v>
      </c>
      <c r="AL136" s="225">
        <v>0</v>
      </c>
      <c r="AM136" s="225">
        <v>0</v>
      </c>
      <c r="AN136" s="225">
        <v>0</v>
      </c>
      <c r="AO136" s="225">
        <v>0</v>
      </c>
      <c r="AP136" s="225">
        <v>0</v>
      </c>
    </row>
    <row r="137" spans="1:42" ht="15" hidden="1" thickBot="1">
      <c r="A137" s="166">
        <v>0</v>
      </c>
      <c r="B137" s="118" t="s">
        <v>321</v>
      </c>
      <c r="C137" s="118">
        <v>1</v>
      </c>
      <c r="D137" s="118" t="s">
        <v>99</v>
      </c>
      <c r="E137" s="118">
        <v>1</v>
      </c>
      <c r="F137" s="118" t="s">
        <v>364</v>
      </c>
      <c r="G137" s="115">
        <v>68</v>
      </c>
      <c r="H137" s="118" t="s">
        <v>227</v>
      </c>
      <c r="I137" s="119" t="s">
        <v>231</v>
      </c>
      <c r="J137" s="118" t="s">
        <v>365</v>
      </c>
      <c r="K137" s="118" t="s">
        <v>354</v>
      </c>
      <c r="L137" s="118"/>
      <c r="M137" s="226">
        <v>0</v>
      </c>
      <c r="N137" s="226">
        <v>0</v>
      </c>
      <c r="O137" s="226">
        <v>0</v>
      </c>
      <c r="P137" s="226">
        <v>0</v>
      </c>
      <c r="Q137" s="226">
        <v>0</v>
      </c>
      <c r="R137" s="226">
        <v>0</v>
      </c>
      <c r="S137" s="226">
        <v>0</v>
      </c>
      <c r="T137" s="226">
        <v>0</v>
      </c>
      <c r="U137" s="226">
        <v>0</v>
      </c>
      <c r="V137" s="226">
        <v>0</v>
      </c>
      <c r="W137" s="226">
        <v>0</v>
      </c>
      <c r="X137" s="226">
        <v>0</v>
      </c>
      <c r="Y137" s="226">
        <v>0</v>
      </c>
      <c r="Z137" s="226">
        <v>0</v>
      </c>
      <c r="AA137" s="226">
        <v>0</v>
      </c>
      <c r="AB137" s="226">
        <v>0</v>
      </c>
      <c r="AC137" s="226">
        <v>0</v>
      </c>
      <c r="AD137" s="226">
        <v>0</v>
      </c>
      <c r="AE137" s="226">
        <v>0</v>
      </c>
      <c r="AF137" s="226">
        <v>0</v>
      </c>
      <c r="AG137" s="226">
        <v>0</v>
      </c>
      <c r="AH137" s="226">
        <v>0</v>
      </c>
      <c r="AI137" s="226">
        <v>0</v>
      </c>
      <c r="AJ137" s="226">
        <v>0</v>
      </c>
      <c r="AK137" s="226">
        <v>0</v>
      </c>
      <c r="AL137" s="226">
        <v>0</v>
      </c>
      <c r="AM137" s="226">
        <v>0</v>
      </c>
      <c r="AN137" s="226">
        <v>0</v>
      </c>
      <c r="AO137" s="226">
        <v>0</v>
      </c>
      <c r="AP137" s="229">
        <v>0</v>
      </c>
    </row>
    <row r="138" spans="1:42" ht="15" hidden="1" thickBot="1">
      <c r="A138" s="162">
        <v>0</v>
      </c>
      <c r="B138" s="157" t="s">
        <v>321</v>
      </c>
      <c r="C138" s="157">
        <v>1</v>
      </c>
      <c r="D138" s="157" t="s">
        <v>99</v>
      </c>
      <c r="E138" s="157">
        <v>1</v>
      </c>
      <c r="F138" s="157" t="s">
        <v>364</v>
      </c>
      <c r="G138" s="157">
        <v>69</v>
      </c>
      <c r="H138" s="157" t="s">
        <v>761</v>
      </c>
      <c r="I138" s="163" t="s">
        <v>232</v>
      </c>
      <c r="J138" s="157" t="s">
        <v>365</v>
      </c>
      <c r="K138" s="157" t="s">
        <v>354</v>
      </c>
      <c r="L138" s="157"/>
      <c r="M138" s="221">
        <v>0</v>
      </c>
      <c r="N138" s="221">
        <v>0</v>
      </c>
      <c r="O138" s="221">
        <v>0</v>
      </c>
      <c r="P138" s="221">
        <v>0</v>
      </c>
      <c r="Q138" s="221">
        <v>0</v>
      </c>
      <c r="R138" s="221">
        <v>0</v>
      </c>
      <c r="S138" s="221">
        <v>0</v>
      </c>
      <c r="T138" s="221">
        <v>0</v>
      </c>
      <c r="U138" s="221">
        <v>0</v>
      </c>
      <c r="V138" s="221">
        <v>0</v>
      </c>
      <c r="W138" s="221">
        <v>0</v>
      </c>
      <c r="X138" s="221">
        <v>0</v>
      </c>
      <c r="Y138" s="221">
        <v>0</v>
      </c>
      <c r="Z138" s="221">
        <v>0</v>
      </c>
      <c r="AA138" s="221">
        <v>0</v>
      </c>
      <c r="AB138" s="221">
        <v>0</v>
      </c>
      <c r="AC138" s="221">
        <v>0</v>
      </c>
      <c r="AD138" s="221">
        <v>0</v>
      </c>
      <c r="AE138" s="221">
        <v>0</v>
      </c>
      <c r="AF138" s="221">
        <v>0</v>
      </c>
      <c r="AG138" s="221">
        <v>0</v>
      </c>
      <c r="AH138" s="221">
        <v>0</v>
      </c>
      <c r="AI138" s="221">
        <v>0</v>
      </c>
      <c r="AJ138" s="221">
        <v>0</v>
      </c>
      <c r="AK138" s="221">
        <v>0</v>
      </c>
      <c r="AL138" s="221">
        <v>0</v>
      </c>
      <c r="AM138" s="221">
        <v>0</v>
      </c>
      <c r="AN138" s="221">
        <v>0</v>
      </c>
      <c r="AO138" s="221">
        <v>0</v>
      </c>
      <c r="AP138" s="221">
        <v>0</v>
      </c>
    </row>
    <row r="139" spans="1:42" ht="15" hidden="1" thickBot="1">
      <c r="A139" s="165">
        <v>0</v>
      </c>
      <c r="B139" s="115" t="s">
        <v>321</v>
      </c>
      <c r="C139" s="115">
        <v>1</v>
      </c>
      <c r="D139" s="115" t="s">
        <v>99</v>
      </c>
      <c r="E139" s="115">
        <v>1</v>
      </c>
      <c r="F139" s="115" t="s">
        <v>364</v>
      </c>
      <c r="G139" s="115">
        <v>70</v>
      </c>
      <c r="H139" s="115" t="s">
        <v>212</v>
      </c>
      <c r="I139" s="117" t="s">
        <v>232</v>
      </c>
      <c r="J139" s="115" t="s">
        <v>365</v>
      </c>
      <c r="K139" s="115" t="s">
        <v>354</v>
      </c>
      <c r="L139" s="115"/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29">
        <v>0</v>
      </c>
      <c r="AI139" s="29">
        <v>0</v>
      </c>
      <c r="AJ139" s="29">
        <v>0</v>
      </c>
      <c r="AK139" s="29">
        <v>0</v>
      </c>
      <c r="AL139" s="29">
        <v>0</v>
      </c>
      <c r="AM139" s="29">
        <v>0</v>
      </c>
      <c r="AN139" s="29">
        <v>0</v>
      </c>
      <c r="AO139" s="29">
        <v>0</v>
      </c>
      <c r="AP139" s="29">
        <v>0</v>
      </c>
    </row>
    <row r="140" spans="1:42" ht="15" hidden="1" thickBot="1">
      <c r="A140" s="165">
        <v>0</v>
      </c>
      <c r="B140" s="115" t="s">
        <v>321</v>
      </c>
      <c r="C140" s="115">
        <v>1</v>
      </c>
      <c r="D140" s="115" t="s">
        <v>99</v>
      </c>
      <c r="E140" s="115">
        <v>1</v>
      </c>
      <c r="F140" s="115" t="s">
        <v>364</v>
      </c>
      <c r="G140" s="115">
        <v>71</v>
      </c>
      <c r="H140" s="115" t="s">
        <v>768</v>
      </c>
      <c r="I140" s="117" t="s">
        <v>232</v>
      </c>
      <c r="J140" s="115" t="s">
        <v>365</v>
      </c>
      <c r="K140" s="115" t="s">
        <v>354</v>
      </c>
      <c r="L140" s="115"/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29">
        <v>0</v>
      </c>
      <c r="AA140" s="29">
        <v>0</v>
      </c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9">
        <v>0</v>
      </c>
      <c r="AI140" s="29">
        <v>0</v>
      </c>
      <c r="AJ140" s="29">
        <v>0</v>
      </c>
      <c r="AK140" s="29">
        <v>0</v>
      </c>
      <c r="AL140" s="29">
        <v>0</v>
      </c>
      <c r="AM140" s="29">
        <v>0</v>
      </c>
      <c r="AN140" s="29">
        <v>0</v>
      </c>
      <c r="AO140" s="29">
        <v>0</v>
      </c>
      <c r="AP140" s="29">
        <v>0</v>
      </c>
    </row>
    <row r="141" spans="1:42" ht="15" hidden="1" thickBot="1">
      <c r="A141" s="165">
        <v>0</v>
      </c>
      <c r="B141" s="115" t="s">
        <v>321</v>
      </c>
      <c r="C141" s="115">
        <v>1</v>
      </c>
      <c r="D141" s="115" t="s">
        <v>99</v>
      </c>
      <c r="E141" s="115">
        <v>1</v>
      </c>
      <c r="F141" s="115" t="s">
        <v>364</v>
      </c>
      <c r="G141" s="115">
        <v>72</v>
      </c>
      <c r="H141" s="115" t="s">
        <v>763</v>
      </c>
      <c r="I141" s="117" t="s">
        <v>232</v>
      </c>
      <c r="J141" s="115" t="s">
        <v>365</v>
      </c>
      <c r="K141" s="115" t="s">
        <v>354</v>
      </c>
      <c r="L141" s="115"/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9">
        <v>0</v>
      </c>
      <c r="AI141" s="29">
        <v>0</v>
      </c>
      <c r="AJ141" s="29">
        <v>0</v>
      </c>
      <c r="AK141" s="29">
        <v>0</v>
      </c>
      <c r="AL141" s="29">
        <v>0</v>
      </c>
      <c r="AM141" s="29">
        <v>0</v>
      </c>
      <c r="AN141" s="29">
        <v>0</v>
      </c>
      <c r="AO141" s="29">
        <v>0</v>
      </c>
      <c r="AP141" s="29">
        <v>0</v>
      </c>
    </row>
    <row r="142" spans="1:42" ht="15" hidden="1" thickBot="1">
      <c r="A142" s="165">
        <v>0</v>
      </c>
      <c r="B142" s="115" t="s">
        <v>321</v>
      </c>
      <c r="C142" s="115">
        <v>1</v>
      </c>
      <c r="D142" s="115" t="s">
        <v>99</v>
      </c>
      <c r="E142" s="115">
        <v>1</v>
      </c>
      <c r="F142" s="115" t="s">
        <v>364</v>
      </c>
      <c r="G142" s="115">
        <v>73</v>
      </c>
      <c r="H142" s="115" t="s">
        <v>215</v>
      </c>
      <c r="I142" s="117" t="s">
        <v>232</v>
      </c>
      <c r="J142" s="115" t="s">
        <v>365</v>
      </c>
      <c r="K142" s="115" t="s">
        <v>354</v>
      </c>
      <c r="L142" s="115"/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29">
        <v>0</v>
      </c>
      <c r="V142" s="29">
        <v>0</v>
      </c>
      <c r="W142" s="29">
        <v>0</v>
      </c>
      <c r="X142" s="29">
        <v>0</v>
      </c>
      <c r="Y142" s="29">
        <v>0</v>
      </c>
      <c r="Z142" s="29">
        <v>0</v>
      </c>
      <c r="AA142" s="29">
        <v>0</v>
      </c>
      <c r="AB142" s="29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29">
        <v>0</v>
      </c>
      <c r="AL142" s="29">
        <v>0</v>
      </c>
      <c r="AM142" s="29">
        <v>0</v>
      </c>
      <c r="AN142" s="29">
        <v>0</v>
      </c>
      <c r="AO142" s="29">
        <v>0</v>
      </c>
      <c r="AP142" s="29">
        <v>0</v>
      </c>
    </row>
    <row r="143" spans="1:42" ht="15" hidden="1" thickBot="1">
      <c r="A143" s="165">
        <v>0</v>
      </c>
      <c r="B143" s="115" t="s">
        <v>321</v>
      </c>
      <c r="C143" s="115">
        <v>1</v>
      </c>
      <c r="D143" s="115" t="s">
        <v>99</v>
      </c>
      <c r="E143" s="115">
        <v>1</v>
      </c>
      <c r="F143" s="115" t="s">
        <v>364</v>
      </c>
      <c r="G143" s="115">
        <v>74</v>
      </c>
      <c r="H143" s="115" t="s">
        <v>216</v>
      </c>
      <c r="I143" s="117" t="s">
        <v>232</v>
      </c>
      <c r="J143" s="115" t="s">
        <v>365</v>
      </c>
      <c r="K143" s="115" t="s">
        <v>354</v>
      </c>
      <c r="L143" s="115"/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0</v>
      </c>
      <c r="W143" s="29">
        <v>0</v>
      </c>
      <c r="X143" s="29">
        <v>0</v>
      </c>
      <c r="Y143" s="29">
        <v>0</v>
      </c>
      <c r="Z143" s="29"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29">
        <v>0</v>
      </c>
      <c r="AJ143" s="29">
        <v>0</v>
      </c>
      <c r="AK143" s="29">
        <v>0</v>
      </c>
      <c r="AL143" s="29">
        <v>0</v>
      </c>
      <c r="AM143" s="29">
        <v>0</v>
      </c>
      <c r="AN143" s="29">
        <v>0</v>
      </c>
      <c r="AO143" s="29">
        <v>0</v>
      </c>
      <c r="AP143" s="29">
        <v>0</v>
      </c>
    </row>
    <row r="144" spans="1:42" ht="15" hidden="1" thickBot="1">
      <c r="A144" s="165">
        <v>0</v>
      </c>
      <c r="B144" s="115" t="s">
        <v>321</v>
      </c>
      <c r="C144" s="115">
        <v>1</v>
      </c>
      <c r="D144" s="115" t="s">
        <v>99</v>
      </c>
      <c r="E144" s="115">
        <v>1</v>
      </c>
      <c r="F144" s="115" t="s">
        <v>364</v>
      </c>
      <c r="G144" s="115">
        <v>75</v>
      </c>
      <c r="H144" s="115" t="s">
        <v>765</v>
      </c>
      <c r="I144" s="117" t="s">
        <v>232</v>
      </c>
      <c r="J144" s="115" t="s">
        <v>365</v>
      </c>
      <c r="K144" s="115" t="s">
        <v>354</v>
      </c>
      <c r="L144" s="115"/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  <c r="AA144" s="29">
        <v>0</v>
      </c>
      <c r="AB144" s="29">
        <v>0</v>
      </c>
      <c r="AC144" s="29">
        <v>0</v>
      </c>
      <c r="AD144" s="29">
        <v>0</v>
      </c>
      <c r="AE144" s="29">
        <v>0</v>
      </c>
      <c r="AF144" s="29">
        <v>0</v>
      </c>
      <c r="AG144" s="29">
        <v>0</v>
      </c>
      <c r="AH144" s="29">
        <v>0</v>
      </c>
      <c r="AI144" s="29">
        <v>0</v>
      </c>
      <c r="AJ144" s="29">
        <v>0</v>
      </c>
      <c r="AK144" s="29">
        <v>0</v>
      </c>
      <c r="AL144" s="29">
        <v>0</v>
      </c>
      <c r="AM144" s="29">
        <v>0</v>
      </c>
      <c r="AN144" s="29">
        <v>0</v>
      </c>
      <c r="AO144" s="29">
        <v>0</v>
      </c>
      <c r="AP144" s="29">
        <v>0</v>
      </c>
    </row>
    <row r="145" spans="1:42" ht="15" hidden="1" thickBot="1">
      <c r="A145" s="165">
        <v>0</v>
      </c>
      <c r="B145" s="115" t="s">
        <v>321</v>
      </c>
      <c r="C145" s="115">
        <v>1</v>
      </c>
      <c r="D145" s="115" t="s">
        <v>99</v>
      </c>
      <c r="E145" s="115">
        <v>1</v>
      </c>
      <c r="F145" s="115" t="s">
        <v>364</v>
      </c>
      <c r="G145" s="115">
        <v>76</v>
      </c>
      <c r="H145" s="115" t="s">
        <v>766</v>
      </c>
      <c r="I145" s="117" t="s">
        <v>232</v>
      </c>
      <c r="J145" s="115" t="s">
        <v>365</v>
      </c>
      <c r="K145" s="115" t="s">
        <v>354</v>
      </c>
      <c r="L145" s="115"/>
      <c r="M145" s="29">
        <v>0</v>
      </c>
      <c r="N145" s="29">
        <v>0</v>
      </c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29">
        <v>0</v>
      </c>
      <c r="W145" s="29">
        <v>0</v>
      </c>
      <c r="X145" s="29">
        <v>0</v>
      </c>
      <c r="Y145" s="29">
        <v>0</v>
      </c>
      <c r="Z145" s="29">
        <v>0</v>
      </c>
      <c r="AA145" s="29">
        <v>0</v>
      </c>
      <c r="AB145" s="29">
        <v>0</v>
      </c>
      <c r="AC145" s="29">
        <v>0</v>
      </c>
      <c r="AD145" s="29">
        <v>0</v>
      </c>
      <c r="AE145" s="29">
        <v>0</v>
      </c>
      <c r="AF145" s="29">
        <v>0</v>
      </c>
      <c r="AG145" s="29">
        <v>0</v>
      </c>
      <c r="AH145" s="29">
        <v>0</v>
      </c>
      <c r="AI145" s="29">
        <v>0</v>
      </c>
      <c r="AJ145" s="29">
        <v>0</v>
      </c>
      <c r="AK145" s="29">
        <v>0</v>
      </c>
      <c r="AL145" s="29">
        <v>0</v>
      </c>
      <c r="AM145" s="29">
        <v>0</v>
      </c>
      <c r="AN145" s="29">
        <v>0</v>
      </c>
      <c r="AO145" s="29">
        <v>0</v>
      </c>
      <c r="AP145" s="29">
        <v>0</v>
      </c>
    </row>
    <row r="146" spans="1:42" ht="15" hidden="1" thickBot="1">
      <c r="A146" s="165">
        <v>0</v>
      </c>
      <c r="B146" s="115" t="s">
        <v>321</v>
      </c>
      <c r="C146" s="115">
        <v>1</v>
      </c>
      <c r="D146" s="115" t="s">
        <v>99</v>
      </c>
      <c r="E146" s="115">
        <v>1</v>
      </c>
      <c r="F146" s="115" t="s">
        <v>364</v>
      </c>
      <c r="G146" s="115">
        <v>77</v>
      </c>
      <c r="H146" s="115" t="s">
        <v>767</v>
      </c>
      <c r="I146" s="117" t="s">
        <v>232</v>
      </c>
      <c r="J146" s="115" t="s">
        <v>365</v>
      </c>
      <c r="K146" s="115" t="s">
        <v>354</v>
      </c>
      <c r="L146" s="115"/>
      <c r="M146" s="29">
        <v>0</v>
      </c>
      <c r="N146" s="29">
        <v>0</v>
      </c>
      <c r="O146" s="29">
        <v>0</v>
      </c>
      <c r="P146" s="29">
        <v>0</v>
      </c>
      <c r="Q146" s="29">
        <v>0</v>
      </c>
      <c r="R146" s="29">
        <v>0</v>
      </c>
      <c r="S146" s="29">
        <v>0</v>
      </c>
      <c r="T146" s="29">
        <v>0</v>
      </c>
      <c r="U146" s="29">
        <v>0</v>
      </c>
      <c r="V146" s="29">
        <v>0</v>
      </c>
      <c r="W146" s="29">
        <v>0</v>
      </c>
      <c r="X146" s="29">
        <v>0</v>
      </c>
      <c r="Y146" s="29">
        <v>0</v>
      </c>
      <c r="Z146" s="29">
        <v>0</v>
      </c>
      <c r="AA146" s="29">
        <v>0</v>
      </c>
      <c r="AB146" s="29">
        <v>0</v>
      </c>
      <c r="AC146" s="29">
        <v>0</v>
      </c>
      <c r="AD146" s="29">
        <v>0</v>
      </c>
      <c r="AE146" s="29">
        <v>0</v>
      </c>
      <c r="AF146" s="29">
        <v>0</v>
      </c>
      <c r="AG146" s="29">
        <v>0</v>
      </c>
      <c r="AH146" s="29">
        <v>0</v>
      </c>
      <c r="AI146" s="29">
        <v>0</v>
      </c>
      <c r="AJ146" s="29">
        <v>0</v>
      </c>
      <c r="AK146" s="29">
        <v>0</v>
      </c>
      <c r="AL146" s="29">
        <v>0</v>
      </c>
      <c r="AM146" s="29">
        <v>0</v>
      </c>
      <c r="AN146" s="29">
        <v>0</v>
      </c>
      <c r="AO146" s="29">
        <v>0</v>
      </c>
      <c r="AP146" s="29">
        <v>0</v>
      </c>
    </row>
    <row r="147" spans="1:42" ht="15" hidden="1" thickBot="1">
      <c r="A147" s="165">
        <v>0</v>
      </c>
      <c r="B147" s="115" t="s">
        <v>321</v>
      </c>
      <c r="C147" s="115">
        <v>1</v>
      </c>
      <c r="D147" s="115" t="s">
        <v>99</v>
      </c>
      <c r="E147" s="115">
        <v>1</v>
      </c>
      <c r="F147" s="115" t="s">
        <v>364</v>
      </c>
      <c r="G147" s="115">
        <v>78</v>
      </c>
      <c r="H147" s="115" t="s">
        <v>220</v>
      </c>
      <c r="I147" s="117" t="s">
        <v>232</v>
      </c>
      <c r="J147" s="115" t="s">
        <v>365</v>
      </c>
      <c r="K147" s="115" t="s">
        <v>354</v>
      </c>
      <c r="L147" s="115"/>
      <c r="M147" s="29">
        <v>0</v>
      </c>
      <c r="N147" s="29">
        <v>0</v>
      </c>
      <c r="O147" s="29">
        <v>0</v>
      </c>
      <c r="P147" s="29">
        <v>0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0</v>
      </c>
      <c r="W147" s="29">
        <v>0</v>
      </c>
      <c r="X147" s="29">
        <v>0</v>
      </c>
      <c r="Y147" s="29">
        <v>0</v>
      </c>
      <c r="Z147" s="29">
        <v>0</v>
      </c>
      <c r="AA147" s="29">
        <v>0</v>
      </c>
      <c r="AB147" s="29">
        <v>0</v>
      </c>
      <c r="AC147" s="29">
        <v>0</v>
      </c>
      <c r="AD147" s="29">
        <v>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  <c r="AL147" s="29">
        <v>0</v>
      </c>
      <c r="AM147" s="29">
        <v>0</v>
      </c>
      <c r="AN147" s="29">
        <v>0</v>
      </c>
      <c r="AO147" s="29">
        <v>0</v>
      </c>
      <c r="AP147" s="29">
        <v>0</v>
      </c>
    </row>
    <row r="148" spans="1:42" ht="15" hidden="1" thickBot="1">
      <c r="A148" s="165">
        <v>0</v>
      </c>
      <c r="B148" s="115" t="s">
        <v>321</v>
      </c>
      <c r="C148" s="115">
        <v>1</v>
      </c>
      <c r="D148" s="115" t="s">
        <v>99</v>
      </c>
      <c r="E148" s="115">
        <v>1</v>
      </c>
      <c r="F148" s="115" t="s">
        <v>364</v>
      </c>
      <c r="G148" s="115">
        <v>79</v>
      </c>
      <c r="H148" s="115" t="s">
        <v>221</v>
      </c>
      <c r="I148" s="117" t="s">
        <v>232</v>
      </c>
      <c r="J148" s="115" t="s">
        <v>365</v>
      </c>
      <c r="K148" s="115" t="s">
        <v>354</v>
      </c>
      <c r="L148" s="115"/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29">
        <v>0</v>
      </c>
      <c r="U148" s="29">
        <v>0</v>
      </c>
      <c r="V148" s="29">
        <v>0</v>
      </c>
      <c r="W148" s="29">
        <v>0</v>
      </c>
      <c r="X148" s="29">
        <v>0</v>
      </c>
      <c r="Y148" s="29">
        <v>0</v>
      </c>
      <c r="Z148" s="29">
        <v>0</v>
      </c>
      <c r="AA148" s="29">
        <v>0</v>
      </c>
      <c r="AB148" s="29">
        <v>0</v>
      </c>
      <c r="AC148" s="29">
        <v>0</v>
      </c>
      <c r="AD148" s="29">
        <v>0</v>
      </c>
      <c r="AE148" s="29">
        <v>0</v>
      </c>
      <c r="AF148" s="29">
        <v>0</v>
      </c>
      <c r="AG148" s="29">
        <v>0</v>
      </c>
      <c r="AH148" s="29">
        <v>0</v>
      </c>
      <c r="AI148" s="29">
        <v>0</v>
      </c>
      <c r="AJ148" s="29">
        <v>0</v>
      </c>
      <c r="AK148" s="29">
        <v>0</v>
      </c>
      <c r="AL148" s="29">
        <v>0</v>
      </c>
      <c r="AM148" s="29">
        <v>0</v>
      </c>
      <c r="AN148" s="29">
        <v>0</v>
      </c>
      <c r="AO148" s="29">
        <v>0</v>
      </c>
      <c r="AP148" s="29">
        <v>0</v>
      </c>
    </row>
    <row r="149" spans="1:42" ht="15" hidden="1" thickBot="1">
      <c r="A149" s="165">
        <v>0</v>
      </c>
      <c r="B149" s="115" t="s">
        <v>321</v>
      </c>
      <c r="C149" s="115">
        <v>1</v>
      </c>
      <c r="D149" s="115" t="s">
        <v>99</v>
      </c>
      <c r="E149" s="115">
        <v>1</v>
      </c>
      <c r="F149" s="115" t="s">
        <v>364</v>
      </c>
      <c r="G149" s="115">
        <v>80</v>
      </c>
      <c r="H149" s="115" t="s">
        <v>222</v>
      </c>
      <c r="I149" s="117" t="s">
        <v>232</v>
      </c>
      <c r="J149" s="115" t="s">
        <v>365</v>
      </c>
      <c r="K149" s="115" t="s">
        <v>354</v>
      </c>
      <c r="L149" s="115"/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>
        <v>0</v>
      </c>
      <c r="X149" s="29">
        <v>0</v>
      </c>
      <c r="Y149" s="29">
        <v>0</v>
      </c>
      <c r="Z149" s="29">
        <v>0</v>
      </c>
      <c r="AA149" s="29">
        <v>0</v>
      </c>
      <c r="AB149" s="29">
        <v>0</v>
      </c>
      <c r="AC149" s="29">
        <v>0</v>
      </c>
      <c r="AD149" s="29">
        <v>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0</v>
      </c>
      <c r="AM149" s="29">
        <v>0</v>
      </c>
      <c r="AN149" s="29">
        <v>0</v>
      </c>
      <c r="AO149" s="29">
        <v>0</v>
      </c>
      <c r="AP149" s="29">
        <v>0</v>
      </c>
    </row>
    <row r="150" spans="1:42" ht="15" hidden="1" thickBot="1">
      <c r="A150" s="165">
        <v>0</v>
      </c>
      <c r="B150" s="115" t="s">
        <v>321</v>
      </c>
      <c r="C150" s="115">
        <v>1</v>
      </c>
      <c r="D150" s="115" t="s">
        <v>99</v>
      </c>
      <c r="E150" s="115">
        <v>1</v>
      </c>
      <c r="F150" s="115" t="s">
        <v>364</v>
      </c>
      <c r="G150" s="115">
        <v>81</v>
      </c>
      <c r="H150" s="115" t="s">
        <v>772</v>
      </c>
      <c r="I150" s="117" t="s">
        <v>232</v>
      </c>
      <c r="J150" s="115" t="s">
        <v>365</v>
      </c>
      <c r="K150" s="115" t="s">
        <v>354</v>
      </c>
      <c r="L150" s="115"/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9">
        <v>0</v>
      </c>
      <c r="Z150" s="29">
        <v>0</v>
      </c>
      <c r="AA150" s="29">
        <v>0</v>
      </c>
      <c r="AB150" s="29">
        <v>0</v>
      </c>
      <c r="AC150" s="29">
        <v>0</v>
      </c>
      <c r="AD150" s="29">
        <v>0</v>
      </c>
      <c r="AE150" s="29">
        <v>0</v>
      </c>
      <c r="AF150" s="29">
        <v>0</v>
      </c>
      <c r="AG150" s="29">
        <v>0</v>
      </c>
      <c r="AH150" s="29">
        <v>0</v>
      </c>
      <c r="AI150" s="29">
        <v>0</v>
      </c>
      <c r="AJ150" s="29">
        <v>0</v>
      </c>
      <c r="AK150" s="29">
        <v>0</v>
      </c>
      <c r="AL150" s="29">
        <v>0</v>
      </c>
      <c r="AM150" s="29">
        <v>0</v>
      </c>
      <c r="AN150" s="29">
        <v>0</v>
      </c>
      <c r="AO150" s="29">
        <v>0</v>
      </c>
      <c r="AP150" s="29">
        <v>0</v>
      </c>
    </row>
    <row r="151" spans="1:42" ht="15" hidden="1" thickBot="1">
      <c r="A151" s="165">
        <v>0</v>
      </c>
      <c r="B151" s="115" t="s">
        <v>321</v>
      </c>
      <c r="C151" s="115">
        <v>1</v>
      </c>
      <c r="D151" s="115" t="s">
        <v>99</v>
      </c>
      <c r="E151" s="115">
        <v>1</v>
      </c>
      <c r="F151" s="115" t="s">
        <v>364</v>
      </c>
      <c r="G151" s="115">
        <v>82</v>
      </c>
      <c r="H151" s="115" t="s">
        <v>224</v>
      </c>
      <c r="I151" s="117" t="s">
        <v>232</v>
      </c>
      <c r="J151" s="115" t="s">
        <v>365</v>
      </c>
      <c r="K151" s="115" t="s">
        <v>354</v>
      </c>
      <c r="L151" s="115"/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29">
        <v>0</v>
      </c>
      <c r="V151" s="29">
        <v>0</v>
      </c>
      <c r="W151" s="29">
        <v>0</v>
      </c>
      <c r="X151" s="29">
        <v>0</v>
      </c>
      <c r="Y151" s="29">
        <v>0</v>
      </c>
      <c r="Z151" s="29">
        <v>0</v>
      </c>
      <c r="AA151" s="29">
        <v>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v>0</v>
      </c>
      <c r="AJ151" s="29">
        <v>0</v>
      </c>
      <c r="AK151" s="29">
        <v>0</v>
      </c>
      <c r="AL151" s="29">
        <v>0</v>
      </c>
      <c r="AM151" s="29">
        <v>0</v>
      </c>
      <c r="AN151" s="29">
        <v>0</v>
      </c>
      <c r="AO151" s="29">
        <v>0</v>
      </c>
      <c r="AP151" s="29">
        <v>0</v>
      </c>
    </row>
    <row r="152" spans="1:42" ht="15" hidden="1" thickBot="1">
      <c r="A152" s="165">
        <v>0</v>
      </c>
      <c r="B152" s="115" t="s">
        <v>321</v>
      </c>
      <c r="C152" s="115">
        <v>1</v>
      </c>
      <c r="D152" s="115" t="s">
        <v>99</v>
      </c>
      <c r="E152" s="115">
        <v>1</v>
      </c>
      <c r="F152" s="115" t="s">
        <v>364</v>
      </c>
      <c r="G152" s="115">
        <v>83</v>
      </c>
      <c r="H152" s="115" t="s">
        <v>764</v>
      </c>
      <c r="I152" s="117" t="s">
        <v>232</v>
      </c>
      <c r="J152" s="115" t="s">
        <v>365</v>
      </c>
      <c r="K152" s="115" t="s">
        <v>354</v>
      </c>
      <c r="L152" s="115"/>
      <c r="M152" s="29">
        <v>0</v>
      </c>
      <c r="N152" s="29">
        <v>0</v>
      </c>
      <c r="O152" s="29">
        <v>0</v>
      </c>
      <c r="P152" s="29">
        <v>0</v>
      </c>
      <c r="Q152" s="29">
        <v>0</v>
      </c>
      <c r="R152" s="29">
        <v>0</v>
      </c>
      <c r="S152" s="29">
        <v>0</v>
      </c>
      <c r="T152" s="29">
        <v>0</v>
      </c>
      <c r="U152" s="29">
        <v>0</v>
      </c>
      <c r="V152" s="29">
        <v>0</v>
      </c>
      <c r="W152" s="29">
        <v>0</v>
      </c>
      <c r="X152" s="29">
        <v>0</v>
      </c>
      <c r="Y152" s="29">
        <v>0</v>
      </c>
      <c r="Z152" s="29">
        <v>0</v>
      </c>
      <c r="AA152" s="29">
        <v>0</v>
      </c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9">
        <v>0</v>
      </c>
      <c r="AI152" s="29">
        <v>0</v>
      </c>
      <c r="AJ152" s="29">
        <v>0</v>
      </c>
      <c r="AK152" s="29">
        <v>0</v>
      </c>
      <c r="AL152" s="29">
        <v>0</v>
      </c>
      <c r="AM152" s="29">
        <v>0</v>
      </c>
      <c r="AN152" s="29">
        <v>0</v>
      </c>
      <c r="AO152" s="29">
        <v>0</v>
      </c>
      <c r="AP152" s="29">
        <v>0</v>
      </c>
    </row>
    <row r="153" spans="1:42" ht="15" hidden="1" thickBot="1">
      <c r="A153" s="165">
        <v>0</v>
      </c>
      <c r="B153" s="115" t="s">
        <v>321</v>
      </c>
      <c r="C153" s="115">
        <v>1</v>
      </c>
      <c r="D153" s="115" t="s">
        <v>99</v>
      </c>
      <c r="E153" s="115">
        <v>1</v>
      </c>
      <c r="F153" s="115" t="s">
        <v>364</v>
      </c>
      <c r="G153" s="115">
        <v>84</v>
      </c>
      <c r="H153" s="115" t="s">
        <v>762</v>
      </c>
      <c r="I153" s="117" t="s">
        <v>232</v>
      </c>
      <c r="J153" s="115" t="s">
        <v>365</v>
      </c>
      <c r="K153" s="115" t="s">
        <v>354</v>
      </c>
      <c r="L153" s="133"/>
      <c r="M153" s="225">
        <v>0</v>
      </c>
      <c r="N153" s="225">
        <v>0</v>
      </c>
      <c r="O153" s="225">
        <v>0</v>
      </c>
      <c r="P153" s="225">
        <v>0</v>
      </c>
      <c r="Q153" s="225">
        <v>0</v>
      </c>
      <c r="R153" s="225">
        <v>0</v>
      </c>
      <c r="S153" s="225">
        <v>0</v>
      </c>
      <c r="T153" s="225">
        <v>0</v>
      </c>
      <c r="U153" s="225">
        <v>0</v>
      </c>
      <c r="V153" s="225">
        <v>0</v>
      </c>
      <c r="W153" s="225">
        <v>0</v>
      </c>
      <c r="X153" s="225">
        <v>0</v>
      </c>
      <c r="Y153" s="225">
        <v>0</v>
      </c>
      <c r="Z153" s="225">
        <v>0</v>
      </c>
      <c r="AA153" s="225">
        <v>0</v>
      </c>
      <c r="AB153" s="225">
        <v>0</v>
      </c>
      <c r="AC153" s="225">
        <v>0</v>
      </c>
      <c r="AD153" s="225">
        <v>0</v>
      </c>
      <c r="AE153" s="225">
        <v>0</v>
      </c>
      <c r="AF153" s="225">
        <v>0</v>
      </c>
      <c r="AG153" s="225">
        <v>0</v>
      </c>
      <c r="AH153" s="225">
        <v>0</v>
      </c>
      <c r="AI153" s="225">
        <v>0</v>
      </c>
      <c r="AJ153" s="225">
        <v>0</v>
      </c>
      <c r="AK153" s="225">
        <v>0</v>
      </c>
      <c r="AL153" s="225">
        <v>0</v>
      </c>
      <c r="AM153" s="225">
        <v>0</v>
      </c>
      <c r="AN153" s="225">
        <v>0</v>
      </c>
      <c r="AO153" s="225">
        <v>0</v>
      </c>
      <c r="AP153" s="225">
        <v>0</v>
      </c>
    </row>
    <row r="154" spans="1:42" ht="15" hidden="1" thickBot="1">
      <c r="A154" s="166">
        <v>0</v>
      </c>
      <c r="B154" s="118" t="s">
        <v>321</v>
      </c>
      <c r="C154" s="118">
        <v>1</v>
      </c>
      <c r="D154" s="118" t="s">
        <v>99</v>
      </c>
      <c r="E154" s="118">
        <v>1</v>
      </c>
      <c r="F154" s="118" t="s">
        <v>364</v>
      </c>
      <c r="G154" s="115">
        <v>85</v>
      </c>
      <c r="H154" s="118" t="s">
        <v>227</v>
      </c>
      <c r="I154" s="119" t="s">
        <v>232</v>
      </c>
      <c r="J154" s="118" t="s">
        <v>365</v>
      </c>
      <c r="K154" s="118" t="s">
        <v>354</v>
      </c>
      <c r="L154" s="118"/>
      <c r="M154" s="226">
        <v>0</v>
      </c>
      <c r="N154" s="226">
        <v>0</v>
      </c>
      <c r="O154" s="226">
        <v>0</v>
      </c>
      <c r="P154" s="226">
        <v>0</v>
      </c>
      <c r="Q154" s="226">
        <v>0</v>
      </c>
      <c r="R154" s="226">
        <v>0</v>
      </c>
      <c r="S154" s="226">
        <v>0</v>
      </c>
      <c r="T154" s="226">
        <v>0</v>
      </c>
      <c r="U154" s="226">
        <v>0</v>
      </c>
      <c r="V154" s="226">
        <v>0</v>
      </c>
      <c r="W154" s="226">
        <v>0</v>
      </c>
      <c r="X154" s="226">
        <v>0</v>
      </c>
      <c r="Y154" s="226">
        <v>0</v>
      </c>
      <c r="Z154" s="226">
        <v>0</v>
      </c>
      <c r="AA154" s="226">
        <v>0</v>
      </c>
      <c r="AB154" s="226">
        <v>0</v>
      </c>
      <c r="AC154" s="226">
        <v>0</v>
      </c>
      <c r="AD154" s="226">
        <v>0</v>
      </c>
      <c r="AE154" s="226">
        <v>0</v>
      </c>
      <c r="AF154" s="226">
        <v>0</v>
      </c>
      <c r="AG154" s="226">
        <v>0</v>
      </c>
      <c r="AH154" s="226">
        <v>0</v>
      </c>
      <c r="AI154" s="226">
        <v>0</v>
      </c>
      <c r="AJ154" s="226">
        <v>0</v>
      </c>
      <c r="AK154" s="226">
        <v>0</v>
      </c>
      <c r="AL154" s="226">
        <v>0</v>
      </c>
      <c r="AM154" s="226">
        <v>0</v>
      </c>
      <c r="AN154" s="226">
        <v>0</v>
      </c>
      <c r="AO154" s="226">
        <v>0</v>
      </c>
      <c r="AP154" s="226">
        <v>0</v>
      </c>
    </row>
    <row r="155" spans="1:42" ht="15" hidden="1" thickBot="1">
      <c r="A155" s="162">
        <v>0</v>
      </c>
      <c r="B155" s="157" t="s">
        <v>321</v>
      </c>
      <c r="C155" s="157">
        <v>1</v>
      </c>
      <c r="D155" s="157" t="s">
        <v>99</v>
      </c>
      <c r="E155" s="157">
        <v>1</v>
      </c>
      <c r="F155" s="157" t="s">
        <v>364</v>
      </c>
      <c r="G155" s="157">
        <v>86</v>
      </c>
      <c r="H155" s="157" t="s">
        <v>761</v>
      </c>
      <c r="I155" s="163" t="s">
        <v>233</v>
      </c>
      <c r="J155" s="157" t="s">
        <v>365</v>
      </c>
      <c r="K155" s="157" t="s">
        <v>354</v>
      </c>
      <c r="L155" s="157"/>
      <c r="M155" s="221">
        <v>0</v>
      </c>
      <c r="N155" s="221">
        <v>0</v>
      </c>
      <c r="O155" s="221">
        <v>0</v>
      </c>
      <c r="P155" s="221">
        <v>0</v>
      </c>
      <c r="Q155" s="221">
        <v>0</v>
      </c>
      <c r="R155" s="221">
        <v>0</v>
      </c>
      <c r="S155" s="221">
        <v>0</v>
      </c>
      <c r="T155" s="221">
        <v>0</v>
      </c>
      <c r="U155" s="221">
        <v>0</v>
      </c>
      <c r="V155" s="221">
        <v>0</v>
      </c>
      <c r="W155" s="221">
        <v>0</v>
      </c>
      <c r="X155" s="221">
        <v>0</v>
      </c>
      <c r="Y155" s="221">
        <v>0</v>
      </c>
      <c r="Z155" s="221">
        <v>0</v>
      </c>
      <c r="AA155" s="221">
        <v>0</v>
      </c>
      <c r="AB155" s="221">
        <v>0</v>
      </c>
      <c r="AC155" s="221">
        <v>0</v>
      </c>
      <c r="AD155" s="221">
        <v>0</v>
      </c>
      <c r="AE155" s="221">
        <v>0</v>
      </c>
      <c r="AF155" s="221">
        <v>0</v>
      </c>
      <c r="AG155" s="221">
        <v>0</v>
      </c>
      <c r="AH155" s="221">
        <v>0</v>
      </c>
      <c r="AI155" s="221">
        <v>0</v>
      </c>
      <c r="AJ155" s="221">
        <v>0</v>
      </c>
      <c r="AK155" s="221">
        <v>0</v>
      </c>
      <c r="AL155" s="221">
        <v>0</v>
      </c>
      <c r="AM155" s="221">
        <v>0</v>
      </c>
      <c r="AN155" s="221">
        <v>0</v>
      </c>
      <c r="AO155" s="221">
        <v>0</v>
      </c>
      <c r="AP155" s="221">
        <v>0</v>
      </c>
    </row>
    <row r="156" spans="1:42" ht="15" hidden="1" thickBot="1">
      <c r="A156" s="165">
        <v>0</v>
      </c>
      <c r="B156" s="115" t="s">
        <v>321</v>
      </c>
      <c r="C156" s="115">
        <v>1</v>
      </c>
      <c r="D156" s="115" t="s">
        <v>99</v>
      </c>
      <c r="E156" s="115">
        <v>1</v>
      </c>
      <c r="F156" s="115" t="s">
        <v>364</v>
      </c>
      <c r="G156" s="115">
        <v>87</v>
      </c>
      <c r="H156" s="115" t="s">
        <v>212</v>
      </c>
      <c r="I156" s="117" t="s">
        <v>233</v>
      </c>
      <c r="J156" s="115" t="s">
        <v>365</v>
      </c>
      <c r="K156" s="115" t="s">
        <v>354</v>
      </c>
      <c r="L156" s="115"/>
      <c r="M156" s="29">
        <v>0</v>
      </c>
      <c r="N156" s="29">
        <v>0</v>
      </c>
      <c r="O156" s="29">
        <v>0</v>
      </c>
      <c r="P156" s="29">
        <v>0</v>
      </c>
      <c r="Q156" s="29">
        <v>0</v>
      </c>
      <c r="R156" s="29">
        <v>0</v>
      </c>
      <c r="S156" s="29">
        <v>0</v>
      </c>
      <c r="T156" s="29">
        <v>0</v>
      </c>
      <c r="U156" s="29">
        <v>0</v>
      </c>
      <c r="V156" s="29">
        <v>0</v>
      </c>
      <c r="W156" s="29">
        <v>0</v>
      </c>
      <c r="X156" s="29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29">
        <v>0</v>
      </c>
      <c r="AF156" s="29">
        <v>0</v>
      </c>
      <c r="AG156" s="29">
        <v>0</v>
      </c>
      <c r="AH156" s="29">
        <v>0</v>
      </c>
      <c r="AI156" s="29">
        <v>0</v>
      </c>
      <c r="AJ156" s="29">
        <v>0</v>
      </c>
      <c r="AK156" s="29">
        <v>0</v>
      </c>
      <c r="AL156" s="29">
        <v>0</v>
      </c>
      <c r="AM156" s="29">
        <v>0</v>
      </c>
      <c r="AN156" s="29">
        <v>0</v>
      </c>
      <c r="AO156" s="29">
        <v>0</v>
      </c>
      <c r="AP156" s="29">
        <v>0</v>
      </c>
    </row>
    <row r="157" spans="1:42" ht="15" hidden="1" thickBot="1">
      <c r="A157" s="165">
        <v>0</v>
      </c>
      <c r="B157" s="115" t="s">
        <v>321</v>
      </c>
      <c r="C157" s="115">
        <v>1</v>
      </c>
      <c r="D157" s="115" t="s">
        <v>99</v>
      </c>
      <c r="E157" s="115">
        <v>1</v>
      </c>
      <c r="F157" s="115" t="s">
        <v>364</v>
      </c>
      <c r="G157" s="115">
        <v>88</v>
      </c>
      <c r="H157" s="115" t="s">
        <v>768</v>
      </c>
      <c r="I157" s="117" t="s">
        <v>233</v>
      </c>
      <c r="J157" s="115" t="s">
        <v>365</v>
      </c>
      <c r="K157" s="115" t="s">
        <v>354</v>
      </c>
      <c r="L157" s="115"/>
      <c r="M157" s="29">
        <v>0</v>
      </c>
      <c r="N157" s="29">
        <v>0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0</v>
      </c>
      <c r="W157" s="29">
        <v>0</v>
      </c>
      <c r="X157" s="29">
        <v>0</v>
      </c>
      <c r="Y157" s="29">
        <v>0</v>
      </c>
      <c r="Z157" s="29">
        <v>0</v>
      </c>
      <c r="AA157" s="29">
        <v>0</v>
      </c>
      <c r="AB157" s="29">
        <v>0</v>
      </c>
      <c r="AC157" s="29">
        <v>0</v>
      </c>
      <c r="AD157" s="29">
        <v>0</v>
      </c>
      <c r="AE157" s="29">
        <v>0</v>
      </c>
      <c r="AF157" s="29">
        <v>0</v>
      </c>
      <c r="AG157" s="29">
        <v>0</v>
      </c>
      <c r="AH157" s="29">
        <v>0</v>
      </c>
      <c r="AI157" s="29">
        <v>0</v>
      </c>
      <c r="AJ157" s="29">
        <v>0</v>
      </c>
      <c r="AK157" s="29">
        <v>0</v>
      </c>
      <c r="AL157" s="29">
        <v>0</v>
      </c>
      <c r="AM157" s="29">
        <v>0</v>
      </c>
      <c r="AN157" s="29">
        <v>0</v>
      </c>
      <c r="AO157" s="29">
        <v>0</v>
      </c>
      <c r="AP157" s="29">
        <v>0</v>
      </c>
    </row>
    <row r="158" spans="1:42" ht="15" hidden="1" thickBot="1">
      <c r="A158" s="165">
        <v>0</v>
      </c>
      <c r="B158" s="115" t="s">
        <v>321</v>
      </c>
      <c r="C158" s="115">
        <v>1</v>
      </c>
      <c r="D158" s="115" t="s">
        <v>99</v>
      </c>
      <c r="E158" s="115">
        <v>1</v>
      </c>
      <c r="F158" s="115" t="s">
        <v>364</v>
      </c>
      <c r="G158" s="115">
        <v>89</v>
      </c>
      <c r="H158" s="115" t="s">
        <v>763</v>
      </c>
      <c r="I158" s="117" t="s">
        <v>233</v>
      </c>
      <c r="J158" s="115" t="s">
        <v>365</v>
      </c>
      <c r="K158" s="115" t="s">
        <v>354</v>
      </c>
      <c r="L158" s="115"/>
      <c r="M158" s="29">
        <v>0</v>
      </c>
      <c r="N158" s="29">
        <v>0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0</v>
      </c>
      <c r="W158" s="29">
        <v>0</v>
      </c>
      <c r="X158" s="29">
        <v>0</v>
      </c>
      <c r="Y158" s="29">
        <v>0</v>
      </c>
      <c r="Z158" s="29">
        <v>0</v>
      </c>
      <c r="AA158" s="29">
        <v>0</v>
      </c>
      <c r="AB158" s="29">
        <v>0</v>
      </c>
      <c r="AC158" s="29">
        <v>0</v>
      </c>
      <c r="AD158" s="29">
        <v>0</v>
      </c>
      <c r="AE158" s="29">
        <v>0</v>
      </c>
      <c r="AF158" s="29">
        <v>0</v>
      </c>
      <c r="AG158" s="29">
        <v>0</v>
      </c>
      <c r="AH158" s="29">
        <v>0</v>
      </c>
      <c r="AI158" s="29">
        <v>0</v>
      </c>
      <c r="AJ158" s="29">
        <v>0</v>
      </c>
      <c r="AK158" s="29">
        <v>0</v>
      </c>
      <c r="AL158" s="29">
        <v>0</v>
      </c>
      <c r="AM158" s="29">
        <v>0</v>
      </c>
      <c r="AN158" s="29">
        <v>0</v>
      </c>
      <c r="AO158" s="29">
        <v>0</v>
      </c>
      <c r="AP158" s="29">
        <v>0</v>
      </c>
    </row>
    <row r="159" spans="1:42" ht="15" hidden="1" thickBot="1">
      <c r="A159" s="165">
        <v>0</v>
      </c>
      <c r="B159" s="115" t="s">
        <v>321</v>
      </c>
      <c r="C159" s="115">
        <v>1</v>
      </c>
      <c r="D159" s="115" t="s">
        <v>99</v>
      </c>
      <c r="E159" s="115">
        <v>1</v>
      </c>
      <c r="F159" s="115" t="s">
        <v>364</v>
      </c>
      <c r="G159" s="115">
        <v>90</v>
      </c>
      <c r="H159" s="115" t="s">
        <v>215</v>
      </c>
      <c r="I159" s="117" t="s">
        <v>233</v>
      </c>
      <c r="J159" s="115" t="s">
        <v>365</v>
      </c>
      <c r="K159" s="115" t="s">
        <v>354</v>
      </c>
      <c r="L159" s="115"/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29">
        <v>0</v>
      </c>
      <c r="AF159" s="29">
        <v>0</v>
      </c>
      <c r="AG159" s="29">
        <v>0</v>
      </c>
      <c r="AH159" s="29">
        <v>0</v>
      </c>
      <c r="AI159" s="29">
        <v>0</v>
      </c>
      <c r="AJ159" s="29">
        <v>0</v>
      </c>
      <c r="AK159" s="29">
        <v>0</v>
      </c>
      <c r="AL159" s="29">
        <v>0</v>
      </c>
      <c r="AM159" s="29">
        <v>0</v>
      </c>
      <c r="AN159" s="29">
        <v>0</v>
      </c>
      <c r="AO159" s="29">
        <v>0</v>
      </c>
      <c r="AP159" s="29">
        <v>0</v>
      </c>
    </row>
    <row r="160" spans="1:42" ht="15" hidden="1" thickBot="1">
      <c r="A160" s="165">
        <v>0</v>
      </c>
      <c r="B160" s="115" t="s">
        <v>321</v>
      </c>
      <c r="C160" s="115">
        <v>1</v>
      </c>
      <c r="D160" s="115" t="s">
        <v>99</v>
      </c>
      <c r="E160" s="115">
        <v>1</v>
      </c>
      <c r="F160" s="115" t="s">
        <v>364</v>
      </c>
      <c r="G160" s="115">
        <v>91</v>
      </c>
      <c r="H160" s="115" t="s">
        <v>216</v>
      </c>
      <c r="I160" s="117" t="s">
        <v>233</v>
      </c>
      <c r="J160" s="115" t="s">
        <v>365</v>
      </c>
      <c r="K160" s="115" t="s">
        <v>354</v>
      </c>
      <c r="L160" s="115"/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29">
        <v>0</v>
      </c>
      <c r="W160" s="29">
        <v>0</v>
      </c>
      <c r="X160" s="29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v>0</v>
      </c>
      <c r="AF160" s="29">
        <v>0</v>
      </c>
      <c r="AG160" s="29">
        <v>0</v>
      </c>
      <c r="AH160" s="29">
        <v>0</v>
      </c>
      <c r="AI160" s="29">
        <v>0</v>
      </c>
      <c r="AJ160" s="29">
        <v>0</v>
      </c>
      <c r="AK160" s="29">
        <v>0</v>
      </c>
      <c r="AL160" s="29">
        <v>0</v>
      </c>
      <c r="AM160" s="29">
        <v>0</v>
      </c>
      <c r="AN160" s="29">
        <v>0</v>
      </c>
      <c r="AO160" s="29">
        <v>0</v>
      </c>
      <c r="AP160" s="29">
        <v>0</v>
      </c>
    </row>
    <row r="161" spans="1:42" ht="15" hidden="1" thickBot="1">
      <c r="A161" s="165">
        <v>0</v>
      </c>
      <c r="B161" s="115" t="s">
        <v>321</v>
      </c>
      <c r="C161" s="115">
        <v>1</v>
      </c>
      <c r="D161" s="115" t="s">
        <v>99</v>
      </c>
      <c r="E161" s="115">
        <v>1</v>
      </c>
      <c r="F161" s="115" t="s">
        <v>364</v>
      </c>
      <c r="G161" s="115">
        <v>92</v>
      </c>
      <c r="H161" s="115" t="s">
        <v>765</v>
      </c>
      <c r="I161" s="117" t="s">
        <v>233</v>
      </c>
      <c r="J161" s="115" t="s">
        <v>365</v>
      </c>
      <c r="K161" s="115" t="s">
        <v>354</v>
      </c>
      <c r="L161" s="115"/>
      <c r="M161" s="29">
        <v>0</v>
      </c>
      <c r="N161" s="29">
        <v>0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0</v>
      </c>
      <c r="W161" s="29">
        <v>0</v>
      </c>
      <c r="X161" s="29">
        <v>0</v>
      </c>
      <c r="Y161" s="29">
        <v>0</v>
      </c>
      <c r="Z161" s="29">
        <v>0</v>
      </c>
      <c r="AA161" s="29">
        <v>0</v>
      </c>
      <c r="AB161" s="29">
        <v>0</v>
      </c>
      <c r="AC161" s="29">
        <v>0</v>
      </c>
      <c r="AD161" s="29">
        <v>0</v>
      </c>
      <c r="AE161" s="29">
        <v>0</v>
      </c>
      <c r="AF161" s="29">
        <v>0</v>
      </c>
      <c r="AG161" s="29">
        <v>0</v>
      </c>
      <c r="AH161" s="29">
        <v>0</v>
      </c>
      <c r="AI161" s="29">
        <v>0</v>
      </c>
      <c r="AJ161" s="29">
        <v>0</v>
      </c>
      <c r="AK161" s="29">
        <v>0</v>
      </c>
      <c r="AL161" s="29">
        <v>0</v>
      </c>
      <c r="AM161" s="29">
        <v>0</v>
      </c>
      <c r="AN161" s="29">
        <v>0</v>
      </c>
      <c r="AO161" s="29">
        <v>0</v>
      </c>
      <c r="AP161" s="29">
        <v>0</v>
      </c>
    </row>
    <row r="162" spans="1:42" ht="15" hidden="1" thickBot="1">
      <c r="A162" s="165">
        <v>0</v>
      </c>
      <c r="B162" s="115" t="s">
        <v>321</v>
      </c>
      <c r="C162" s="115">
        <v>1</v>
      </c>
      <c r="D162" s="115" t="s">
        <v>99</v>
      </c>
      <c r="E162" s="115">
        <v>1</v>
      </c>
      <c r="F162" s="115" t="s">
        <v>364</v>
      </c>
      <c r="G162" s="115">
        <v>93</v>
      </c>
      <c r="H162" s="115" t="s">
        <v>766</v>
      </c>
      <c r="I162" s="117" t="s">
        <v>233</v>
      </c>
      <c r="J162" s="115" t="s">
        <v>365</v>
      </c>
      <c r="K162" s="115" t="s">
        <v>354</v>
      </c>
      <c r="L162" s="115"/>
      <c r="M162" s="29">
        <v>0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29">
        <v>0</v>
      </c>
      <c r="U162" s="29">
        <v>0</v>
      </c>
      <c r="V162" s="29">
        <v>0</v>
      </c>
      <c r="W162" s="29">
        <v>0</v>
      </c>
      <c r="X162" s="29">
        <v>0</v>
      </c>
      <c r="Y162" s="29">
        <v>0</v>
      </c>
      <c r="Z162" s="29">
        <v>0</v>
      </c>
      <c r="AA162" s="29">
        <v>0</v>
      </c>
      <c r="AB162" s="29">
        <v>0</v>
      </c>
      <c r="AC162" s="29">
        <v>0</v>
      </c>
      <c r="AD162" s="29">
        <v>0</v>
      </c>
      <c r="AE162" s="29">
        <v>0</v>
      </c>
      <c r="AF162" s="29">
        <v>0</v>
      </c>
      <c r="AG162" s="29">
        <v>0</v>
      </c>
      <c r="AH162" s="29">
        <v>0</v>
      </c>
      <c r="AI162" s="29">
        <v>0</v>
      </c>
      <c r="AJ162" s="29">
        <v>0</v>
      </c>
      <c r="AK162" s="29">
        <v>0</v>
      </c>
      <c r="AL162" s="29">
        <v>0</v>
      </c>
      <c r="AM162" s="29">
        <v>0</v>
      </c>
      <c r="AN162" s="29">
        <v>0</v>
      </c>
      <c r="AO162" s="29">
        <v>0</v>
      </c>
      <c r="AP162" s="29">
        <v>0</v>
      </c>
    </row>
    <row r="163" spans="1:42" ht="15" hidden="1" thickBot="1">
      <c r="A163" s="165">
        <v>0</v>
      </c>
      <c r="B163" s="115" t="s">
        <v>321</v>
      </c>
      <c r="C163" s="115">
        <v>1</v>
      </c>
      <c r="D163" s="115" t="s">
        <v>99</v>
      </c>
      <c r="E163" s="115">
        <v>1</v>
      </c>
      <c r="F163" s="115" t="s">
        <v>364</v>
      </c>
      <c r="G163" s="115">
        <v>94</v>
      </c>
      <c r="H163" s="115" t="s">
        <v>767</v>
      </c>
      <c r="I163" s="117" t="s">
        <v>233</v>
      </c>
      <c r="J163" s="115" t="s">
        <v>365</v>
      </c>
      <c r="K163" s="115" t="s">
        <v>354</v>
      </c>
      <c r="L163" s="115"/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29">
        <v>0</v>
      </c>
      <c r="U163" s="29">
        <v>0</v>
      </c>
      <c r="V163" s="29">
        <v>0</v>
      </c>
      <c r="W163" s="29">
        <v>0</v>
      </c>
      <c r="X163" s="29">
        <v>0</v>
      </c>
      <c r="Y163" s="29">
        <v>0</v>
      </c>
      <c r="Z163" s="29">
        <v>0</v>
      </c>
      <c r="AA163" s="29">
        <v>0</v>
      </c>
      <c r="AB163" s="29">
        <v>0</v>
      </c>
      <c r="AC163" s="29">
        <v>0</v>
      </c>
      <c r="AD163" s="29">
        <v>0</v>
      </c>
      <c r="AE163" s="29">
        <v>0</v>
      </c>
      <c r="AF163" s="29">
        <v>0</v>
      </c>
      <c r="AG163" s="29">
        <v>0</v>
      </c>
      <c r="AH163" s="29">
        <v>0</v>
      </c>
      <c r="AI163" s="29">
        <v>0</v>
      </c>
      <c r="AJ163" s="29">
        <v>0</v>
      </c>
      <c r="AK163" s="29">
        <v>0</v>
      </c>
      <c r="AL163" s="29">
        <v>0</v>
      </c>
      <c r="AM163" s="29">
        <v>0</v>
      </c>
      <c r="AN163" s="29">
        <v>0</v>
      </c>
      <c r="AO163" s="29">
        <v>0</v>
      </c>
      <c r="AP163" s="29">
        <v>0</v>
      </c>
    </row>
    <row r="164" spans="1:42" ht="15" hidden="1" thickBot="1">
      <c r="A164" s="165">
        <v>0</v>
      </c>
      <c r="B164" s="115" t="s">
        <v>321</v>
      </c>
      <c r="C164" s="115">
        <v>1</v>
      </c>
      <c r="D164" s="115" t="s">
        <v>99</v>
      </c>
      <c r="E164" s="115">
        <v>1</v>
      </c>
      <c r="F164" s="115" t="s">
        <v>364</v>
      </c>
      <c r="G164" s="115">
        <v>95</v>
      </c>
      <c r="H164" s="115" t="s">
        <v>220</v>
      </c>
      <c r="I164" s="117" t="s">
        <v>233</v>
      </c>
      <c r="J164" s="115" t="s">
        <v>365</v>
      </c>
      <c r="K164" s="115" t="s">
        <v>354</v>
      </c>
      <c r="L164" s="115"/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0</v>
      </c>
      <c r="W164" s="29">
        <v>0</v>
      </c>
      <c r="X164" s="29">
        <v>0</v>
      </c>
      <c r="Y164" s="29">
        <v>0</v>
      </c>
      <c r="Z164" s="29">
        <v>0</v>
      </c>
      <c r="AA164" s="29">
        <v>0</v>
      </c>
      <c r="AB164" s="29">
        <v>0</v>
      </c>
      <c r="AC164" s="29">
        <v>0</v>
      </c>
      <c r="AD164" s="29">
        <v>0</v>
      </c>
      <c r="AE164" s="29">
        <v>0</v>
      </c>
      <c r="AF164" s="29">
        <v>0</v>
      </c>
      <c r="AG164" s="29">
        <v>0</v>
      </c>
      <c r="AH164" s="29">
        <v>0</v>
      </c>
      <c r="AI164" s="29">
        <v>0</v>
      </c>
      <c r="AJ164" s="29">
        <v>0</v>
      </c>
      <c r="AK164" s="29">
        <v>0</v>
      </c>
      <c r="AL164" s="29">
        <v>0</v>
      </c>
      <c r="AM164" s="29">
        <v>0</v>
      </c>
      <c r="AN164" s="29">
        <v>0</v>
      </c>
      <c r="AO164" s="29">
        <v>0</v>
      </c>
      <c r="AP164" s="29">
        <v>0</v>
      </c>
    </row>
    <row r="165" spans="1:42" ht="15" hidden="1" thickBot="1">
      <c r="A165" s="165">
        <v>0</v>
      </c>
      <c r="B165" s="115" t="s">
        <v>321</v>
      </c>
      <c r="C165" s="115">
        <v>1</v>
      </c>
      <c r="D165" s="115" t="s">
        <v>99</v>
      </c>
      <c r="E165" s="115">
        <v>1</v>
      </c>
      <c r="F165" s="115" t="s">
        <v>364</v>
      </c>
      <c r="G165" s="115">
        <v>96</v>
      </c>
      <c r="H165" s="115" t="s">
        <v>221</v>
      </c>
      <c r="I165" s="117" t="s">
        <v>233</v>
      </c>
      <c r="J165" s="115" t="s">
        <v>365</v>
      </c>
      <c r="K165" s="115" t="s">
        <v>354</v>
      </c>
      <c r="L165" s="115"/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29">
        <v>0</v>
      </c>
      <c r="AD165" s="29">
        <v>0</v>
      </c>
      <c r="AE165" s="29">
        <v>0</v>
      </c>
      <c r="AF165" s="29">
        <v>0</v>
      </c>
      <c r="AG165" s="29">
        <v>0</v>
      </c>
      <c r="AH165" s="29">
        <v>0</v>
      </c>
      <c r="AI165" s="29">
        <v>0</v>
      </c>
      <c r="AJ165" s="29">
        <v>0</v>
      </c>
      <c r="AK165" s="29">
        <v>0</v>
      </c>
      <c r="AL165" s="29">
        <v>0</v>
      </c>
      <c r="AM165" s="29">
        <v>0</v>
      </c>
      <c r="AN165" s="29">
        <v>0</v>
      </c>
      <c r="AO165" s="29">
        <v>0</v>
      </c>
      <c r="AP165" s="29">
        <v>0</v>
      </c>
    </row>
    <row r="166" spans="1:42" ht="15" hidden="1" thickBot="1">
      <c r="A166" s="165">
        <v>0</v>
      </c>
      <c r="B166" s="115" t="s">
        <v>321</v>
      </c>
      <c r="C166" s="115">
        <v>1</v>
      </c>
      <c r="D166" s="115" t="s">
        <v>99</v>
      </c>
      <c r="E166" s="115">
        <v>1</v>
      </c>
      <c r="F166" s="115" t="s">
        <v>364</v>
      </c>
      <c r="G166" s="115">
        <v>97</v>
      </c>
      <c r="H166" s="115" t="s">
        <v>222</v>
      </c>
      <c r="I166" s="117" t="s">
        <v>233</v>
      </c>
      <c r="J166" s="115" t="s">
        <v>365</v>
      </c>
      <c r="K166" s="115" t="s">
        <v>354</v>
      </c>
      <c r="L166" s="115"/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29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  <c r="Z166" s="29">
        <v>0</v>
      </c>
      <c r="AA166" s="29">
        <v>0</v>
      </c>
      <c r="AB166" s="29">
        <v>0</v>
      </c>
      <c r="AC166" s="29">
        <v>0</v>
      </c>
      <c r="AD166" s="29">
        <v>0</v>
      </c>
      <c r="AE166" s="29">
        <v>0</v>
      </c>
      <c r="AF166" s="29">
        <v>0</v>
      </c>
      <c r="AG166" s="29">
        <v>0</v>
      </c>
      <c r="AH166" s="29">
        <v>0</v>
      </c>
      <c r="AI166" s="29">
        <v>0</v>
      </c>
      <c r="AJ166" s="29">
        <v>0</v>
      </c>
      <c r="AK166" s="29">
        <v>0</v>
      </c>
      <c r="AL166" s="29">
        <v>0</v>
      </c>
      <c r="AM166" s="29">
        <v>0</v>
      </c>
      <c r="AN166" s="29">
        <v>0</v>
      </c>
      <c r="AO166" s="29">
        <v>0</v>
      </c>
      <c r="AP166" s="29">
        <v>0</v>
      </c>
    </row>
    <row r="167" spans="1:42" ht="15" hidden="1" thickBot="1">
      <c r="A167" s="165">
        <v>0</v>
      </c>
      <c r="B167" s="115" t="s">
        <v>321</v>
      </c>
      <c r="C167" s="115">
        <v>1</v>
      </c>
      <c r="D167" s="115" t="s">
        <v>99</v>
      </c>
      <c r="E167" s="115">
        <v>1</v>
      </c>
      <c r="F167" s="115" t="s">
        <v>364</v>
      </c>
      <c r="G167" s="115">
        <v>98</v>
      </c>
      <c r="H167" s="115" t="s">
        <v>772</v>
      </c>
      <c r="I167" s="117" t="s">
        <v>233</v>
      </c>
      <c r="J167" s="115" t="s">
        <v>365</v>
      </c>
      <c r="K167" s="115" t="s">
        <v>354</v>
      </c>
      <c r="L167" s="115"/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  <c r="AL167" s="29">
        <v>0</v>
      </c>
      <c r="AM167" s="29">
        <v>0</v>
      </c>
      <c r="AN167" s="29">
        <v>0</v>
      </c>
      <c r="AO167" s="29">
        <v>0</v>
      </c>
      <c r="AP167" s="29">
        <v>0</v>
      </c>
    </row>
    <row r="168" spans="1:42" ht="15" hidden="1" thickBot="1">
      <c r="A168" s="165">
        <v>0</v>
      </c>
      <c r="B168" s="115" t="s">
        <v>321</v>
      </c>
      <c r="C168" s="115">
        <v>1</v>
      </c>
      <c r="D168" s="115" t="s">
        <v>99</v>
      </c>
      <c r="E168" s="115">
        <v>1</v>
      </c>
      <c r="F168" s="115" t="s">
        <v>364</v>
      </c>
      <c r="G168" s="115">
        <v>99</v>
      </c>
      <c r="H168" s="115" t="s">
        <v>224</v>
      </c>
      <c r="I168" s="117" t="s">
        <v>233</v>
      </c>
      <c r="J168" s="115" t="s">
        <v>365</v>
      </c>
      <c r="K168" s="115" t="s">
        <v>354</v>
      </c>
      <c r="L168" s="115"/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29">
        <v>0</v>
      </c>
      <c r="AL168" s="29">
        <v>0</v>
      </c>
      <c r="AM168" s="29">
        <v>0</v>
      </c>
      <c r="AN168" s="29">
        <v>0</v>
      </c>
      <c r="AO168" s="29">
        <v>0</v>
      </c>
      <c r="AP168" s="29">
        <v>0</v>
      </c>
    </row>
    <row r="169" spans="1:42" ht="15" hidden="1" thickBot="1">
      <c r="A169" s="165">
        <v>0</v>
      </c>
      <c r="B169" s="115" t="s">
        <v>321</v>
      </c>
      <c r="C169" s="115">
        <v>1</v>
      </c>
      <c r="D169" s="115" t="s">
        <v>99</v>
      </c>
      <c r="E169" s="115">
        <v>1</v>
      </c>
      <c r="F169" s="115" t="s">
        <v>364</v>
      </c>
      <c r="G169" s="115">
        <v>100</v>
      </c>
      <c r="H169" s="115" t="s">
        <v>764</v>
      </c>
      <c r="I169" s="117" t="s">
        <v>233</v>
      </c>
      <c r="J169" s="115" t="s">
        <v>365</v>
      </c>
      <c r="K169" s="115" t="s">
        <v>354</v>
      </c>
      <c r="L169" s="115"/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29">
        <v>0</v>
      </c>
      <c r="AN169" s="29">
        <v>0</v>
      </c>
      <c r="AO169" s="29">
        <v>0</v>
      </c>
      <c r="AP169" s="29">
        <v>0</v>
      </c>
    </row>
    <row r="170" spans="1:42" ht="15" hidden="1" thickBot="1">
      <c r="A170" s="165">
        <v>0</v>
      </c>
      <c r="B170" s="115" t="s">
        <v>321</v>
      </c>
      <c r="C170" s="115">
        <v>1</v>
      </c>
      <c r="D170" s="115" t="s">
        <v>99</v>
      </c>
      <c r="E170" s="115">
        <v>1</v>
      </c>
      <c r="F170" s="115" t="s">
        <v>364</v>
      </c>
      <c r="G170" s="115">
        <v>101</v>
      </c>
      <c r="H170" s="115" t="s">
        <v>762</v>
      </c>
      <c r="I170" s="117" t="s">
        <v>233</v>
      </c>
      <c r="J170" s="115" t="s">
        <v>365</v>
      </c>
      <c r="K170" s="115" t="s">
        <v>354</v>
      </c>
      <c r="L170" s="133"/>
      <c r="M170" s="225">
        <v>0</v>
      </c>
      <c r="N170" s="225">
        <v>0</v>
      </c>
      <c r="O170" s="225">
        <v>0</v>
      </c>
      <c r="P170" s="225">
        <v>0</v>
      </c>
      <c r="Q170" s="225">
        <v>0</v>
      </c>
      <c r="R170" s="225">
        <v>0</v>
      </c>
      <c r="S170" s="225">
        <v>0</v>
      </c>
      <c r="T170" s="225">
        <v>0</v>
      </c>
      <c r="U170" s="225">
        <v>0</v>
      </c>
      <c r="V170" s="225">
        <v>0</v>
      </c>
      <c r="W170" s="225">
        <v>0</v>
      </c>
      <c r="X170" s="225">
        <v>0</v>
      </c>
      <c r="Y170" s="225">
        <v>0</v>
      </c>
      <c r="Z170" s="225">
        <v>0</v>
      </c>
      <c r="AA170" s="225">
        <v>0</v>
      </c>
      <c r="AB170" s="225">
        <v>0</v>
      </c>
      <c r="AC170" s="225">
        <v>0</v>
      </c>
      <c r="AD170" s="225">
        <v>0</v>
      </c>
      <c r="AE170" s="225">
        <v>0</v>
      </c>
      <c r="AF170" s="225">
        <v>0</v>
      </c>
      <c r="AG170" s="225">
        <v>0</v>
      </c>
      <c r="AH170" s="225">
        <v>0</v>
      </c>
      <c r="AI170" s="225">
        <v>0</v>
      </c>
      <c r="AJ170" s="225">
        <v>0</v>
      </c>
      <c r="AK170" s="225">
        <v>0</v>
      </c>
      <c r="AL170" s="225">
        <v>0</v>
      </c>
      <c r="AM170" s="225">
        <v>0</v>
      </c>
      <c r="AN170" s="225">
        <v>0</v>
      </c>
      <c r="AO170" s="225">
        <v>0</v>
      </c>
      <c r="AP170" s="225">
        <v>0</v>
      </c>
    </row>
    <row r="171" spans="1:42" ht="15" hidden="1" thickBot="1">
      <c r="A171" s="171">
        <v>0</v>
      </c>
      <c r="B171" s="133" t="s">
        <v>321</v>
      </c>
      <c r="C171" s="133">
        <v>1</v>
      </c>
      <c r="D171" s="133" t="s">
        <v>99</v>
      </c>
      <c r="E171" s="133">
        <v>1</v>
      </c>
      <c r="F171" s="133" t="s">
        <v>364</v>
      </c>
      <c r="G171" s="115">
        <v>102</v>
      </c>
      <c r="H171" s="133" t="s">
        <v>227</v>
      </c>
      <c r="I171" s="143" t="s">
        <v>233</v>
      </c>
      <c r="J171" s="133" t="s">
        <v>365</v>
      </c>
      <c r="K171" s="133" t="s">
        <v>354</v>
      </c>
      <c r="L171" s="133"/>
      <c r="M171" s="225">
        <v>0</v>
      </c>
      <c r="N171" s="225">
        <v>0</v>
      </c>
      <c r="O171" s="225">
        <v>0</v>
      </c>
      <c r="P171" s="225">
        <v>0</v>
      </c>
      <c r="Q171" s="225">
        <v>0</v>
      </c>
      <c r="R171" s="225">
        <v>0</v>
      </c>
      <c r="S171" s="225">
        <v>0</v>
      </c>
      <c r="T171" s="225">
        <v>0</v>
      </c>
      <c r="U171" s="225">
        <v>0</v>
      </c>
      <c r="V171" s="225">
        <v>0</v>
      </c>
      <c r="W171" s="225">
        <v>0</v>
      </c>
      <c r="X171" s="225">
        <v>0</v>
      </c>
      <c r="Y171" s="225">
        <v>0</v>
      </c>
      <c r="Z171" s="225">
        <v>0</v>
      </c>
      <c r="AA171" s="225">
        <v>0</v>
      </c>
      <c r="AB171" s="225">
        <v>0</v>
      </c>
      <c r="AC171" s="225">
        <v>0</v>
      </c>
      <c r="AD171" s="225">
        <v>0</v>
      </c>
      <c r="AE171" s="225">
        <v>0</v>
      </c>
      <c r="AF171" s="225">
        <v>0</v>
      </c>
      <c r="AG171" s="225">
        <v>0</v>
      </c>
      <c r="AH171" s="225">
        <v>0</v>
      </c>
      <c r="AI171" s="225">
        <v>0</v>
      </c>
      <c r="AJ171" s="225">
        <v>0</v>
      </c>
      <c r="AK171" s="225">
        <v>0</v>
      </c>
      <c r="AL171" s="225">
        <v>0</v>
      </c>
      <c r="AM171" s="225">
        <v>0</v>
      </c>
      <c r="AN171" s="225">
        <v>0</v>
      </c>
      <c r="AO171" s="225">
        <v>0</v>
      </c>
      <c r="AP171" s="225">
        <v>0</v>
      </c>
    </row>
    <row r="172" spans="1:42" ht="15" hidden="1" thickBot="1">
      <c r="A172" s="207">
        <v>0</v>
      </c>
      <c r="B172" s="208" t="s">
        <v>321</v>
      </c>
      <c r="C172" s="208">
        <v>1</v>
      </c>
      <c r="D172" s="208" t="s">
        <v>99</v>
      </c>
      <c r="E172" s="208">
        <v>1</v>
      </c>
      <c r="F172" s="208" t="s">
        <v>364</v>
      </c>
      <c r="G172" s="208">
        <v>103</v>
      </c>
      <c r="H172" s="208" t="s">
        <v>229</v>
      </c>
      <c r="I172" s="209" t="s">
        <v>211</v>
      </c>
      <c r="J172" s="208" t="s">
        <v>365</v>
      </c>
      <c r="K172" s="208" t="s">
        <v>354</v>
      </c>
      <c r="L172" s="208"/>
      <c r="M172" s="231">
        <v>0</v>
      </c>
      <c r="N172" s="231">
        <v>0</v>
      </c>
      <c r="O172" s="231">
        <v>0</v>
      </c>
      <c r="P172" s="231">
        <v>0</v>
      </c>
      <c r="Q172" s="231">
        <v>0</v>
      </c>
      <c r="R172" s="231">
        <v>0</v>
      </c>
      <c r="S172" s="231">
        <v>0</v>
      </c>
      <c r="T172" s="231">
        <v>0</v>
      </c>
      <c r="U172" s="231">
        <v>0</v>
      </c>
      <c r="V172" s="231">
        <v>0</v>
      </c>
      <c r="W172" s="231">
        <v>0</v>
      </c>
      <c r="X172" s="231">
        <v>0</v>
      </c>
      <c r="Y172" s="231">
        <v>0</v>
      </c>
      <c r="Z172" s="231">
        <v>0</v>
      </c>
      <c r="AA172" s="231">
        <v>0</v>
      </c>
      <c r="AB172" s="231">
        <v>0</v>
      </c>
      <c r="AC172" s="231">
        <v>0</v>
      </c>
      <c r="AD172" s="231">
        <v>0</v>
      </c>
      <c r="AE172" s="231">
        <v>0</v>
      </c>
      <c r="AF172" s="231">
        <v>0</v>
      </c>
      <c r="AG172" s="231">
        <v>0</v>
      </c>
      <c r="AH172" s="231">
        <v>0</v>
      </c>
      <c r="AI172" s="231">
        <v>0</v>
      </c>
      <c r="AJ172" s="231">
        <v>0</v>
      </c>
      <c r="AK172" s="231">
        <v>0</v>
      </c>
      <c r="AL172" s="231">
        <v>0</v>
      </c>
      <c r="AM172" s="231">
        <v>0</v>
      </c>
      <c r="AN172" s="231">
        <v>0</v>
      </c>
      <c r="AO172" s="231">
        <v>0</v>
      </c>
      <c r="AP172" s="231">
        <v>0</v>
      </c>
    </row>
    <row r="173" spans="1:42" ht="15" hidden="1" thickBot="1">
      <c r="A173" s="171">
        <v>0</v>
      </c>
      <c r="B173" s="133" t="s">
        <v>321</v>
      </c>
      <c r="C173" s="133">
        <v>1</v>
      </c>
      <c r="D173" s="133" t="s">
        <v>99</v>
      </c>
      <c r="E173" s="133">
        <v>1</v>
      </c>
      <c r="F173" s="133" t="s">
        <v>364</v>
      </c>
      <c r="G173" s="133">
        <v>104</v>
      </c>
      <c r="H173" s="133" t="s">
        <v>229</v>
      </c>
      <c r="I173" s="143" t="s">
        <v>228</v>
      </c>
      <c r="J173" s="133" t="s">
        <v>365</v>
      </c>
      <c r="K173" s="208" t="s">
        <v>354</v>
      </c>
      <c r="L173" s="133"/>
      <c r="M173" s="225">
        <v>0</v>
      </c>
      <c r="N173" s="225">
        <v>0</v>
      </c>
      <c r="O173" s="225">
        <v>0</v>
      </c>
      <c r="P173" s="225">
        <v>0</v>
      </c>
      <c r="Q173" s="225">
        <v>0</v>
      </c>
      <c r="R173" s="225">
        <v>0</v>
      </c>
      <c r="S173" s="225">
        <v>0</v>
      </c>
      <c r="T173" s="225">
        <v>0</v>
      </c>
      <c r="U173" s="225">
        <v>0</v>
      </c>
      <c r="V173" s="225">
        <v>0</v>
      </c>
      <c r="W173" s="225">
        <v>0</v>
      </c>
      <c r="X173" s="225">
        <v>0</v>
      </c>
      <c r="Y173" s="225">
        <v>0</v>
      </c>
      <c r="Z173" s="225">
        <v>0</v>
      </c>
      <c r="AA173" s="225">
        <v>0</v>
      </c>
      <c r="AB173" s="225">
        <v>0</v>
      </c>
      <c r="AC173" s="225">
        <v>0</v>
      </c>
      <c r="AD173" s="225">
        <v>0</v>
      </c>
      <c r="AE173" s="225">
        <v>0</v>
      </c>
      <c r="AF173" s="225">
        <v>0</v>
      </c>
      <c r="AG173" s="225">
        <v>0</v>
      </c>
      <c r="AH173" s="225">
        <v>0</v>
      </c>
      <c r="AI173" s="225">
        <v>0</v>
      </c>
      <c r="AJ173" s="225">
        <v>0</v>
      </c>
      <c r="AK173" s="225">
        <v>0</v>
      </c>
      <c r="AL173" s="225">
        <v>0</v>
      </c>
      <c r="AM173" s="225">
        <v>0</v>
      </c>
      <c r="AN173" s="225">
        <v>0</v>
      </c>
      <c r="AO173" s="225">
        <v>0</v>
      </c>
      <c r="AP173" s="225">
        <v>0</v>
      </c>
    </row>
    <row r="174" spans="1:42" ht="15" hidden="1" thickBot="1">
      <c r="A174" s="171">
        <v>0</v>
      </c>
      <c r="B174" s="133" t="s">
        <v>321</v>
      </c>
      <c r="C174" s="133">
        <v>1</v>
      </c>
      <c r="D174" s="133" t="s">
        <v>99</v>
      </c>
      <c r="E174" s="133">
        <v>1</v>
      </c>
      <c r="F174" s="133" t="s">
        <v>364</v>
      </c>
      <c r="G174" s="133">
        <v>105</v>
      </c>
      <c r="H174" s="133" t="s">
        <v>229</v>
      </c>
      <c r="I174" s="143" t="s">
        <v>230</v>
      </c>
      <c r="J174" s="133" t="s">
        <v>365</v>
      </c>
      <c r="K174" s="133" t="s">
        <v>354</v>
      </c>
      <c r="L174" s="133"/>
      <c r="M174" s="225">
        <v>0</v>
      </c>
      <c r="N174" s="225">
        <v>0</v>
      </c>
      <c r="O174" s="225">
        <v>0</v>
      </c>
      <c r="P174" s="225">
        <v>0</v>
      </c>
      <c r="Q174" s="225">
        <v>0</v>
      </c>
      <c r="R174" s="225">
        <v>0</v>
      </c>
      <c r="S174" s="225">
        <v>0</v>
      </c>
      <c r="T174" s="225">
        <v>0</v>
      </c>
      <c r="U174" s="225">
        <v>0</v>
      </c>
      <c r="V174" s="225">
        <v>0</v>
      </c>
      <c r="W174" s="225">
        <v>0</v>
      </c>
      <c r="X174" s="225">
        <v>0</v>
      </c>
      <c r="Y174" s="225">
        <v>0</v>
      </c>
      <c r="Z174" s="225">
        <v>0</v>
      </c>
      <c r="AA174" s="225">
        <v>0</v>
      </c>
      <c r="AB174" s="225">
        <v>0</v>
      </c>
      <c r="AC174" s="225">
        <v>0</v>
      </c>
      <c r="AD174" s="225">
        <v>0</v>
      </c>
      <c r="AE174" s="225">
        <v>0</v>
      </c>
      <c r="AF174" s="225">
        <v>0</v>
      </c>
      <c r="AG174" s="225">
        <v>0</v>
      </c>
      <c r="AH174" s="225">
        <v>0</v>
      </c>
      <c r="AI174" s="225">
        <v>0</v>
      </c>
      <c r="AJ174" s="225">
        <v>0</v>
      </c>
      <c r="AK174" s="225">
        <v>0</v>
      </c>
      <c r="AL174" s="225">
        <v>0</v>
      </c>
      <c r="AM174" s="225">
        <v>0</v>
      </c>
      <c r="AN174" s="225">
        <v>0</v>
      </c>
      <c r="AO174" s="225">
        <v>0</v>
      </c>
      <c r="AP174" s="225">
        <v>0</v>
      </c>
    </row>
    <row r="175" spans="1:42" ht="15" hidden="1" thickBot="1">
      <c r="A175" s="165">
        <v>0</v>
      </c>
      <c r="B175" s="115" t="s">
        <v>321</v>
      </c>
      <c r="C175" s="115">
        <v>1</v>
      </c>
      <c r="D175" s="115" t="s">
        <v>99</v>
      </c>
      <c r="E175" s="115">
        <v>1</v>
      </c>
      <c r="F175" s="115" t="s">
        <v>364</v>
      </c>
      <c r="G175" s="133">
        <v>106</v>
      </c>
      <c r="H175" s="115" t="s">
        <v>229</v>
      </c>
      <c r="I175" s="117" t="s">
        <v>231</v>
      </c>
      <c r="J175" s="115" t="s">
        <v>365</v>
      </c>
      <c r="K175" s="115" t="s">
        <v>354</v>
      </c>
      <c r="L175" s="115"/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9">
        <v>0</v>
      </c>
      <c r="AD175" s="29">
        <v>0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  <c r="AL175" s="29">
        <v>0</v>
      </c>
      <c r="AM175" s="29">
        <v>0</v>
      </c>
      <c r="AN175" s="29">
        <v>0</v>
      </c>
      <c r="AO175" s="29">
        <v>0</v>
      </c>
      <c r="AP175" s="29">
        <v>0</v>
      </c>
    </row>
    <row r="176" spans="1:42" ht="15" hidden="1" thickBot="1">
      <c r="A176" s="165">
        <v>0</v>
      </c>
      <c r="B176" s="115" t="s">
        <v>321</v>
      </c>
      <c r="C176" s="115">
        <v>1</v>
      </c>
      <c r="D176" s="115" t="s">
        <v>99</v>
      </c>
      <c r="E176" s="115">
        <v>1</v>
      </c>
      <c r="F176" s="115" t="s">
        <v>364</v>
      </c>
      <c r="G176" s="133">
        <v>107</v>
      </c>
      <c r="H176" s="115" t="s">
        <v>229</v>
      </c>
      <c r="I176" s="117" t="s">
        <v>232</v>
      </c>
      <c r="J176" s="115" t="s">
        <v>365</v>
      </c>
      <c r="K176" s="115" t="s">
        <v>354</v>
      </c>
      <c r="L176" s="115"/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0</v>
      </c>
      <c r="AM176" s="29">
        <v>0</v>
      </c>
      <c r="AN176" s="29">
        <v>0</v>
      </c>
      <c r="AO176" s="29">
        <v>0</v>
      </c>
      <c r="AP176" s="29">
        <v>0</v>
      </c>
    </row>
    <row r="177" spans="1:42" ht="15" hidden="1" thickBot="1">
      <c r="A177" s="166">
        <v>0</v>
      </c>
      <c r="B177" s="118" t="s">
        <v>321</v>
      </c>
      <c r="C177" s="118">
        <v>1</v>
      </c>
      <c r="D177" s="118" t="s">
        <v>99</v>
      </c>
      <c r="E177" s="118">
        <v>1</v>
      </c>
      <c r="F177" s="118" t="s">
        <v>364</v>
      </c>
      <c r="G177" s="118">
        <v>108</v>
      </c>
      <c r="H177" s="118" t="s">
        <v>229</v>
      </c>
      <c r="I177" s="119" t="s">
        <v>233</v>
      </c>
      <c r="J177" s="118" t="s">
        <v>365</v>
      </c>
      <c r="K177" s="118" t="s">
        <v>354</v>
      </c>
      <c r="L177" s="118"/>
      <c r="M177" s="226">
        <v>0</v>
      </c>
      <c r="N177" s="226">
        <v>0</v>
      </c>
      <c r="O177" s="226">
        <v>0</v>
      </c>
      <c r="P177" s="226">
        <v>0</v>
      </c>
      <c r="Q177" s="226">
        <v>0</v>
      </c>
      <c r="R177" s="226">
        <v>0</v>
      </c>
      <c r="S177" s="226">
        <v>0</v>
      </c>
      <c r="T177" s="226">
        <v>0</v>
      </c>
      <c r="U177" s="226">
        <v>0</v>
      </c>
      <c r="V177" s="226">
        <v>0</v>
      </c>
      <c r="W177" s="226">
        <v>0</v>
      </c>
      <c r="X177" s="226">
        <v>0</v>
      </c>
      <c r="Y177" s="226">
        <v>0</v>
      </c>
      <c r="Z177" s="226">
        <v>0</v>
      </c>
      <c r="AA177" s="226">
        <v>0</v>
      </c>
      <c r="AB177" s="226">
        <v>0</v>
      </c>
      <c r="AC177" s="226">
        <v>0</v>
      </c>
      <c r="AD177" s="226">
        <v>0</v>
      </c>
      <c r="AE177" s="226">
        <v>0</v>
      </c>
      <c r="AF177" s="226">
        <v>0</v>
      </c>
      <c r="AG177" s="226">
        <v>0</v>
      </c>
      <c r="AH177" s="226">
        <v>0</v>
      </c>
      <c r="AI177" s="226">
        <v>0</v>
      </c>
      <c r="AJ177" s="226">
        <v>0</v>
      </c>
      <c r="AK177" s="226">
        <v>0</v>
      </c>
      <c r="AL177" s="226">
        <v>0</v>
      </c>
      <c r="AM177" s="226">
        <v>0</v>
      </c>
      <c r="AN177" s="226">
        <v>0</v>
      </c>
      <c r="AO177" s="226">
        <v>0</v>
      </c>
      <c r="AP177" s="226">
        <v>0</v>
      </c>
    </row>
    <row r="178" spans="1:42" ht="15" hidden="1" thickBot="1">
      <c r="A178" s="195">
        <v>0</v>
      </c>
      <c r="B178" s="127" t="s">
        <v>321</v>
      </c>
      <c r="C178" s="127">
        <v>1</v>
      </c>
      <c r="D178" s="127" t="s">
        <v>99</v>
      </c>
      <c r="E178" s="127">
        <v>2</v>
      </c>
      <c r="F178" s="127" t="s">
        <v>366</v>
      </c>
      <c r="G178" s="127">
        <v>109</v>
      </c>
      <c r="H178" s="127" t="s">
        <v>761</v>
      </c>
      <c r="I178" s="197" t="s">
        <v>124</v>
      </c>
      <c r="J178" s="196" t="s">
        <v>367</v>
      </c>
      <c r="K178" s="127" t="s">
        <v>346</v>
      </c>
      <c r="L178" s="127"/>
      <c r="M178" s="503">
        <v>11611</v>
      </c>
      <c r="N178" s="127"/>
      <c r="O178" s="127">
        <v>0</v>
      </c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299"/>
    </row>
    <row r="179" spans="1:42" ht="15" hidden="1" thickBot="1">
      <c r="A179" s="57">
        <v>0</v>
      </c>
      <c r="B179" s="2" t="s">
        <v>321</v>
      </c>
      <c r="C179" s="2">
        <v>1</v>
      </c>
      <c r="D179" s="2" t="s">
        <v>99</v>
      </c>
      <c r="E179" s="2">
        <v>2</v>
      </c>
      <c r="F179" s="2" t="s">
        <v>366</v>
      </c>
      <c r="G179" s="2">
        <v>110</v>
      </c>
      <c r="H179" s="2" t="s">
        <v>212</v>
      </c>
      <c r="I179" s="67" t="s">
        <v>124</v>
      </c>
      <c r="J179" s="2" t="s">
        <v>367</v>
      </c>
      <c r="K179" s="2" t="s">
        <v>346</v>
      </c>
      <c r="L179" s="2"/>
      <c r="M179" s="180">
        <v>11611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58"/>
    </row>
    <row r="180" spans="1:42" ht="15" hidden="1" thickBot="1">
      <c r="A180" s="57">
        <v>0</v>
      </c>
      <c r="B180" s="2" t="s">
        <v>321</v>
      </c>
      <c r="C180" s="2">
        <v>1</v>
      </c>
      <c r="D180" s="2" t="s">
        <v>99</v>
      </c>
      <c r="E180" s="2">
        <v>2</v>
      </c>
      <c r="F180" s="2" t="s">
        <v>366</v>
      </c>
      <c r="G180" s="2">
        <v>111</v>
      </c>
      <c r="H180" s="2" t="s">
        <v>768</v>
      </c>
      <c r="I180" s="67" t="s">
        <v>124</v>
      </c>
      <c r="J180" s="2" t="s">
        <v>367</v>
      </c>
      <c r="K180" s="2" t="s">
        <v>346</v>
      </c>
      <c r="L180" s="2"/>
      <c r="M180" s="28">
        <v>23512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58"/>
    </row>
    <row r="181" spans="1:42" ht="15" hidden="1" thickBot="1">
      <c r="A181" s="57">
        <v>0</v>
      </c>
      <c r="B181" s="2" t="s">
        <v>321</v>
      </c>
      <c r="C181" s="2">
        <v>1</v>
      </c>
      <c r="D181" s="2" t="s">
        <v>99</v>
      </c>
      <c r="E181" s="2">
        <v>2</v>
      </c>
      <c r="F181" s="2" t="s">
        <v>366</v>
      </c>
      <c r="G181" s="2">
        <v>112</v>
      </c>
      <c r="H181" s="2" t="s">
        <v>763</v>
      </c>
      <c r="I181" s="67" t="s">
        <v>124</v>
      </c>
      <c r="J181" s="2" t="s">
        <v>367</v>
      </c>
      <c r="K181" s="2" t="s">
        <v>346</v>
      </c>
      <c r="L181" s="2"/>
      <c r="M181" s="28">
        <v>11611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58"/>
    </row>
    <row r="182" spans="1:42" ht="15" hidden="1" thickBot="1">
      <c r="A182" s="57">
        <v>0</v>
      </c>
      <c r="B182" s="2" t="s">
        <v>321</v>
      </c>
      <c r="C182" s="2">
        <v>1</v>
      </c>
      <c r="D182" s="2" t="s">
        <v>99</v>
      </c>
      <c r="E182" s="2">
        <v>2</v>
      </c>
      <c r="F182" s="2" t="s">
        <v>366</v>
      </c>
      <c r="G182" s="2">
        <v>113</v>
      </c>
      <c r="H182" s="2" t="s">
        <v>215</v>
      </c>
      <c r="I182" s="67" t="s">
        <v>124</v>
      </c>
      <c r="J182" s="2" t="s">
        <v>367</v>
      </c>
      <c r="K182" s="2" t="s">
        <v>346</v>
      </c>
      <c r="L182" s="2"/>
      <c r="M182" s="180">
        <v>27092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58"/>
    </row>
    <row r="183" spans="1:42" ht="15" hidden="1" thickBot="1">
      <c r="A183" s="57">
        <v>0</v>
      </c>
      <c r="B183" s="2" t="s">
        <v>321</v>
      </c>
      <c r="C183" s="2">
        <v>1</v>
      </c>
      <c r="D183" s="2" t="s">
        <v>99</v>
      </c>
      <c r="E183" s="2">
        <v>2</v>
      </c>
      <c r="F183" s="2" t="s">
        <v>366</v>
      </c>
      <c r="G183" s="2">
        <v>114</v>
      </c>
      <c r="H183" s="32" t="s">
        <v>216</v>
      </c>
      <c r="I183" s="67" t="s">
        <v>124</v>
      </c>
      <c r="J183" s="2" t="s">
        <v>367</v>
      </c>
      <c r="K183" s="2" t="s">
        <v>346</v>
      </c>
      <c r="L183" s="2"/>
      <c r="M183" s="500">
        <v>20900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58"/>
    </row>
    <row r="184" spans="1:42" ht="15" hidden="1" thickBot="1">
      <c r="A184" s="57">
        <v>0</v>
      </c>
      <c r="B184" s="2" t="s">
        <v>321</v>
      </c>
      <c r="C184" s="2">
        <v>1</v>
      </c>
      <c r="D184" s="2" t="s">
        <v>99</v>
      </c>
      <c r="E184" s="2">
        <v>2</v>
      </c>
      <c r="F184" s="2" t="s">
        <v>366</v>
      </c>
      <c r="G184" s="2">
        <v>115</v>
      </c>
      <c r="H184" s="2" t="s">
        <v>765</v>
      </c>
      <c r="I184" s="67" t="s">
        <v>124</v>
      </c>
      <c r="J184" s="2" t="s">
        <v>367</v>
      </c>
      <c r="K184" s="2" t="s">
        <v>346</v>
      </c>
      <c r="L184" s="2"/>
      <c r="M184" s="180">
        <v>18964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58"/>
    </row>
    <row r="185" spans="1:42" ht="15" hidden="1" thickBot="1">
      <c r="A185" s="57">
        <v>0</v>
      </c>
      <c r="B185" s="2" t="s">
        <v>321</v>
      </c>
      <c r="C185" s="2">
        <v>1</v>
      </c>
      <c r="D185" s="2" t="s">
        <v>99</v>
      </c>
      <c r="E185" s="2">
        <v>2</v>
      </c>
      <c r="F185" s="2" t="s">
        <v>366</v>
      </c>
      <c r="G185" s="2">
        <v>116</v>
      </c>
      <c r="H185" s="2" t="s">
        <v>766</v>
      </c>
      <c r="I185" s="67" t="s">
        <v>124</v>
      </c>
      <c r="J185" s="2" t="s">
        <v>367</v>
      </c>
      <c r="K185" s="2" t="s">
        <v>346</v>
      </c>
      <c r="L185" s="2"/>
      <c r="M185" s="180">
        <v>27092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58"/>
    </row>
    <row r="186" spans="1:42" ht="15" hidden="1" thickBot="1">
      <c r="A186" s="57">
        <v>0</v>
      </c>
      <c r="B186" s="2" t="s">
        <v>321</v>
      </c>
      <c r="C186" s="2">
        <v>1</v>
      </c>
      <c r="D186" s="2" t="s">
        <v>99</v>
      </c>
      <c r="E186" s="2">
        <v>2</v>
      </c>
      <c r="F186" s="2" t="s">
        <v>366</v>
      </c>
      <c r="G186" s="2">
        <v>117</v>
      </c>
      <c r="H186" s="2" t="s">
        <v>767</v>
      </c>
      <c r="I186" s="67" t="s">
        <v>124</v>
      </c>
      <c r="J186" s="2" t="s">
        <v>367</v>
      </c>
      <c r="K186" s="2" t="s">
        <v>346</v>
      </c>
      <c r="L186" s="2"/>
      <c r="M186" s="180">
        <v>45313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58"/>
    </row>
    <row r="187" spans="1:42" ht="15" hidden="1" thickBot="1">
      <c r="A187" s="57">
        <v>0</v>
      </c>
      <c r="B187" s="2" t="s">
        <v>321</v>
      </c>
      <c r="C187" s="2">
        <v>1</v>
      </c>
      <c r="D187" s="2" t="s">
        <v>99</v>
      </c>
      <c r="E187" s="2">
        <v>2</v>
      </c>
      <c r="F187" s="2" t="s">
        <v>366</v>
      </c>
      <c r="G187" s="2">
        <v>118</v>
      </c>
      <c r="H187" s="32" t="s">
        <v>220</v>
      </c>
      <c r="I187" s="67" t="s">
        <v>124</v>
      </c>
      <c r="J187" s="2" t="s">
        <v>367</v>
      </c>
      <c r="K187" s="2" t="s">
        <v>346</v>
      </c>
      <c r="L187" s="2"/>
      <c r="M187" s="500">
        <v>20000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58"/>
    </row>
    <row r="188" spans="1:42" ht="15" hidden="1" thickBot="1">
      <c r="A188" s="57">
        <v>0</v>
      </c>
      <c r="B188" s="2" t="s">
        <v>321</v>
      </c>
      <c r="C188" s="2">
        <v>1</v>
      </c>
      <c r="D188" s="2" t="s">
        <v>99</v>
      </c>
      <c r="E188" s="2">
        <v>2</v>
      </c>
      <c r="F188" s="2" t="s">
        <v>366</v>
      </c>
      <c r="G188" s="2">
        <v>119</v>
      </c>
      <c r="H188" s="32" t="s">
        <v>221</v>
      </c>
      <c r="I188" s="67" t="s">
        <v>124</v>
      </c>
      <c r="J188" s="2" t="s">
        <v>367</v>
      </c>
      <c r="K188" s="2" t="s">
        <v>346</v>
      </c>
      <c r="L188" s="2"/>
      <c r="M188" s="500">
        <v>20000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58"/>
    </row>
    <row r="189" spans="1:42" ht="15" hidden="1" thickBot="1">
      <c r="A189" s="57">
        <v>0</v>
      </c>
      <c r="B189" s="2" t="s">
        <v>321</v>
      </c>
      <c r="C189" s="2">
        <v>1</v>
      </c>
      <c r="D189" s="2" t="s">
        <v>99</v>
      </c>
      <c r="E189" s="2">
        <v>2</v>
      </c>
      <c r="F189" s="2" t="s">
        <v>366</v>
      </c>
      <c r="G189" s="2">
        <v>120</v>
      </c>
      <c r="H189" s="32" t="s">
        <v>222</v>
      </c>
      <c r="I189" s="67" t="s">
        <v>124</v>
      </c>
      <c r="J189" s="2" t="s">
        <v>367</v>
      </c>
      <c r="K189" s="2" t="s">
        <v>346</v>
      </c>
      <c r="L189" s="2"/>
      <c r="M189" s="500">
        <v>4940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58"/>
    </row>
    <row r="190" spans="1:42" ht="15" hidden="1" thickBot="1">
      <c r="A190" s="57">
        <v>0</v>
      </c>
      <c r="B190" s="2" t="s">
        <v>321</v>
      </c>
      <c r="C190" s="2">
        <v>1</v>
      </c>
      <c r="D190" s="2" t="s">
        <v>99</v>
      </c>
      <c r="E190" s="2">
        <v>2</v>
      </c>
      <c r="F190" s="2" t="s">
        <v>366</v>
      </c>
      <c r="G190" s="2">
        <v>121</v>
      </c>
      <c r="H190" s="2" t="s">
        <v>772</v>
      </c>
      <c r="I190" s="67" t="s">
        <v>124</v>
      </c>
      <c r="J190" s="2" t="s">
        <v>367</v>
      </c>
      <c r="K190" s="2" t="s">
        <v>346</v>
      </c>
      <c r="L190" s="2"/>
      <c r="M190" s="180">
        <v>5805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58"/>
    </row>
    <row r="191" spans="1:42" ht="15" hidden="1" thickBot="1">
      <c r="A191" s="57">
        <v>0</v>
      </c>
      <c r="B191" s="2" t="s">
        <v>321</v>
      </c>
      <c r="C191" s="2">
        <v>1</v>
      </c>
      <c r="D191" s="2" t="s">
        <v>99</v>
      </c>
      <c r="E191" s="2">
        <v>2</v>
      </c>
      <c r="F191" s="2" t="s">
        <v>366</v>
      </c>
      <c r="G191" s="2">
        <v>122</v>
      </c>
      <c r="H191" s="32" t="s">
        <v>224</v>
      </c>
      <c r="I191" s="67" t="s">
        <v>124</v>
      </c>
      <c r="J191" s="2" t="s">
        <v>367</v>
      </c>
      <c r="K191" s="2" t="s">
        <v>346</v>
      </c>
      <c r="L191" s="2"/>
      <c r="M191" s="500">
        <v>4940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58"/>
    </row>
    <row r="192" spans="1:42" ht="15" hidden="1" thickBot="1">
      <c r="A192" s="57">
        <v>0</v>
      </c>
      <c r="B192" s="2" t="s">
        <v>321</v>
      </c>
      <c r="C192" s="2">
        <v>1</v>
      </c>
      <c r="D192" s="2" t="s">
        <v>99</v>
      </c>
      <c r="E192" s="2">
        <v>2</v>
      </c>
      <c r="F192" s="2" t="s">
        <v>366</v>
      </c>
      <c r="G192" s="2">
        <v>123</v>
      </c>
      <c r="H192" s="2" t="s">
        <v>764</v>
      </c>
      <c r="I192" s="67" t="s">
        <v>124</v>
      </c>
      <c r="J192" s="2" t="s">
        <v>367</v>
      </c>
      <c r="K192" s="2" t="s">
        <v>346</v>
      </c>
      <c r="L192" s="2"/>
      <c r="M192" s="497">
        <v>15675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58"/>
    </row>
    <row r="193" spans="1:42" ht="15" hidden="1" thickBot="1">
      <c r="A193" s="57">
        <v>0</v>
      </c>
      <c r="B193" s="2" t="s">
        <v>321</v>
      </c>
      <c r="C193" s="2">
        <v>1</v>
      </c>
      <c r="D193" s="2" t="s">
        <v>99</v>
      </c>
      <c r="E193" s="2">
        <v>2</v>
      </c>
      <c r="F193" s="2" t="s">
        <v>366</v>
      </c>
      <c r="G193" s="2">
        <v>124</v>
      </c>
      <c r="H193" s="2" t="s">
        <v>762</v>
      </c>
      <c r="I193" s="67" t="s">
        <v>124</v>
      </c>
      <c r="J193" s="2" t="s">
        <v>367</v>
      </c>
      <c r="K193" s="2" t="s">
        <v>346</v>
      </c>
      <c r="L193" s="2"/>
      <c r="M193" s="472">
        <v>15675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58"/>
    </row>
    <row r="194" spans="1:42" ht="15" hidden="1" thickBot="1">
      <c r="A194" s="57">
        <v>0</v>
      </c>
      <c r="B194" s="2" t="s">
        <v>321</v>
      </c>
      <c r="C194" s="2">
        <v>1</v>
      </c>
      <c r="D194" s="2" t="s">
        <v>99</v>
      </c>
      <c r="E194" s="2">
        <v>2</v>
      </c>
      <c r="F194" s="2" t="s">
        <v>366</v>
      </c>
      <c r="G194" s="2">
        <v>125</v>
      </c>
      <c r="H194" s="32" t="s">
        <v>227</v>
      </c>
      <c r="I194" s="67" t="s">
        <v>124</v>
      </c>
      <c r="J194" s="2" t="s">
        <v>367</v>
      </c>
      <c r="K194" s="2" t="s">
        <v>346</v>
      </c>
      <c r="L194" s="2"/>
      <c r="M194" s="32">
        <v>61599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58"/>
    </row>
    <row r="195" spans="1:42" ht="15" hidden="1" thickBot="1">
      <c r="A195" s="504">
        <v>0</v>
      </c>
      <c r="B195" s="167" t="s">
        <v>321</v>
      </c>
      <c r="C195" s="167">
        <v>1</v>
      </c>
      <c r="D195" s="167" t="s">
        <v>99</v>
      </c>
      <c r="E195" s="167">
        <v>2</v>
      </c>
      <c r="F195" s="167" t="s">
        <v>366</v>
      </c>
      <c r="G195" s="62">
        <v>126</v>
      </c>
      <c r="H195" s="62" t="s">
        <v>229</v>
      </c>
      <c r="I195" s="92" t="s">
        <v>124</v>
      </c>
      <c r="J195" s="62" t="s">
        <v>367</v>
      </c>
      <c r="K195" s="62" t="s">
        <v>346</v>
      </c>
      <c r="L195" s="62"/>
      <c r="M195" s="62">
        <v>61599.999999999993</v>
      </c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  <c r="AO195" s="167"/>
      <c r="AP195" s="505"/>
    </row>
    <row r="196" spans="1:42">
      <c r="A196" s="162">
        <v>1</v>
      </c>
      <c r="B196" s="157" t="s">
        <v>320</v>
      </c>
      <c r="C196" s="157">
        <v>1</v>
      </c>
      <c r="D196" s="157" t="s">
        <v>99</v>
      </c>
      <c r="E196" s="157">
        <v>3</v>
      </c>
      <c r="F196" s="157" t="s">
        <v>368</v>
      </c>
      <c r="G196" s="157">
        <v>1</v>
      </c>
      <c r="H196" s="157" t="s">
        <v>761</v>
      </c>
      <c r="I196" s="163" t="s">
        <v>211</v>
      </c>
      <c r="J196" s="157" t="s">
        <v>369</v>
      </c>
      <c r="K196" s="157" t="s">
        <v>354</v>
      </c>
      <c r="L196" s="157"/>
      <c r="M196" s="127">
        <v>4.7600000000000007</v>
      </c>
      <c r="N196" s="127">
        <v>4.7600000000000007</v>
      </c>
      <c r="O196" s="127">
        <v>4.7600000000000007</v>
      </c>
      <c r="P196" s="127">
        <v>4.7600000000000007</v>
      </c>
      <c r="Q196" s="127">
        <f>P196</f>
        <v>4.7600000000000007</v>
      </c>
      <c r="R196" s="127">
        <f t="shared" ref="R196:U196" si="236">Q196</f>
        <v>4.7600000000000007</v>
      </c>
      <c r="S196" s="127">
        <f t="shared" si="236"/>
        <v>4.7600000000000007</v>
      </c>
      <c r="T196" s="127">
        <f t="shared" si="236"/>
        <v>4.7600000000000007</v>
      </c>
      <c r="U196" s="127">
        <f t="shared" si="236"/>
        <v>4.7600000000000007</v>
      </c>
      <c r="V196" s="327">
        <f t="shared" ref="V196:AP196" si="237">U196</f>
        <v>4.7600000000000007</v>
      </c>
      <c r="W196" s="127">
        <f t="shared" si="237"/>
        <v>4.7600000000000007</v>
      </c>
      <c r="X196" s="127">
        <f t="shared" si="237"/>
        <v>4.7600000000000007</v>
      </c>
      <c r="Y196" s="127">
        <f t="shared" si="237"/>
        <v>4.7600000000000007</v>
      </c>
      <c r="Z196" s="127">
        <f t="shared" si="237"/>
        <v>4.7600000000000007</v>
      </c>
      <c r="AA196" s="127">
        <f t="shared" si="237"/>
        <v>4.7600000000000007</v>
      </c>
      <c r="AB196" s="127">
        <f t="shared" si="237"/>
        <v>4.7600000000000007</v>
      </c>
      <c r="AC196" s="127">
        <f t="shared" si="237"/>
        <v>4.7600000000000007</v>
      </c>
      <c r="AD196" s="127">
        <f t="shared" si="237"/>
        <v>4.7600000000000007</v>
      </c>
      <c r="AE196" s="127">
        <f t="shared" si="237"/>
        <v>4.7600000000000007</v>
      </c>
      <c r="AF196" s="127">
        <f t="shared" si="237"/>
        <v>4.7600000000000007</v>
      </c>
      <c r="AG196" s="127">
        <f t="shared" si="237"/>
        <v>4.7600000000000007</v>
      </c>
      <c r="AH196" s="127">
        <f t="shared" si="237"/>
        <v>4.7600000000000007</v>
      </c>
      <c r="AI196" s="127">
        <f t="shared" si="237"/>
        <v>4.7600000000000007</v>
      </c>
      <c r="AJ196" s="127">
        <f t="shared" si="237"/>
        <v>4.7600000000000007</v>
      </c>
      <c r="AK196" s="127">
        <f t="shared" si="237"/>
        <v>4.7600000000000007</v>
      </c>
      <c r="AL196" s="127">
        <f t="shared" si="237"/>
        <v>4.7600000000000007</v>
      </c>
      <c r="AM196" s="127">
        <f t="shared" si="237"/>
        <v>4.7600000000000007</v>
      </c>
      <c r="AN196" s="127">
        <f t="shared" si="237"/>
        <v>4.7600000000000007</v>
      </c>
      <c r="AO196" s="127">
        <f t="shared" si="237"/>
        <v>4.7600000000000007</v>
      </c>
      <c r="AP196" s="299">
        <f t="shared" si="237"/>
        <v>4.7600000000000007</v>
      </c>
    </row>
    <row r="197" spans="1:42">
      <c r="A197" s="165">
        <v>1</v>
      </c>
      <c r="B197" s="115" t="s">
        <v>320</v>
      </c>
      <c r="C197" s="115">
        <v>1</v>
      </c>
      <c r="D197" s="115" t="s">
        <v>99</v>
      </c>
      <c r="E197" s="115">
        <v>3</v>
      </c>
      <c r="F197" s="115" t="s">
        <v>368</v>
      </c>
      <c r="G197" s="115">
        <v>2</v>
      </c>
      <c r="H197" s="115" t="s">
        <v>212</v>
      </c>
      <c r="I197" s="117" t="s">
        <v>211</v>
      </c>
      <c r="J197" s="115" t="s">
        <v>369</v>
      </c>
      <c r="K197" s="115" t="s">
        <v>354</v>
      </c>
      <c r="L197" s="116"/>
      <c r="M197" s="2">
        <v>2.99</v>
      </c>
      <c r="N197" s="2">
        <v>2.99</v>
      </c>
      <c r="O197" s="2">
        <v>2.99</v>
      </c>
      <c r="P197" s="2">
        <v>2.99</v>
      </c>
      <c r="Q197" s="2">
        <f t="shared" ref="Q197:U197" si="238">P197</f>
        <v>2.99</v>
      </c>
      <c r="R197" s="2">
        <f t="shared" si="238"/>
        <v>2.99</v>
      </c>
      <c r="S197" s="2">
        <f t="shared" si="238"/>
        <v>2.99</v>
      </c>
      <c r="T197" s="2">
        <f t="shared" si="238"/>
        <v>2.99</v>
      </c>
      <c r="U197" s="2">
        <f t="shared" si="238"/>
        <v>2.99</v>
      </c>
      <c r="V197" s="348">
        <f t="shared" ref="V197:AP197" si="239">U197</f>
        <v>2.99</v>
      </c>
      <c r="W197" s="2">
        <f t="shared" si="239"/>
        <v>2.99</v>
      </c>
      <c r="X197" s="2">
        <f t="shared" si="239"/>
        <v>2.99</v>
      </c>
      <c r="Y197" s="2">
        <f t="shared" si="239"/>
        <v>2.99</v>
      </c>
      <c r="Z197" s="2">
        <f t="shared" si="239"/>
        <v>2.99</v>
      </c>
      <c r="AA197" s="2">
        <f t="shared" si="239"/>
        <v>2.99</v>
      </c>
      <c r="AB197" s="2">
        <f t="shared" si="239"/>
        <v>2.99</v>
      </c>
      <c r="AC197" s="2">
        <f t="shared" si="239"/>
        <v>2.99</v>
      </c>
      <c r="AD197" s="2">
        <f t="shared" si="239"/>
        <v>2.99</v>
      </c>
      <c r="AE197" s="2">
        <f t="shared" si="239"/>
        <v>2.99</v>
      </c>
      <c r="AF197" s="2">
        <f t="shared" si="239"/>
        <v>2.99</v>
      </c>
      <c r="AG197" s="2">
        <f t="shared" si="239"/>
        <v>2.99</v>
      </c>
      <c r="AH197" s="2">
        <f t="shared" si="239"/>
        <v>2.99</v>
      </c>
      <c r="AI197" s="2">
        <f t="shared" si="239"/>
        <v>2.99</v>
      </c>
      <c r="AJ197" s="2">
        <f t="shared" si="239"/>
        <v>2.99</v>
      </c>
      <c r="AK197" s="2">
        <f t="shared" si="239"/>
        <v>2.99</v>
      </c>
      <c r="AL197" s="2">
        <f t="shared" si="239"/>
        <v>2.99</v>
      </c>
      <c r="AM197" s="2">
        <f t="shared" si="239"/>
        <v>2.99</v>
      </c>
      <c r="AN197" s="2">
        <f t="shared" si="239"/>
        <v>2.99</v>
      </c>
      <c r="AO197" s="2">
        <f t="shared" si="239"/>
        <v>2.99</v>
      </c>
      <c r="AP197" s="58">
        <f t="shared" si="239"/>
        <v>2.99</v>
      </c>
    </row>
    <row r="198" spans="1:42">
      <c r="A198" s="165">
        <v>1</v>
      </c>
      <c r="B198" s="115" t="s">
        <v>320</v>
      </c>
      <c r="C198" s="115">
        <v>1</v>
      </c>
      <c r="D198" s="115" t="s">
        <v>99</v>
      </c>
      <c r="E198" s="115">
        <v>3</v>
      </c>
      <c r="F198" s="115" t="s">
        <v>368</v>
      </c>
      <c r="G198" s="115">
        <v>3</v>
      </c>
      <c r="H198" s="115" t="s">
        <v>768</v>
      </c>
      <c r="I198" s="117" t="s">
        <v>211</v>
      </c>
      <c r="J198" s="115" t="s">
        <v>369</v>
      </c>
      <c r="K198" s="115" t="s">
        <v>354</v>
      </c>
      <c r="L198" s="116"/>
      <c r="M198" s="2">
        <v>3.41</v>
      </c>
      <c r="N198" s="2">
        <v>3.41</v>
      </c>
      <c r="O198" s="2">
        <v>3.41</v>
      </c>
      <c r="P198" s="2">
        <v>3.41</v>
      </c>
      <c r="Q198" s="2">
        <f t="shared" ref="Q198:U198" si="240">P198</f>
        <v>3.41</v>
      </c>
      <c r="R198" s="2">
        <f t="shared" si="240"/>
        <v>3.41</v>
      </c>
      <c r="S198" s="2">
        <f t="shared" si="240"/>
        <v>3.41</v>
      </c>
      <c r="T198" s="2">
        <f t="shared" si="240"/>
        <v>3.41</v>
      </c>
      <c r="U198" s="2">
        <f t="shared" si="240"/>
        <v>3.41</v>
      </c>
      <c r="V198" s="348">
        <f t="shared" ref="V198:AP198" si="241">U198</f>
        <v>3.41</v>
      </c>
      <c r="W198" s="2">
        <f t="shared" si="241"/>
        <v>3.41</v>
      </c>
      <c r="X198" s="2">
        <f t="shared" si="241"/>
        <v>3.41</v>
      </c>
      <c r="Y198" s="2">
        <f t="shared" si="241"/>
        <v>3.41</v>
      </c>
      <c r="Z198" s="2">
        <f t="shared" si="241"/>
        <v>3.41</v>
      </c>
      <c r="AA198" s="2">
        <f t="shared" si="241"/>
        <v>3.41</v>
      </c>
      <c r="AB198" s="2">
        <f t="shared" si="241"/>
        <v>3.41</v>
      </c>
      <c r="AC198" s="2">
        <f t="shared" si="241"/>
        <v>3.41</v>
      </c>
      <c r="AD198" s="2">
        <f t="shared" si="241"/>
        <v>3.41</v>
      </c>
      <c r="AE198" s="2">
        <f t="shared" si="241"/>
        <v>3.41</v>
      </c>
      <c r="AF198" s="2">
        <f t="shared" si="241"/>
        <v>3.41</v>
      </c>
      <c r="AG198" s="2">
        <f t="shared" si="241"/>
        <v>3.41</v>
      </c>
      <c r="AH198" s="2">
        <f t="shared" si="241"/>
        <v>3.41</v>
      </c>
      <c r="AI198" s="2">
        <f t="shared" si="241"/>
        <v>3.41</v>
      </c>
      <c r="AJ198" s="2">
        <f t="shared" si="241"/>
        <v>3.41</v>
      </c>
      <c r="AK198" s="2">
        <f t="shared" si="241"/>
        <v>3.41</v>
      </c>
      <c r="AL198" s="2">
        <f t="shared" si="241"/>
        <v>3.41</v>
      </c>
      <c r="AM198" s="2">
        <f t="shared" si="241"/>
        <v>3.41</v>
      </c>
      <c r="AN198" s="2">
        <f t="shared" si="241"/>
        <v>3.41</v>
      </c>
      <c r="AO198" s="2">
        <f t="shared" si="241"/>
        <v>3.41</v>
      </c>
      <c r="AP198" s="58">
        <f t="shared" si="241"/>
        <v>3.41</v>
      </c>
    </row>
    <row r="199" spans="1:42">
      <c r="A199" s="165">
        <v>1</v>
      </c>
      <c r="B199" s="115" t="s">
        <v>320</v>
      </c>
      <c r="C199" s="115">
        <v>1</v>
      </c>
      <c r="D199" s="115" t="s">
        <v>99</v>
      </c>
      <c r="E199" s="115">
        <v>3</v>
      </c>
      <c r="F199" s="115" t="s">
        <v>368</v>
      </c>
      <c r="G199" s="115">
        <v>4</v>
      </c>
      <c r="H199" s="115" t="s">
        <v>763</v>
      </c>
      <c r="I199" s="117" t="s">
        <v>211</v>
      </c>
      <c r="J199" s="115" t="s">
        <v>369</v>
      </c>
      <c r="K199" s="115" t="s">
        <v>354</v>
      </c>
      <c r="L199" s="116"/>
      <c r="M199" s="2">
        <v>5.2359999999999998</v>
      </c>
      <c r="N199" s="2">
        <v>5.2359999999999998</v>
      </c>
      <c r="O199" s="2">
        <v>5.2359999999999998</v>
      </c>
      <c r="P199" s="2">
        <v>5.2359999999999998</v>
      </c>
      <c r="Q199" s="2">
        <f t="shared" ref="Q199:U199" si="242">P199</f>
        <v>5.2359999999999998</v>
      </c>
      <c r="R199" s="2">
        <f t="shared" si="242"/>
        <v>5.2359999999999998</v>
      </c>
      <c r="S199" s="2">
        <f t="shared" si="242"/>
        <v>5.2359999999999998</v>
      </c>
      <c r="T199" s="2">
        <f t="shared" si="242"/>
        <v>5.2359999999999998</v>
      </c>
      <c r="U199" s="2">
        <f t="shared" si="242"/>
        <v>5.2359999999999998</v>
      </c>
      <c r="V199" s="348">
        <f t="shared" ref="V199:AP199" si="243">U199</f>
        <v>5.2359999999999998</v>
      </c>
      <c r="W199" s="2">
        <f t="shared" si="243"/>
        <v>5.2359999999999998</v>
      </c>
      <c r="X199" s="2">
        <f t="shared" si="243"/>
        <v>5.2359999999999998</v>
      </c>
      <c r="Y199" s="2">
        <f t="shared" si="243"/>
        <v>5.2359999999999998</v>
      </c>
      <c r="Z199" s="2">
        <f t="shared" si="243"/>
        <v>5.2359999999999998</v>
      </c>
      <c r="AA199" s="2">
        <f t="shared" si="243"/>
        <v>5.2359999999999998</v>
      </c>
      <c r="AB199" s="2">
        <f t="shared" si="243"/>
        <v>5.2359999999999998</v>
      </c>
      <c r="AC199" s="2">
        <f t="shared" si="243"/>
        <v>5.2359999999999998</v>
      </c>
      <c r="AD199" s="2">
        <f t="shared" si="243"/>
        <v>5.2359999999999998</v>
      </c>
      <c r="AE199" s="2">
        <f t="shared" si="243"/>
        <v>5.2359999999999998</v>
      </c>
      <c r="AF199" s="2">
        <f t="shared" si="243"/>
        <v>5.2359999999999998</v>
      </c>
      <c r="AG199" s="2">
        <f t="shared" si="243"/>
        <v>5.2359999999999998</v>
      </c>
      <c r="AH199" s="2">
        <f t="shared" si="243"/>
        <v>5.2359999999999998</v>
      </c>
      <c r="AI199" s="2">
        <f t="shared" si="243"/>
        <v>5.2359999999999998</v>
      </c>
      <c r="AJ199" s="2">
        <f t="shared" si="243"/>
        <v>5.2359999999999998</v>
      </c>
      <c r="AK199" s="2">
        <f t="shared" si="243"/>
        <v>5.2359999999999998</v>
      </c>
      <c r="AL199" s="2">
        <f t="shared" si="243"/>
        <v>5.2359999999999998</v>
      </c>
      <c r="AM199" s="2">
        <f t="shared" si="243"/>
        <v>5.2359999999999998</v>
      </c>
      <c r="AN199" s="2">
        <f t="shared" si="243"/>
        <v>5.2359999999999998</v>
      </c>
      <c r="AO199" s="2">
        <f t="shared" si="243"/>
        <v>5.2359999999999998</v>
      </c>
      <c r="AP199" s="58">
        <f t="shared" si="243"/>
        <v>5.2359999999999998</v>
      </c>
    </row>
    <row r="200" spans="1:42">
      <c r="A200" s="165">
        <v>1</v>
      </c>
      <c r="B200" s="115" t="s">
        <v>320</v>
      </c>
      <c r="C200" s="115">
        <v>1</v>
      </c>
      <c r="D200" s="115" t="s">
        <v>99</v>
      </c>
      <c r="E200" s="115">
        <v>3</v>
      </c>
      <c r="F200" s="115" t="s">
        <v>368</v>
      </c>
      <c r="G200" s="115">
        <v>5</v>
      </c>
      <c r="H200" s="115" t="s">
        <v>215</v>
      </c>
      <c r="I200" s="117" t="s">
        <v>211</v>
      </c>
      <c r="J200" s="115" t="s">
        <v>369</v>
      </c>
      <c r="K200" s="115" t="s">
        <v>354</v>
      </c>
      <c r="L200" s="116"/>
      <c r="M200" s="2">
        <v>4.7600000000000007</v>
      </c>
      <c r="N200" s="2">
        <v>4.7600000000000007</v>
      </c>
      <c r="O200" s="2">
        <v>4.7600000000000007</v>
      </c>
      <c r="P200" s="2">
        <v>4.7600000000000007</v>
      </c>
      <c r="Q200" s="2">
        <f t="shared" ref="Q200:U200" si="244">P200</f>
        <v>4.7600000000000007</v>
      </c>
      <c r="R200" s="2">
        <f t="shared" si="244"/>
        <v>4.7600000000000007</v>
      </c>
      <c r="S200" s="2">
        <f t="shared" si="244"/>
        <v>4.7600000000000007</v>
      </c>
      <c r="T200" s="2">
        <f t="shared" si="244"/>
        <v>4.7600000000000007</v>
      </c>
      <c r="U200" s="2">
        <f t="shared" si="244"/>
        <v>4.7600000000000007</v>
      </c>
      <c r="V200" s="348">
        <f t="shared" ref="V200:AP200" si="245">U200</f>
        <v>4.7600000000000007</v>
      </c>
      <c r="W200" s="2">
        <f t="shared" si="245"/>
        <v>4.7600000000000007</v>
      </c>
      <c r="X200" s="2">
        <f t="shared" si="245"/>
        <v>4.7600000000000007</v>
      </c>
      <c r="Y200" s="2">
        <f t="shared" si="245"/>
        <v>4.7600000000000007</v>
      </c>
      <c r="Z200" s="2">
        <f t="shared" si="245"/>
        <v>4.7600000000000007</v>
      </c>
      <c r="AA200" s="2">
        <f t="shared" si="245"/>
        <v>4.7600000000000007</v>
      </c>
      <c r="AB200" s="2">
        <f t="shared" si="245"/>
        <v>4.7600000000000007</v>
      </c>
      <c r="AC200" s="2">
        <f t="shared" si="245"/>
        <v>4.7600000000000007</v>
      </c>
      <c r="AD200" s="2">
        <f t="shared" si="245"/>
        <v>4.7600000000000007</v>
      </c>
      <c r="AE200" s="2">
        <f t="shared" si="245"/>
        <v>4.7600000000000007</v>
      </c>
      <c r="AF200" s="2">
        <f t="shared" si="245"/>
        <v>4.7600000000000007</v>
      </c>
      <c r="AG200" s="2">
        <f t="shared" si="245"/>
        <v>4.7600000000000007</v>
      </c>
      <c r="AH200" s="2">
        <f t="shared" si="245"/>
        <v>4.7600000000000007</v>
      </c>
      <c r="AI200" s="2">
        <f t="shared" si="245"/>
        <v>4.7600000000000007</v>
      </c>
      <c r="AJ200" s="2">
        <f t="shared" si="245"/>
        <v>4.7600000000000007</v>
      </c>
      <c r="AK200" s="2">
        <f t="shared" si="245"/>
        <v>4.7600000000000007</v>
      </c>
      <c r="AL200" s="2">
        <f t="shared" si="245"/>
        <v>4.7600000000000007</v>
      </c>
      <c r="AM200" s="2">
        <f t="shared" si="245"/>
        <v>4.7600000000000007</v>
      </c>
      <c r="AN200" s="2">
        <f t="shared" si="245"/>
        <v>4.7600000000000007</v>
      </c>
      <c r="AO200" s="2">
        <f t="shared" si="245"/>
        <v>4.7600000000000007</v>
      </c>
      <c r="AP200" s="58">
        <f t="shared" si="245"/>
        <v>4.7600000000000007</v>
      </c>
    </row>
    <row r="201" spans="1:42">
      <c r="A201" s="165">
        <v>1</v>
      </c>
      <c r="B201" s="115" t="s">
        <v>320</v>
      </c>
      <c r="C201" s="115">
        <v>1</v>
      </c>
      <c r="D201" s="115" t="s">
        <v>99</v>
      </c>
      <c r="E201" s="115">
        <v>3</v>
      </c>
      <c r="F201" s="115" t="s">
        <v>368</v>
      </c>
      <c r="G201" s="115">
        <v>6</v>
      </c>
      <c r="H201" s="458" t="s">
        <v>216</v>
      </c>
      <c r="I201" s="117" t="s">
        <v>211</v>
      </c>
      <c r="J201" s="115" t="s">
        <v>369</v>
      </c>
      <c r="K201" s="115" t="s">
        <v>354</v>
      </c>
      <c r="L201" s="116"/>
      <c r="M201" s="2">
        <v>2.59</v>
      </c>
      <c r="N201" s="2">
        <v>2.59</v>
      </c>
      <c r="O201" s="2">
        <v>2.59</v>
      </c>
      <c r="P201" s="2">
        <v>2.59</v>
      </c>
      <c r="Q201" s="2">
        <f t="shared" ref="Q201:U201" si="246">P201</f>
        <v>2.59</v>
      </c>
      <c r="R201" s="2">
        <f t="shared" si="246"/>
        <v>2.59</v>
      </c>
      <c r="S201" s="2">
        <f t="shared" si="246"/>
        <v>2.59</v>
      </c>
      <c r="T201" s="2">
        <f t="shared" si="246"/>
        <v>2.59</v>
      </c>
      <c r="U201" s="2">
        <f t="shared" si="246"/>
        <v>2.59</v>
      </c>
      <c r="V201" s="348">
        <f t="shared" ref="V201:AP201" si="247">U201</f>
        <v>2.59</v>
      </c>
      <c r="W201" s="2">
        <f t="shared" si="247"/>
        <v>2.59</v>
      </c>
      <c r="X201" s="2">
        <f t="shared" si="247"/>
        <v>2.59</v>
      </c>
      <c r="Y201" s="2">
        <f t="shared" si="247"/>
        <v>2.59</v>
      </c>
      <c r="Z201" s="2">
        <f t="shared" si="247"/>
        <v>2.59</v>
      </c>
      <c r="AA201" s="2">
        <f t="shared" si="247"/>
        <v>2.59</v>
      </c>
      <c r="AB201" s="2">
        <f t="shared" si="247"/>
        <v>2.59</v>
      </c>
      <c r="AC201" s="2">
        <f t="shared" si="247"/>
        <v>2.59</v>
      </c>
      <c r="AD201" s="2">
        <f t="shared" si="247"/>
        <v>2.59</v>
      </c>
      <c r="AE201" s="2">
        <f t="shared" si="247"/>
        <v>2.59</v>
      </c>
      <c r="AF201" s="2">
        <f t="shared" si="247"/>
        <v>2.59</v>
      </c>
      <c r="AG201" s="2">
        <f t="shared" si="247"/>
        <v>2.59</v>
      </c>
      <c r="AH201" s="2">
        <f t="shared" si="247"/>
        <v>2.59</v>
      </c>
      <c r="AI201" s="2">
        <f t="shared" si="247"/>
        <v>2.59</v>
      </c>
      <c r="AJ201" s="2">
        <f t="shared" si="247"/>
        <v>2.59</v>
      </c>
      <c r="AK201" s="2">
        <f t="shared" si="247"/>
        <v>2.59</v>
      </c>
      <c r="AL201" s="2">
        <f t="shared" si="247"/>
        <v>2.59</v>
      </c>
      <c r="AM201" s="2">
        <f t="shared" si="247"/>
        <v>2.59</v>
      </c>
      <c r="AN201" s="2">
        <f t="shared" si="247"/>
        <v>2.59</v>
      </c>
      <c r="AO201" s="2">
        <f t="shared" si="247"/>
        <v>2.59</v>
      </c>
      <c r="AP201" s="58">
        <f t="shared" si="247"/>
        <v>2.59</v>
      </c>
    </row>
    <row r="202" spans="1:42">
      <c r="A202" s="165">
        <v>1</v>
      </c>
      <c r="B202" s="115" t="s">
        <v>320</v>
      </c>
      <c r="C202" s="115">
        <v>1</v>
      </c>
      <c r="D202" s="115" t="s">
        <v>99</v>
      </c>
      <c r="E202" s="115">
        <v>3</v>
      </c>
      <c r="F202" s="115" t="s">
        <v>368</v>
      </c>
      <c r="G202" s="115">
        <v>7</v>
      </c>
      <c r="H202" s="115" t="s">
        <v>765</v>
      </c>
      <c r="I202" s="117" t="s">
        <v>211</v>
      </c>
      <c r="J202" s="115" t="s">
        <v>369</v>
      </c>
      <c r="K202" s="115" t="s">
        <v>354</v>
      </c>
      <c r="L202" s="116"/>
      <c r="M202" s="2">
        <v>15.05</v>
      </c>
      <c r="N202" s="2">
        <v>15.05</v>
      </c>
      <c r="O202" s="2">
        <v>15.05</v>
      </c>
      <c r="P202" s="2">
        <v>15.05</v>
      </c>
      <c r="Q202" s="2">
        <f t="shared" ref="Q202:U202" si="248">P202</f>
        <v>15.05</v>
      </c>
      <c r="R202" s="2">
        <f t="shared" si="248"/>
        <v>15.05</v>
      </c>
      <c r="S202" s="2">
        <f t="shared" si="248"/>
        <v>15.05</v>
      </c>
      <c r="T202" s="2">
        <f t="shared" si="248"/>
        <v>15.05</v>
      </c>
      <c r="U202" s="2">
        <f t="shared" si="248"/>
        <v>15.05</v>
      </c>
      <c r="V202" s="348">
        <f t="shared" ref="V202:AP202" si="249">U202</f>
        <v>15.05</v>
      </c>
      <c r="W202" s="2">
        <f t="shared" si="249"/>
        <v>15.05</v>
      </c>
      <c r="X202" s="2">
        <f t="shared" si="249"/>
        <v>15.05</v>
      </c>
      <c r="Y202" s="2">
        <f t="shared" si="249"/>
        <v>15.05</v>
      </c>
      <c r="Z202" s="2">
        <f t="shared" si="249"/>
        <v>15.05</v>
      </c>
      <c r="AA202" s="2">
        <f t="shared" si="249"/>
        <v>15.05</v>
      </c>
      <c r="AB202" s="2">
        <f t="shared" si="249"/>
        <v>15.05</v>
      </c>
      <c r="AC202" s="2">
        <f t="shared" si="249"/>
        <v>15.05</v>
      </c>
      <c r="AD202" s="2">
        <f t="shared" si="249"/>
        <v>15.05</v>
      </c>
      <c r="AE202" s="2">
        <f t="shared" si="249"/>
        <v>15.05</v>
      </c>
      <c r="AF202" s="2">
        <f t="shared" si="249"/>
        <v>15.05</v>
      </c>
      <c r="AG202" s="2">
        <f t="shared" si="249"/>
        <v>15.05</v>
      </c>
      <c r="AH202" s="2">
        <f t="shared" si="249"/>
        <v>15.05</v>
      </c>
      <c r="AI202" s="2">
        <f t="shared" si="249"/>
        <v>15.05</v>
      </c>
      <c r="AJ202" s="2">
        <f t="shared" si="249"/>
        <v>15.05</v>
      </c>
      <c r="AK202" s="2">
        <f t="shared" si="249"/>
        <v>15.05</v>
      </c>
      <c r="AL202" s="2">
        <f t="shared" si="249"/>
        <v>15.05</v>
      </c>
      <c r="AM202" s="2">
        <f t="shared" si="249"/>
        <v>15.05</v>
      </c>
      <c r="AN202" s="2">
        <f t="shared" si="249"/>
        <v>15.05</v>
      </c>
      <c r="AO202" s="2">
        <f t="shared" si="249"/>
        <v>15.05</v>
      </c>
      <c r="AP202" s="58">
        <f t="shared" si="249"/>
        <v>15.05</v>
      </c>
    </row>
    <row r="203" spans="1:42">
      <c r="A203" s="165">
        <v>1</v>
      </c>
      <c r="B203" s="115" t="s">
        <v>320</v>
      </c>
      <c r="C203" s="115">
        <v>1</v>
      </c>
      <c r="D203" s="115" t="s">
        <v>99</v>
      </c>
      <c r="E203" s="115">
        <v>3</v>
      </c>
      <c r="F203" s="115" t="s">
        <v>368</v>
      </c>
      <c r="G203" s="115">
        <v>8</v>
      </c>
      <c r="H203" s="115" t="s">
        <v>766</v>
      </c>
      <c r="I203" s="117" t="s">
        <v>211</v>
      </c>
      <c r="J203" s="115" t="s">
        <v>369</v>
      </c>
      <c r="K203" s="115" t="s">
        <v>354</v>
      </c>
      <c r="L203" s="116"/>
      <c r="M203" s="2">
        <v>8</v>
      </c>
      <c r="N203" s="2">
        <v>8</v>
      </c>
      <c r="O203" s="2">
        <v>8</v>
      </c>
      <c r="P203" s="2">
        <v>8</v>
      </c>
      <c r="Q203" s="2">
        <f t="shared" ref="Q203:U203" si="250">P203</f>
        <v>8</v>
      </c>
      <c r="R203" s="2">
        <f t="shared" si="250"/>
        <v>8</v>
      </c>
      <c r="S203" s="2">
        <f t="shared" si="250"/>
        <v>8</v>
      </c>
      <c r="T203" s="2">
        <f t="shared" si="250"/>
        <v>8</v>
      </c>
      <c r="U203" s="2">
        <f t="shared" si="250"/>
        <v>8</v>
      </c>
      <c r="V203" s="348">
        <f t="shared" ref="V203:AP203" si="251">U203</f>
        <v>8</v>
      </c>
      <c r="W203" s="2">
        <f t="shared" si="251"/>
        <v>8</v>
      </c>
      <c r="X203" s="2">
        <f t="shared" si="251"/>
        <v>8</v>
      </c>
      <c r="Y203" s="2">
        <f t="shared" si="251"/>
        <v>8</v>
      </c>
      <c r="Z203" s="2">
        <f t="shared" si="251"/>
        <v>8</v>
      </c>
      <c r="AA203" s="2">
        <f t="shared" si="251"/>
        <v>8</v>
      </c>
      <c r="AB203" s="2">
        <f t="shared" si="251"/>
        <v>8</v>
      </c>
      <c r="AC203" s="2">
        <f t="shared" si="251"/>
        <v>8</v>
      </c>
      <c r="AD203" s="2">
        <f t="shared" si="251"/>
        <v>8</v>
      </c>
      <c r="AE203" s="2">
        <f t="shared" si="251"/>
        <v>8</v>
      </c>
      <c r="AF203" s="2">
        <f t="shared" si="251"/>
        <v>8</v>
      </c>
      <c r="AG203" s="2">
        <f t="shared" si="251"/>
        <v>8</v>
      </c>
      <c r="AH203" s="2">
        <f t="shared" si="251"/>
        <v>8</v>
      </c>
      <c r="AI203" s="2">
        <f t="shared" si="251"/>
        <v>8</v>
      </c>
      <c r="AJ203" s="2">
        <f t="shared" si="251"/>
        <v>8</v>
      </c>
      <c r="AK203" s="2">
        <f t="shared" si="251"/>
        <v>8</v>
      </c>
      <c r="AL203" s="2">
        <f t="shared" si="251"/>
        <v>8</v>
      </c>
      <c r="AM203" s="2">
        <f t="shared" si="251"/>
        <v>8</v>
      </c>
      <c r="AN203" s="2">
        <f t="shared" si="251"/>
        <v>8</v>
      </c>
      <c r="AO203" s="2">
        <f t="shared" si="251"/>
        <v>8</v>
      </c>
      <c r="AP203" s="58">
        <f t="shared" si="251"/>
        <v>8</v>
      </c>
    </row>
    <row r="204" spans="1:42">
      <c r="A204" s="165">
        <v>1</v>
      </c>
      <c r="B204" s="115" t="s">
        <v>320</v>
      </c>
      <c r="C204" s="115">
        <v>1</v>
      </c>
      <c r="D204" s="115" t="s">
        <v>99</v>
      </c>
      <c r="E204" s="115">
        <v>3</v>
      </c>
      <c r="F204" s="115" t="s">
        <v>368</v>
      </c>
      <c r="G204" s="115">
        <v>9</v>
      </c>
      <c r="H204" s="115" t="s">
        <v>767</v>
      </c>
      <c r="I204" s="117" t="s">
        <v>211</v>
      </c>
      <c r="J204" s="115" t="s">
        <v>369</v>
      </c>
      <c r="K204" s="115" t="s">
        <v>354</v>
      </c>
      <c r="L204" s="116"/>
      <c r="M204" s="2">
        <v>8</v>
      </c>
      <c r="N204" s="2">
        <v>8</v>
      </c>
      <c r="O204" s="2">
        <v>8</v>
      </c>
      <c r="P204" s="2">
        <v>8</v>
      </c>
      <c r="Q204" s="2">
        <f t="shared" ref="Q204:U204" si="252">P204</f>
        <v>8</v>
      </c>
      <c r="R204" s="2">
        <f t="shared" si="252"/>
        <v>8</v>
      </c>
      <c r="S204" s="2">
        <f t="shared" si="252"/>
        <v>8</v>
      </c>
      <c r="T204" s="2">
        <f t="shared" si="252"/>
        <v>8</v>
      </c>
      <c r="U204" s="2">
        <f t="shared" si="252"/>
        <v>8</v>
      </c>
      <c r="V204" s="348">
        <f t="shared" ref="V204:AP204" si="253">U204</f>
        <v>8</v>
      </c>
      <c r="W204" s="2">
        <f t="shared" si="253"/>
        <v>8</v>
      </c>
      <c r="X204" s="2">
        <f t="shared" si="253"/>
        <v>8</v>
      </c>
      <c r="Y204" s="2">
        <f t="shared" si="253"/>
        <v>8</v>
      </c>
      <c r="Z204" s="2">
        <f t="shared" si="253"/>
        <v>8</v>
      </c>
      <c r="AA204" s="2">
        <f t="shared" si="253"/>
        <v>8</v>
      </c>
      <c r="AB204" s="2">
        <f t="shared" si="253"/>
        <v>8</v>
      </c>
      <c r="AC204" s="2">
        <f t="shared" si="253"/>
        <v>8</v>
      </c>
      <c r="AD204" s="2">
        <f t="shared" si="253"/>
        <v>8</v>
      </c>
      <c r="AE204" s="2">
        <f t="shared" si="253"/>
        <v>8</v>
      </c>
      <c r="AF204" s="2">
        <f t="shared" si="253"/>
        <v>8</v>
      </c>
      <c r="AG204" s="2">
        <f t="shared" si="253"/>
        <v>8</v>
      </c>
      <c r="AH204" s="2">
        <f t="shared" si="253"/>
        <v>8</v>
      </c>
      <c r="AI204" s="2">
        <f t="shared" si="253"/>
        <v>8</v>
      </c>
      <c r="AJ204" s="2">
        <f t="shared" si="253"/>
        <v>8</v>
      </c>
      <c r="AK204" s="2">
        <f t="shared" si="253"/>
        <v>8</v>
      </c>
      <c r="AL204" s="2">
        <f t="shared" si="253"/>
        <v>8</v>
      </c>
      <c r="AM204" s="2">
        <f t="shared" si="253"/>
        <v>8</v>
      </c>
      <c r="AN204" s="2">
        <f t="shared" si="253"/>
        <v>8</v>
      </c>
      <c r="AO204" s="2">
        <f t="shared" si="253"/>
        <v>8</v>
      </c>
      <c r="AP204" s="58">
        <f t="shared" si="253"/>
        <v>8</v>
      </c>
    </row>
    <row r="205" spans="1:42">
      <c r="A205" s="165">
        <v>1</v>
      </c>
      <c r="B205" s="115" t="s">
        <v>320</v>
      </c>
      <c r="C205" s="115">
        <v>1</v>
      </c>
      <c r="D205" s="115" t="s">
        <v>99</v>
      </c>
      <c r="E205" s="115">
        <v>3</v>
      </c>
      <c r="F205" s="115" t="s">
        <v>368</v>
      </c>
      <c r="G205" s="115">
        <v>10</v>
      </c>
      <c r="H205" s="458" t="s">
        <v>220</v>
      </c>
      <c r="I205" s="117" t="s">
        <v>211</v>
      </c>
      <c r="J205" s="115" t="s">
        <v>369</v>
      </c>
      <c r="K205" s="115" t="s">
        <v>354</v>
      </c>
      <c r="L205" s="116"/>
      <c r="M205" s="2">
        <v>8</v>
      </c>
      <c r="N205" s="2">
        <v>8</v>
      </c>
      <c r="O205" s="2">
        <v>8</v>
      </c>
      <c r="P205" s="2">
        <v>8</v>
      </c>
      <c r="Q205" s="2">
        <f t="shared" ref="Q205:U205" si="254">P205</f>
        <v>8</v>
      </c>
      <c r="R205" s="2">
        <f t="shared" si="254"/>
        <v>8</v>
      </c>
      <c r="S205" s="2">
        <f t="shared" si="254"/>
        <v>8</v>
      </c>
      <c r="T205" s="2">
        <f t="shared" si="254"/>
        <v>8</v>
      </c>
      <c r="U205" s="2">
        <f t="shared" si="254"/>
        <v>8</v>
      </c>
      <c r="V205" s="348">
        <f t="shared" ref="V205:AP205" si="255">U205</f>
        <v>8</v>
      </c>
      <c r="W205" s="2">
        <f t="shared" si="255"/>
        <v>8</v>
      </c>
      <c r="X205" s="2">
        <f t="shared" si="255"/>
        <v>8</v>
      </c>
      <c r="Y205" s="2">
        <f t="shared" si="255"/>
        <v>8</v>
      </c>
      <c r="Z205" s="2">
        <f t="shared" si="255"/>
        <v>8</v>
      </c>
      <c r="AA205" s="2">
        <f t="shared" si="255"/>
        <v>8</v>
      </c>
      <c r="AB205" s="2">
        <f t="shared" si="255"/>
        <v>8</v>
      </c>
      <c r="AC205" s="2">
        <f t="shared" si="255"/>
        <v>8</v>
      </c>
      <c r="AD205" s="2">
        <f t="shared" si="255"/>
        <v>8</v>
      </c>
      <c r="AE205" s="2">
        <f t="shared" si="255"/>
        <v>8</v>
      </c>
      <c r="AF205" s="2">
        <f t="shared" si="255"/>
        <v>8</v>
      </c>
      <c r="AG205" s="2">
        <f t="shared" si="255"/>
        <v>8</v>
      </c>
      <c r="AH205" s="2">
        <f t="shared" si="255"/>
        <v>8</v>
      </c>
      <c r="AI205" s="2">
        <f t="shared" si="255"/>
        <v>8</v>
      </c>
      <c r="AJ205" s="2">
        <f t="shared" si="255"/>
        <v>8</v>
      </c>
      <c r="AK205" s="2">
        <f t="shared" si="255"/>
        <v>8</v>
      </c>
      <c r="AL205" s="2">
        <f t="shared" si="255"/>
        <v>8</v>
      </c>
      <c r="AM205" s="2">
        <f t="shared" si="255"/>
        <v>8</v>
      </c>
      <c r="AN205" s="2">
        <f t="shared" si="255"/>
        <v>8</v>
      </c>
      <c r="AO205" s="2">
        <f t="shared" si="255"/>
        <v>8</v>
      </c>
      <c r="AP205" s="58">
        <f t="shared" si="255"/>
        <v>8</v>
      </c>
    </row>
    <row r="206" spans="1:42">
      <c r="A206" s="165">
        <v>1</v>
      </c>
      <c r="B206" s="115" t="s">
        <v>320</v>
      </c>
      <c r="C206" s="115">
        <v>1</v>
      </c>
      <c r="D206" s="115" t="s">
        <v>99</v>
      </c>
      <c r="E206" s="115">
        <v>3</v>
      </c>
      <c r="F206" s="115" t="s">
        <v>368</v>
      </c>
      <c r="G206" s="115">
        <v>11</v>
      </c>
      <c r="H206" s="458" t="s">
        <v>221</v>
      </c>
      <c r="I206" s="117" t="s">
        <v>211</v>
      </c>
      <c r="J206" s="115" t="s">
        <v>369</v>
      </c>
      <c r="K206" s="115" t="s">
        <v>354</v>
      </c>
      <c r="L206" s="116"/>
      <c r="M206" s="2">
        <v>8</v>
      </c>
      <c r="N206" s="2">
        <v>8</v>
      </c>
      <c r="O206" s="2">
        <v>8</v>
      </c>
      <c r="P206" s="2">
        <v>8</v>
      </c>
      <c r="Q206" s="2">
        <f t="shared" ref="Q206:U206" si="256">P206</f>
        <v>8</v>
      </c>
      <c r="R206" s="2">
        <f t="shared" si="256"/>
        <v>8</v>
      </c>
      <c r="S206" s="2">
        <f t="shared" si="256"/>
        <v>8</v>
      </c>
      <c r="T206" s="2">
        <f t="shared" si="256"/>
        <v>8</v>
      </c>
      <c r="U206" s="2">
        <f t="shared" si="256"/>
        <v>8</v>
      </c>
      <c r="V206" s="348">
        <f t="shared" ref="V206:AP206" si="257">U206</f>
        <v>8</v>
      </c>
      <c r="W206" s="2">
        <f t="shared" si="257"/>
        <v>8</v>
      </c>
      <c r="X206" s="2">
        <f t="shared" si="257"/>
        <v>8</v>
      </c>
      <c r="Y206" s="2">
        <f t="shared" si="257"/>
        <v>8</v>
      </c>
      <c r="Z206" s="2">
        <f t="shared" si="257"/>
        <v>8</v>
      </c>
      <c r="AA206" s="2">
        <f t="shared" si="257"/>
        <v>8</v>
      </c>
      <c r="AB206" s="2">
        <f t="shared" si="257"/>
        <v>8</v>
      </c>
      <c r="AC206" s="2">
        <f t="shared" si="257"/>
        <v>8</v>
      </c>
      <c r="AD206" s="2">
        <f t="shared" si="257"/>
        <v>8</v>
      </c>
      <c r="AE206" s="2">
        <f t="shared" si="257"/>
        <v>8</v>
      </c>
      <c r="AF206" s="2">
        <f t="shared" si="257"/>
        <v>8</v>
      </c>
      <c r="AG206" s="2">
        <f t="shared" si="257"/>
        <v>8</v>
      </c>
      <c r="AH206" s="2">
        <f t="shared" si="257"/>
        <v>8</v>
      </c>
      <c r="AI206" s="2">
        <f t="shared" si="257"/>
        <v>8</v>
      </c>
      <c r="AJ206" s="2">
        <f t="shared" si="257"/>
        <v>8</v>
      </c>
      <c r="AK206" s="2">
        <f t="shared" si="257"/>
        <v>8</v>
      </c>
      <c r="AL206" s="2">
        <f t="shared" si="257"/>
        <v>8</v>
      </c>
      <c r="AM206" s="2">
        <f t="shared" si="257"/>
        <v>8</v>
      </c>
      <c r="AN206" s="2">
        <f t="shared" si="257"/>
        <v>8</v>
      </c>
      <c r="AO206" s="2">
        <f t="shared" si="257"/>
        <v>8</v>
      </c>
      <c r="AP206" s="58">
        <f t="shared" si="257"/>
        <v>8</v>
      </c>
    </row>
    <row r="207" spans="1:42">
      <c r="A207" s="165">
        <v>1</v>
      </c>
      <c r="B207" s="115" t="s">
        <v>320</v>
      </c>
      <c r="C207" s="115">
        <v>1</v>
      </c>
      <c r="D207" s="115" t="s">
        <v>99</v>
      </c>
      <c r="E207" s="115">
        <v>3</v>
      </c>
      <c r="F207" s="115" t="s">
        <v>368</v>
      </c>
      <c r="G207" s="115">
        <v>12</v>
      </c>
      <c r="H207" s="458" t="s">
        <v>222</v>
      </c>
      <c r="I207" s="117" t="s">
        <v>211</v>
      </c>
      <c r="J207" s="115" t="s">
        <v>369</v>
      </c>
      <c r="K207" s="115" t="s">
        <v>354</v>
      </c>
      <c r="L207" s="116"/>
      <c r="M207" s="2">
        <v>1.06</v>
      </c>
      <c r="N207" s="2">
        <v>1.06</v>
      </c>
      <c r="O207" s="2">
        <v>1.06</v>
      </c>
      <c r="P207" s="2">
        <v>1.06</v>
      </c>
      <c r="Q207" s="2">
        <f t="shared" ref="Q207:U207" si="258">P207</f>
        <v>1.06</v>
      </c>
      <c r="R207" s="2">
        <f t="shared" si="258"/>
        <v>1.06</v>
      </c>
      <c r="S207" s="2">
        <f t="shared" si="258"/>
        <v>1.06</v>
      </c>
      <c r="T207" s="2">
        <f t="shared" si="258"/>
        <v>1.06</v>
      </c>
      <c r="U207" s="2">
        <f t="shared" si="258"/>
        <v>1.06</v>
      </c>
      <c r="V207" s="348">
        <f t="shared" ref="V207:AP207" si="259">U207</f>
        <v>1.06</v>
      </c>
      <c r="W207" s="2">
        <f t="shared" si="259"/>
        <v>1.06</v>
      </c>
      <c r="X207" s="2">
        <f t="shared" si="259"/>
        <v>1.06</v>
      </c>
      <c r="Y207" s="2">
        <f t="shared" si="259"/>
        <v>1.06</v>
      </c>
      <c r="Z207" s="2">
        <f t="shared" si="259"/>
        <v>1.06</v>
      </c>
      <c r="AA207" s="2">
        <f t="shared" si="259"/>
        <v>1.06</v>
      </c>
      <c r="AB207" s="2">
        <f t="shared" si="259"/>
        <v>1.06</v>
      </c>
      <c r="AC207" s="2">
        <f t="shared" si="259"/>
        <v>1.06</v>
      </c>
      <c r="AD207" s="2">
        <f t="shared" si="259"/>
        <v>1.06</v>
      </c>
      <c r="AE207" s="2">
        <f t="shared" si="259"/>
        <v>1.06</v>
      </c>
      <c r="AF207" s="2">
        <f t="shared" si="259"/>
        <v>1.06</v>
      </c>
      <c r="AG207" s="2">
        <f t="shared" si="259"/>
        <v>1.06</v>
      </c>
      <c r="AH207" s="2">
        <f t="shared" si="259"/>
        <v>1.06</v>
      </c>
      <c r="AI207" s="2">
        <f t="shared" si="259"/>
        <v>1.06</v>
      </c>
      <c r="AJ207" s="2">
        <f t="shared" si="259"/>
        <v>1.06</v>
      </c>
      <c r="AK207" s="2">
        <f t="shared" si="259"/>
        <v>1.06</v>
      </c>
      <c r="AL207" s="2">
        <f t="shared" si="259"/>
        <v>1.06</v>
      </c>
      <c r="AM207" s="2">
        <f t="shared" si="259"/>
        <v>1.06</v>
      </c>
      <c r="AN207" s="2">
        <f t="shared" si="259"/>
        <v>1.06</v>
      </c>
      <c r="AO207" s="2">
        <f t="shared" si="259"/>
        <v>1.06</v>
      </c>
      <c r="AP207" s="58">
        <f t="shared" si="259"/>
        <v>1.06</v>
      </c>
    </row>
    <row r="208" spans="1:42">
      <c r="A208" s="165">
        <v>1</v>
      </c>
      <c r="B208" s="115" t="s">
        <v>320</v>
      </c>
      <c r="C208" s="115">
        <v>1</v>
      </c>
      <c r="D208" s="115" t="s">
        <v>99</v>
      </c>
      <c r="E208" s="115">
        <v>3</v>
      </c>
      <c r="F208" s="115" t="s">
        <v>368</v>
      </c>
      <c r="G208" s="115">
        <v>13</v>
      </c>
      <c r="H208" s="115" t="s">
        <v>772</v>
      </c>
      <c r="I208" s="117" t="s">
        <v>211</v>
      </c>
      <c r="J208" s="115" t="s">
        <v>369</v>
      </c>
      <c r="K208" s="115" t="s">
        <v>354</v>
      </c>
      <c r="L208" s="116"/>
      <c r="M208" s="2">
        <v>1.5980000000000001</v>
      </c>
      <c r="N208" s="2">
        <v>1.5980000000000001</v>
      </c>
      <c r="O208" s="2">
        <v>1.5980000000000001</v>
      </c>
      <c r="P208" s="2">
        <v>1.5980000000000001</v>
      </c>
      <c r="Q208" s="2">
        <f t="shared" ref="Q208:U208" si="260">P208</f>
        <v>1.5980000000000001</v>
      </c>
      <c r="R208" s="2">
        <f t="shared" si="260"/>
        <v>1.5980000000000001</v>
      </c>
      <c r="S208" s="2">
        <f t="shared" si="260"/>
        <v>1.5980000000000001</v>
      </c>
      <c r="T208" s="2">
        <f t="shared" si="260"/>
        <v>1.5980000000000001</v>
      </c>
      <c r="U208" s="2">
        <f t="shared" si="260"/>
        <v>1.5980000000000001</v>
      </c>
      <c r="V208" s="348">
        <f t="shared" ref="V208:AP208" si="261">U208</f>
        <v>1.5980000000000001</v>
      </c>
      <c r="W208" s="2">
        <f t="shared" si="261"/>
        <v>1.5980000000000001</v>
      </c>
      <c r="X208" s="2">
        <f t="shared" si="261"/>
        <v>1.5980000000000001</v>
      </c>
      <c r="Y208" s="2">
        <f t="shared" si="261"/>
        <v>1.5980000000000001</v>
      </c>
      <c r="Z208" s="2">
        <f t="shared" si="261"/>
        <v>1.5980000000000001</v>
      </c>
      <c r="AA208" s="2">
        <f t="shared" si="261"/>
        <v>1.5980000000000001</v>
      </c>
      <c r="AB208" s="2">
        <f t="shared" si="261"/>
        <v>1.5980000000000001</v>
      </c>
      <c r="AC208" s="2">
        <f t="shared" si="261"/>
        <v>1.5980000000000001</v>
      </c>
      <c r="AD208" s="2">
        <f t="shared" si="261"/>
        <v>1.5980000000000001</v>
      </c>
      <c r="AE208" s="2">
        <f t="shared" si="261"/>
        <v>1.5980000000000001</v>
      </c>
      <c r="AF208" s="2">
        <f t="shared" si="261"/>
        <v>1.5980000000000001</v>
      </c>
      <c r="AG208" s="2">
        <f t="shared" si="261"/>
        <v>1.5980000000000001</v>
      </c>
      <c r="AH208" s="2">
        <f t="shared" si="261"/>
        <v>1.5980000000000001</v>
      </c>
      <c r="AI208" s="2">
        <f t="shared" si="261"/>
        <v>1.5980000000000001</v>
      </c>
      <c r="AJ208" s="2">
        <f t="shared" si="261"/>
        <v>1.5980000000000001</v>
      </c>
      <c r="AK208" s="2">
        <f t="shared" si="261"/>
        <v>1.5980000000000001</v>
      </c>
      <c r="AL208" s="2">
        <f t="shared" si="261"/>
        <v>1.5980000000000001</v>
      </c>
      <c r="AM208" s="2">
        <f t="shared" si="261"/>
        <v>1.5980000000000001</v>
      </c>
      <c r="AN208" s="2">
        <f t="shared" si="261"/>
        <v>1.5980000000000001</v>
      </c>
      <c r="AO208" s="2">
        <f t="shared" si="261"/>
        <v>1.5980000000000001</v>
      </c>
      <c r="AP208" s="58">
        <f t="shared" si="261"/>
        <v>1.5980000000000001</v>
      </c>
    </row>
    <row r="209" spans="1:42">
      <c r="A209" s="165">
        <v>1</v>
      </c>
      <c r="B209" s="115" t="s">
        <v>320</v>
      </c>
      <c r="C209" s="115">
        <v>1</v>
      </c>
      <c r="D209" s="115" t="s">
        <v>99</v>
      </c>
      <c r="E209" s="115">
        <v>3</v>
      </c>
      <c r="F209" s="115" t="s">
        <v>368</v>
      </c>
      <c r="G209" s="115">
        <v>14</v>
      </c>
      <c r="H209" s="458" t="s">
        <v>224</v>
      </c>
      <c r="I209" s="117" t="s">
        <v>211</v>
      </c>
      <c r="J209" s="115" t="s">
        <v>369</v>
      </c>
      <c r="K209" s="115" t="s">
        <v>354</v>
      </c>
      <c r="L209" s="116"/>
      <c r="M209" s="2">
        <v>1.06</v>
      </c>
      <c r="N209" s="2">
        <v>1.06</v>
      </c>
      <c r="O209" s="2">
        <v>1.06</v>
      </c>
      <c r="P209" s="2">
        <v>1.06</v>
      </c>
      <c r="Q209" s="2">
        <f t="shared" ref="Q209:U209" si="262">P209</f>
        <v>1.06</v>
      </c>
      <c r="R209" s="2">
        <f t="shared" si="262"/>
        <v>1.06</v>
      </c>
      <c r="S209" s="2">
        <f t="shared" si="262"/>
        <v>1.06</v>
      </c>
      <c r="T209" s="2">
        <f t="shared" si="262"/>
        <v>1.06</v>
      </c>
      <c r="U209" s="2">
        <f t="shared" si="262"/>
        <v>1.06</v>
      </c>
      <c r="V209" s="348">
        <f t="shared" ref="V209:AP209" si="263">U209</f>
        <v>1.06</v>
      </c>
      <c r="W209" s="2">
        <f t="shared" si="263"/>
        <v>1.06</v>
      </c>
      <c r="X209" s="2">
        <f t="shared" si="263"/>
        <v>1.06</v>
      </c>
      <c r="Y209" s="2">
        <f t="shared" si="263"/>
        <v>1.06</v>
      </c>
      <c r="Z209" s="2">
        <f t="shared" si="263"/>
        <v>1.06</v>
      </c>
      <c r="AA209" s="2">
        <f t="shared" si="263"/>
        <v>1.06</v>
      </c>
      <c r="AB209" s="2">
        <f t="shared" si="263"/>
        <v>1.06</v>
      </c>
      <c r="AC209" s="2">
        <f t="shared" si="263"/>
        <v>1.06</v>
      </c>
      <c r="AD209" s="2">
        <f t="shared" si="263"/>
        <v>1.06</v>
      </c>
      <c r="AE209" s="2">
        <f t="shared" si="263"/>
        <v>1.06</v>
      </c>
      <c r="AF209" s="2">
        <f t="shared" si="263"/>
        <v>1.06</v>
      </c>
      <c r="AG209" s="2">
        <f t="shared" si="263"/>
        <v>1.06</v>
      </c>
      <c r="AH209" s="2">
        <f t="shared" si="263"/>
        <v>1.06</v>
      </c>
      <c r="AI209" s="2">
        <f t="shared" si="263"/>
        <v>1.06</v>
      </c>
      <c r="AJ209" s="2">
        <f t="shared" si="263"/>
        <v>1.06</v>
      </c>
      <c r="AK209" s="2">
        <f t="shared" si="263"/>
        <v>1.06</v>
      </c>
      <c r="AL209" s="2">
        <f t="shared" si="263"/>
        <v>1.06</v>
      </c>
      <c r="AM209" s="2">
        <f t="shared" si="263"/>
        <v>1.06</v>
      </c>
      <c r="AN209" s="2">
        <f t="shared" si="263"/>
        <v>1.06</v>
      </c>
      <c r="AO209" s="2">
        <f t="shared" si="263"/>
        <v>1.06</v>
      </c>
      <c r="AP209" s="58">
        <f t="shared" si="263"/>
        <v>1.06</v>
      </c>
    </row>
    <row r="210" spans="1:42">
      <c r="A210" s="165">
        <v>1</v>
      </c>
      <c r="B210" s="115" t="s">
        <v>320</v>
      </c>
      <c r="C210" s="115">
        <v>1</v>
      </c>
      <c r="D210" s="115" t="s">
        <v>99</v>
      </c>
      <c r="E210" s="115">
        <v>3</v>
      </c>
      <c r="F210" s="115" t="s">
        <v>368</v>
      </c>
      <c r="G210" s="115">
        <v>15</v>
      </c>
      <c r="H210" s="115" t="s">
        <v>764</v>
      </c>
      <c r="I210" s="117" t="s">
        <v>211</v>
      </c>
      <c r="J210" s="115" t="s">
        <v>369</v>
      </c>
      <c r="K210" s="115" t="s">
        <v>354</v>
      </c>
      <c r="L210" s="116"/>
      <c r="M210" s="2">
        <v>5.36</v>
      </c>
      <c r="N210" s="2">
        <v>5.36</v>
      </c>
      <c r="O210" s="2">
        <v>5.36</v>
      </c>
      <c r="P210" s="2">
        <v>5.36</v>
      </c>
      <c r="Q210" s="2">
        <f t="shared" ref="Q210:U210" si="264">P210</f>
        <v>5.36</v>
      </c>
      <c r="R210" s="2">
        <f t="shared" si="264"/>
        <v>5.36</v>
      </c>
      <c r="S210" s="2">
        <f t="shared" si="264"/>
        <v>5.36</v>
      </c>
      <c r="T210" s="2">
        <f t="shared" si="264"/>
        <v>5.36</v>
      </c>
      <c r="U210" s="2">
        <f t="shared" si="264"/>
        <v>5.36</v>
      </c>
      <c r="V210" s="348">
        <f t="shared" ref="V210:AP210" si="265">U210</f>
        <v>5.36</v>
      </c>
      <c r="W210" s="2">
        <f t="shared" si="265"/>
        <v>5.36</v>
      </c>
      <c r="X210" s="2">
        <f t="shared" si="265"/>
        <v>5.36</v>
      </c>
      <c r="Y210" s="2">
        <f t="shared" si="265"/>
        <v>5.36</v>
      </c>
      <c r="Z210" s="2">
        <f t="shared" si="265"/>
        <v>5.36</v>
      </c>
      <c r="AA210" s="2">
        <f t="shared" si="265"/>
        <v>5.36</v>
      </c>
      <c r="AB210" s="2">
        <f t="shared" si="265"/>
        <v>5.36</v>
      </c>
      <c r="AC210" s="2">
        <f t="shared" si="265"/>
        <v>5.36</v>
      </c>
      <c r="AD210" s="2">
        <f t="shared" si="265"/>
        <v>5.36</v>
      </c>
      <c r="AE210" s="2">
        <f t="shared" si="265"/>
        <v>5.36</v>
      </c>
      <c r="AF210" s="2">
        <f t="shared" si="265"/>
        <v>5.36</v>
      </c>
      <c r="AG210" s="2">
        <f t="shared" si="265"/>
        <v>5.36</v>
      </c>
      <c r="AH210" s="2">
        <f t="shared" si="265"/>
        <v>5.36</v>
      </c>
      <c r="AI210" s="2">
        <f t="shared" si="265"/>
        <v>5.36</v>
      </c>
      <c r="AJ210" s="2">
        <f t="shared" si="265"/>
        <v>5.36</v>
      </c>
      <c r="AK210" s="2">
        <f t="shared" si="265"/>
        <v>5.36</v>
      </c>
      <c r="AL210" s="2">
        <f t="shared" si="265"/>
        <v>5.36</v>
      </c>
      <c r="AM210" s="2">
        <f t="shared" si="265"/>
        <v>5.36</v>
      </c>
      <c r="AN210" s="2">
        <f t="shared" si="265"/>
        <v>5.36</v>
      </c>
      <c r="AO210" s="2">
        <f t="shared" si="265"/>
        <v>5.36</v>
      </c>
      <c r="AP210" s="58">
        <f t="shared" si="265"/>
        <v>5.36</v>
      </c>
    </row>
    <row r="211" spans="1:42">
      <c r="A211" s="165">
        <v>1</v>
      </c>
      <c r="B211" s="115" t="s">
        <v>320</v>
      </c>
      <c r="C211" s="115">
        <v>1</v>
      </c>
      <c r="D211" s="115" t="s">
        <v>99</v>
      </c>
      <c r="E211" s="115">
        <v>3</v>
      </c>
      <c r="F211" s="115" t="s">
        <v>368</v>
      </c>
      <c r="G211" s="115">
        <v>16</v>
      </c>
      <c r="H211" s="115" t="s">
        <v>762</v>
      </c>
      <c r="I211" s="117" t="s">
        <v>211</v>
      </c>
      <c r="J211" s="115" t="s">
        <v>369</v>
      </c>
      <c r="K211" s="115" t="s">
        <v>354</v>
      </c>
      <c r="L211" s="116"/>
      <c r="M211" s="2">
        <v>9.9700000000000006</v>
      </c>
      <c r="N211" s="2">
        <v>9.9700000000000006</v>
      </c>
      <c r="O211" s="2">
        <v>9.9700000000000006</v>
      </c>
      <c r="P211" s="2">
        <v>9.9700000000000006</v>
      </c>
      <c r="Q211" s="2">
        <f t="shared" ref="Q211:U211" si="266">P211</f>
        <v>9.9700000000000006</v>
      </c>
      <c r="R211" s="2">
        <f t="shared" si="266"/>
        <v>9.9700000000000006</v>
      </c>
      <c r="S211" s="2">
        <f t="shared" si="266"/>
        <v>9.9700000000000006</v>
      </c>
      <c r="T211" s="2">
        <f t="shared" si="266"/>
        <v>9.9700000000000006</v>
      </c>
      <c r="U211" s="2">
        <f t="shared" si="266"/>
        <v>9.9700000000000006</v>
      </c>
      <c r="V211" s="348">
        <f t="shared" ref="V211:AP211" si="267">U211</f>
        <v>9.9700000000000006</v>
      </c>
      <c r="W211" s="2">
        <f t="shared" si="267"/>
        <v>9.9700000000000006</v>
      </c>
      <c r="X211" s="2">
        <f t="shared" si="267"/>
        <v>9.9700000000000006</v>
      </c>
      <c r="Y211" s="2">
        <f t="shared" si="267"/>
        <v>9.9700000000000006</v>
      </c>
      <c r="Z211" s="2">
        <f t="shared" si="267"/>
        <v>9.9700000000000006</v>
      </c>
      <c r="AA211" s="2">
        <f t="shared" si="267"/>
        <v>9.9700000000000006</v>
      </c>
      <c r="AB211" s="2">
        <f t="shared" si="267"/>
        <v>9.9700000000000006</v>
      </c>
      <c r="AC211" s="2">
        <f t="shared" si="267"/>
        <v>9.9700000000000006</v>
      </c>
      <c r="AD211" s="2">
        <f t="shared" si="267"/>
        <v>9.9700000000000006</v>
      </c>
      <c r="AE211" s="2">
        <f t="shared" si="267"/>
        <v>9.9700000000000006</v>
      </c>
      <c r="AF211" s="2">
        <f t="shared" si="267"/>
        <v>9.9700000000000006</v>
      </c>
      <c r="AG211" s="2">
        <f t="shared" si="267"/>
        <v>9.9700000000000006</v>
      </c>
      <c r="AH211" s="2">
        <f t="shared" si="267"/>
        <v>9.9700000000000006</v>
      </c>
      <c r="AI211" s="2">
        <f t="shared" si="267"/>
        <v>9.9700000000000006</v>
      </c>
      <c r="AJ211" s="2">
        <f t="shared" si="267"/>
        <v>9.9700000000000006</v>
      </c>
      <c r="AK211" s="2">
        <f t="shared" si="267"/>
        <v>9.9700000000000006</v>
      </c>
      <c r="AL211" s="2">
        <f t="shared" si="267"/>
        <v>9.9700000000000006</v>
      </c>
      <c r="AM211" s="2">
        <f t="shared" si="267"/>
        <v>9.9700000000000006</v>
      </c>
      <c r="AN211" s="2">
        <f t="shared" si="267"/>
        <v>9.9700000000000006</v>
      </c>
      <c r="AO211" s="2">
        <f t="shared" si="267"/>
        <v>9.9700000000000006</v>
      </c>
      <c r="AP211" s="58">
        <f t="shared" si="267"/>
        <v>9.9700000000000006</v>
      </c>
    </row>
    <row r="212" spans="1:42" ht="15" thickBot="1">
      <c r="A212" s="166">
        <v>1</v>
      </c>
      <c r="B212" s="118" t="s">
        <v>320</v>
      </c>
      <c r="C212" s="118">
        <v>1</v>
      </c>
      <c r="D212" s="118" t="s">
        <v>99</v>
      </c>
      <c r="E212" s="118">
        <v>3</v>
      </c>
      <c r="F212" s="118" t="s">
        <v>368</v>
      </c>
      <c r="G212" s="118">
        <v>17</v>
      </c>
      <c r="H212" s="459" t="s">
        <v>227</v>
      </c>
      <c r="I212" s="136" t="s">
        <v>211</v>
      </c>
      <c r="J212" s="118" t="s">
        <v>369</v>
      </c>
      <c r="K212" s="118" t="s">
        <v>354</v>
      </c>
      <c r="L212" s="118"/>
      <c r="M212" s="62">
        <v>6.24</v>
      </c>
      <c r="N212" s="62">
        <v>6.24</v>
      </c>
      <c r="O212" s="62">
        <v>6.24</v>
      </c>
      <c r="P212" s="62">
        <v>6.24</v>
      </c>
      <c r="Q212" s="62">
        <f t="shared" ref="Q212:U212" si="268">P212</f>
        <v>6.24</v>
      </c>
      <c r="R212" s="62">
        <f t="shared" si="268"/>
        <v>6.24</v>
      </c>
      <c r="S212" s="62">
        <f t="shared" si="268"/>
        <v>6.24</v>
      </c>
      <c r="T212" s="62">
        <f t="shared" si="268"/>
        <v>6.24</v>
      </c>
      <c r="U212" s="62">
        <f t="shared" si="268"/>
        <v>6.24</v>
      </c>
      <c r="V212" s="457">
        <f t="shared" ref="V212:AP214" si="269">U212</f>
        <v>6.24</v>
      </c>
      <c r="W212" s="62">
        <f t="shared" si="269"/>
        <v>6.24</v>
      </c>
      <c r="X212" s="62">
        <f t="shared" si="269"/>
        <v>6.24</v>
      </c>
      <c r="Y212" s="62">
        <f t="shared" si="269"/>
        <v>6.24</v>
      </c>
      <c r="Z212" s="62">
        <f t="shared" si="269"/>
        <v>6.24</v>
      </c>
      <c r="AA212" s="62">
        <f t="shared" si="269"/>
        <v>6.24</v>
      </c>
      <c r="AB212" s="62">
        <f t="shared" si="269"/>
        <v>6.24</v>
      </c>
      <c r="AC212" s="62">
        <f t="shared" si="269"/>
        <v>6.24</v>
      </c>
      <c r="AD212" s="62">
        <f t="shared" si="269"/>
        <v>6.24</v>
      </c>
      <c r="AE212" s="62">
        <f t="shared" si="269"/>
        <v>6.24</v>
      </c>
      <c r="AF212" s="62">
        <f t="shared" si="269"/>
        <v>6.24</v>
      </c>
      <c r="AG212" s="62">
        <f t="shared" si="269"/>
        <v>6.24</v>
      </c>
      <c r="AH212" s="62">
        <f t="shared" si="269"/>
        <v>6.24</v>
      </c>
      <c r="AI212" s="62">
        <f t="shared" si="269"/>
        <v>6.24</v>
      </c>
      <c r="AJ212" s="62">
        <f t="shared" si="269"/>
        <v>6.24</v>
      </c>
      <c r="AK212" s="62">
        <f t="shared" si="269"/>
        <v>6.24</v>
      </c>
      <c r="AL212" s="62">
        <f t="shared" si="269"/>
        <v>6.24</v>
      </c>
      <c r="AM212" s="62">
        <f t="shared" si="269"/>
        <v>6.24</v>
      </c>
      <c r="AN212" s="62">
        <f t="shared" si="269"/>
        <v>6.24</v>
      </c>
      <c r="AO212" s="62">
        <f t="shared" si="269"/>
        <v>6.24</v>
      </c>
      <c r="AP212" s="89">
        <f t="shared" si="269"/>
        <v>6.24</v>
      </c>
    </row>
    <row r="213" spans="1:42">
      <c r="A213" s="162">
        <v>2</v>
      </c>
      <c r="B213" s="157" t="s">
        <v>330</v>
      </c>
      <c r="C213" s="157">
        <v>1</v>
      </c>
      <c r="D213" s="157" t="s">
        <v>99</v>
      </c>
      <c r="E213" s="157">
        <v>3</v>
      </c>
      <c r="F213" s="157" t="s">
        <v>368</v>
      </c>
      <c r="G213" s="157">
        <v>1</v>
      </c>
      <c r="H213" s="157" t="s">
        <v>761</v>
      </c>
      <c r="I213" s="163" t="s">
        <v>211</v>
      </c>
      <c r="J213" s="157" t="s">
        <v>369</v>
      </c>
      <c r="K213" s="157" t="s">
        <v>354</v>
      </c>
      <c r="L213" s="157"/>
      <c r="M213" s="127">
        <v>4.7600000000000007</v>
      </c>
      <c r="N213" s="452">
        <v>4.7600000000000007</v>
      </c>
      <c r="O213" s="452">
        <v>4.7600000000000007</v>
      </c>
      <c r="P213" s="452">
        <v>4.7600000000000007</v>
      </c>
      <c r="Q213" s="452">
        <f t="shared" ref="Q213:Q246" si="270">0.995*P213</f>
        <v>4.7362000000000011</v>
      </c>
      <c r="R213" s="452">
        <f t="shared" ref="R213:R229" si="271">0.99*P213</f>
        <v>4.7124000000000006</v>
      </c>
      <c r="S213" s="452">
        <f t="shared" ref="S213:S229" si="272">0.985*P213</f>
        <v>4.688600000000001</v>
      </c>
      <c r="T213" s="452">
        <f t="shared" ref="T213:T229" si="273">0.98*P213</f>
        <v>4.6648000000000005</v>
      </c>
      <c r="U213" s="452">
        <f t="shared" ref="U213:U229" si="274">0.975*P213</f>
        <v>4.6410000000000009</v>
      </c>
      <c r="V213" s="327">
        <f t="shared" ref="V213:V229" si="275">0.97*P213</f>
        <v>4.6172000000000004</v>
      </c>
      <c r="W213" s="127">
        <f>V213</f>
        <v>4.6172000000000004</v>
      </c>
      <c r="X213" s="127">
        <f t="shared" si="269"/>
        <v>4.6172000000000004</v>
      </c>
      <c r="Y213" s="127">
        <f t="shared" si="269"/>
        <v>4.6172000000000004</v>
      </c>
      <c r="Z213" s="127">
        <f t="shared" si="269"/>
        <v>4.6172000000000004</v>
      </c>
      <c r="AA213" s="127">
        <f t="shared" si="269"/>
        <v>4.6172000000000004</v>
      </c>
      <c r="AB213" s="127">
        <f t="shared" si="269"/>
        <v>4.6172000000000004</v>
      </c>
      <c r="AC213" s="127">
        <f t="shared" si="269"/>
        <v>4.6172000000000004</v>
      </c>
      <c r="AD213" s="127">
        <f t="shared" si="269"/>
        <v>4.6172000000000004</v>
      </c>
      <c r="AE213" s="127">
        <f t="shared" si="269"/>
        <v>4.6172000000000004</v>
      </c>
      <c r="AF213" s="127">
        <f t="shared" si="269"/>
        <v>4.6172000000000004</v>
      </c>
      <c r="AG213" s="127">
        <f t="shared" si="269"/>
        <v>4.6172000000000004</v>
      </c>
      <c r="AH213" s="127">
        <f t="shared" si="269"/>
        <v>4.6172000000000004</v>
      </c>
      <c r="AI213" s="127">
        <f t="shared" si="269"/>
        <v>4.6172000000000004</v>
      </c>
      <c r="AJ213" s="127">
        <f t="shared" si="269"/>
        <v>4.6172000000000004</v>
      </c>
      <c r="AK213" s="127">
        <f t="shared" si="269"/>
        <v>4.6172000000000004</v>
      </c>
      <c r="AL213" s="127">
        <f t="shared" si="269"/>
        <v>4.6172000000000004</v>
      </c>
      <c r="AM213" s="127">
        <f t="shared" si="269"/>
        <v>4.6172000000000004</v>
      </c>
      <c r="AN213" s="127">
        <f t="shared" si="269"/>
        <v>4.6172000000000004</v>
      </c>
      <c r="AO213" s="127">
        <f t="shared" si="269"/>
        <v>4.6172000000000004</v>
      </c>
      <c r="AP213" s="299">
        <f t="shared" si="269"/>
        <v>4.6172000000000004</v>
      </c>
    </row>
    <row r="214" spans="1:42">
      <c r="A214" s="165">
        <v>2</v>
      </c>
      <c r="B214" s="115" t="s">
        <v>330</v>
      </c>
      <c r="C214" s="115">
        <v>1</v>
      </c>
      <c r="D214" s="115" t="s">
        <v>99</v>
      </c>
      <c r="E214" s="115">
        <v>3</v>
      </c>
      <c r="F214" s="115" t="s">
        <v>368</v>
      </c>
      <c r="G214" s="115">
        <v>2</v>
      </c>
      <c r="H214" s="115" t="s">
        <v>212</v>
      </c>
      <c r="I214" s="117" t="s">
        <v>211</v>
      </c>
      <c r="J214" s="115" t="s">
        <v>369</v>
      </c>
      <c r="K214" s="115" t="s">
        <v>354</v>
      </c>
      <c r="L214" s="116"/>
      <c r="M214" s="2">
        <v>2.99</v>
      </c>
      <c r="N214" s="403">
        <v>2.99</v>
      </c>
      <c r="O214" s="403">
        <v>2.99</v>
      </c>
      <c r="P214" s="403">
        <v>2.99</v>
      </c>
      <c r="Q214" s="403">
        <f t="shared" si="270"/>
        <v>2.9750500000000004</v>
      </c>
      <c r="R214" s="403">
        <f t="shared" si="271"/>
        <v>2.9601000000000002</v>
      </c>
      <c r="S214" s="403">
        <f t="shared" si="272"/>
        <v>2.9451500000000004</v>
      </c>
      <c r="T214" s="403">
        <f t="shared" si="273"/>
        <v>2.9302000000000001</v>
      </c>
      <c r="U214" s="403">
        <f t="shared" si="274"/>
        <v>2.9152500000000003</v>
      </c>
      <c r="V214" s="348">
        <f t="shared" si="275"/>
        <v>2.9003000000000001</v>
      </c>
      <c r="W214" s="2">
        <f>V214</f>
        <v>2.9003000000000001</v>
      </c>
      <c r="X214" s="2">
        <f t="shared" si="269"/>
        <v>2.9003000000000001</v>
      </c>
      <c r="Y214" s="2">
        <f t="shared" si="269"/>
        <v>2.9003000000000001</v>
      </c>
      <c r="Z214" s="2">
        <f t="shared" si="269"/>
        <v>2.9003000000000001</v>
      </c>
      <c r="AA214" s="2">
        <f t="shared" si="269"/>
        <v>2.9003000000000001</v>
      </c>
      <c r="AB214" s="2">
        <f t="shared" si="269"/>
        <v>2.9003000000000001</v>
      </c>
      <c r="AC214" s="2">
        <f t="shared" si="269"/>
        <v>2.9003000000000001</v>
      </c>
      <c r="AD214" s="2">
        <f t="shared" si="269"/>
        <v>2.9003000000000001</v>
      </c>
      <c r="AE214" s="2">
        <f t="shared" si="269"/>
        <v>2.9003000000000001</v>
      </c>
      <c r="AF214" s="2">
        <f t="shared" si="269"/>
        <v>2.9003000000000001</v>
      </c>
      <c r="AG214" s="2">
        <f t="shared" si="269"/>
        <v>2.9003000000000001</v>
      </c>
      <c r="AH214" s="2">
        <f t="shared" si="269"/>
        <v>2.9003000000000001</v>
      </c>
      <c r="AI214" s="2">
        <f t="shared" si="269"/>
        <v>2.9003000000000001</v>
      </c>
      <c r="AJ214" s="2">
        <f t="shared" si="269"/>
        <v>2.9003000000000001</v>
      </c>
      <c r="AK214" s="2">
        <f t="shared" si="269"/>
        <v>2.9003000000000001</v>
      </c>
      <c r="AL214" s="2">
        <f t="shared" si="269"/>
        <v>2.9003000000000001</v>
      </c>
      <c r="AM214" s="2">
        <f t="shared" si="269"/>
        <v>2.9003000000000001</v>
      </c>
      <c r="AN214" s="2">
        <f t="shared" si="269"/>
        <v>2.9003000000000001</v>
      </c>
      <c r="AO214" s="2">
        <f t="shared" si="269"/>
        <v>2.9003000000000001</v>
      </c>
      <c r="AP214" s="58">
        <f t="shared" si="269"/>
        <v>2.9003000000000001</v>
      </c>
    </row>
    <row r="215" spans="1:42">
      <c r="A215" s="165">
        <v>2</v>
      </c>
      <c r="B215" s="115" t="s">
        <v>330</v>
      </c>
      <c r="C215" s="115">
        <v>1</v>
      </c>
      <c r="D215" s="115" t="s">
        <v>99</v>
      </c>
      <c r="E215" s="115">
        <v>3</v>
      </c>
      <c r="F215" s="115" t="s">
        <v>368</v>
      </c>
      <c r="G215" s="115">
        <v>3</v>
      </c>
      <c r="H215" s="115" t="s">
        <v>768</v>
      </c>
      <c r="I215" s="117" t="s">
        <v>211</v>
      </c>
      <c r="J215" s="115" t="s">
        <v>369</v>
      </c>
      <c r="K215" s="115" t="s">
        <v>354</v>
      </c>
      <c r="L215" s="116"/>
      <c r="M215" s="2">
        <v>3.41</v>
      </c>
      <c r="N215" s="403">
        <v>3.41</v>
      </c>
      <c r="O215" s="403">
        <v>3.41</v>
      </c>
      <c r="P215" s="403">
        <v>3.41</v>
      </c>
      <c r="Q215" s="403">
        <f t="shared" si="270"/>
        <v>3.3929499999999999</v>
      </c>
      <c r="R215" s="403">
        <f t="shared" si="271"/>
        <v>3.3759000000000001</v>
      </c>
      <c r="S215" s="403">
        <f t="shared" si="272"/>
        <v>3.3588499999999999</v>
      </c>
      <c r="T215" s="403">
        <f t="shared" si="273"/>
        <v>3.3418000000000001</v>
      </c>
      <c r="U215" s="403">
        <f t="shared" si="274"/>
        <v>3.3247499999999999</v>
      </c>
      <c r="V215" s="348">
        <f t="shared" si="275"/>
        <v>3.3077000000000001</v>
      </c>
      <c r="W215" s="2">
        <f t="shared" ref="W215:AL228" si="276">V215</f>
        <v>3.3077000000000001</v>
      </c>
      <c r="X215" s="2">
        <f t="shared" si="276"/>
        <v>3.3077000000000001</v>
      </c>
      <c r="Y215" s="2">
        <f t="shared" si="276"/>
        <v>3.3077000000000001</v>
      </c>
      <c r="Z215" s="2">
        <f t="shared" si="276"/>
        <v>3.3077000000000001</v>
      </c>
      <c r="AA215" s="2">
        <f t="shared" si="276"/>
        <v>3.3077000000000001</v>
      </c>
      <c r="AB215" s="2">
        <f t="shared" si="276"/>
        <v>3.3077000000000001</v>
      </c>
      <c r="AC215" s="2">
        <f t="shared" si="276"/>
        <v>3.3077000000000001</v>
      </c>
      <c r="AD215" s="2">
        <f t="shared" si="276"/>
        <v>3.3077000000000001</v>
      </c>
      <c r="AE215" s="2">
        <f t="shared" si="276"/>
        <v>3.3077000000000001</v>
      </c>
      <c r="AF215" s="2">
        <f t="shared" si="276"/>
        <v>3.3077000000000001</v>
      </c>
      <c r="AG215" s="2">
        <f t="shared" si="276"/>
        <v>3.3077000000000001</v>
      </c>
      <c r="AH215" s="2">
        <f t="shared" si="276"/>
        <v>3.3077000000000001</v>
      </c>
      <c r="AI215" s="2">
        <f t="shared" si="276"/>
        <v>3.3077000000000001</v>
      </c>
      <c r="AJ215" s="2">
        <f t="shared" si="276"/>
        <v>3.3077000000000001</v>
      </c>
      <c r="AK215" s="2">
        <f t="shared" si="276"/>
        <v>3.3077000000000001</v>
      </c>
      <c r="AL215" s="2">
        <f t="shared" si="276"/>
        <v>3.3077000000000001</v>
      </c>
      <c r="AM215" s="2">
        <f t="shared" ref="AM215:AP215" si="277">AL215</f>
        <v>3.3077000000000001</v>
      </c>
      <c r="AN215" s="2">
        <f t="shared" si="277"/>
        <v>3.3077000000000001</v>
      </c>
      <c r="AO215" s="2">
        <f t="shared" si="277"/>
        <v>3.3077000000000001</v>
      </c>
      <c r="AP215" s="58">
        <f t="shared" si="277"/>
        <v>3.3077000000000001</v>
      </c>
    </row>
    <row r="216" spans="1:42">
      <c r="A216" s="165">
        <v>2</v>
      </c>
      <c r="B216" s="115" t="s">
        <v>330</v>
      </c>
      <c r="C216" s="115">
        <v>1</v>
      </c>
      <c r="D216" s="115" t="s">
        <v>99</v>
      </c>
      <c r="E216" s="115">
        <v>3</v>
      </c>
      <c r="F216" s="115" t="s">
        <v>368</v>
      </c>
      <c r="G216" s="115">
        <v>4</v>
      </c>
      <c r="H216" s="115" t="s">
        <v>763</v>
      </c>
      <c r="I216" s="117" t="s">
        <v>211</v>
      </c>
      <c r="J216" s="115" t="s">
        <v>369</v>
      </c>
      <c r="K216" s="115" t="s">
        <v>354</v>
      </c>
      <c r="L216" s="116"/>
      <c r="M216" s="2">
        <v>5.2359999999999998</v>
      </c>
      <c r="N216" s="403">
        <v>5.2359999999999998</v>
      </c>
      <c r="O216" s="403">
        <v>5.2359999999999998</v>
      </c>
      <c r="P216" s="403">
        <v>5.2359999999999998</v>
      </c>
      <c r="Q216" s="403">
        <f t="shared" si="270"/>
        <v>5.2098199999999997</v>
      </c>
      <c r="R216" s="403">
        <f t="shared" si="271"/>
        <v>5.1836399999999996</v>
      </c>
      <c r="S216" s="403">
        <f t="shared" si="272"/>
        <v>5.1574599999999995</v>
      </c>
      <c r="T216" s="403">
        <f t="shared" si="273"/>
        <v>5.1312799999999994</v>
      </c>
      <c r="U216" s="403">
        <f t="shared" si="274"/>
        <v>5.1050999999999993</v>
      </c>
      <c r="V216" s="348">
        <f t="shared" si="275"/>
        <v>5.0789199999999992</v>
      </c>
      <c r="W216" s="2">
        <f t="shared" si="276"/>
        <v>5.0789199999999992</v>
      </c>
      <c r="X216" s="2">
        <f t="shared" si="276"/>
        <v>5.0789199999999992</v>
      </c>
      <c r="Y216" s="2">
        <f t="shared" si="276"/>
        <v>5.0789199999999992</v>
      </c>
      <c r="Z216" s="2">
        <f t="shared" si="276"/>
        <v>5.0789199999999992</v>
      </c>
      <c r="AA216" s="2">
        <f t="shared" si="276"/>
        <v>5.0789199999999992</v>
      </c>
      <c r="AB216" s="2">
        <f t="shared" si="276"/>
        <v>5.0789199999999992</v>
      </c>
      <c r="AC216" s="2">
        <f t="shared" si="276"/>
        <v>5.0789199999999992</v>
      </c>
      <c r="AD216" s="2">
        <f t="shared" si="276"/>
        <v>5.0789199999999992</v>
      </c>
      <c r="AE216" s="2">
        <f t="shared" si="276"/>
        <v>5.0789199999999992</v>
      </c>
      <c r="AF216" s="2">
        <f t="shared" si="276"/>
        <v>5.0789199999999992</v>
      </c>
      <c r="AG216" s="2">
        <f t="shared" si="276"/>
        <v>5.0789199999999992</v>
      </c>
      <c r="AH216" s="2">
        <f t="shared" si="276"/>
        <v>5.0789199999999992</v>
      </c>
      <c r="AI216" s="2">
        <f t="shared" si="276"/>
        <v>5.0789199999999992</v>
      </c>
      <c r="AJ216" s="2">
        <f t="shared" si="276"/>
        <v>5.0789199999999992</v>
      </c>
      <c r="AK216" s="2">
        <f t="shared" si="276"/>
        <v>5.0789199999999992</v>
      </c>
      <c r="AL216" s="2">
        <f t="shared" si="276"/>
        <v>5.0789199999999992</v>
      </c>
      <c r="AM216" s="2">
        <f t="shared" ref="AM216:AP216" si="278">AL216</f>
        <v>5.0789199999999992</v>
      </c>
      <c r="AN216" s="2">
        <f t="shared" si="278"/>
        <v>5.0789199999999992</v>
      </c>
      <c r="AO216" s="2">
        <f t="shared" si="278"/>
        <v>5.0789199999999992</v>
      </c>
      <c r="AP216" s="58">
        <f t="shared" si="278"/>
        <v>5.0789199999999992</v>
      </c>
    </row>
    <row r="217" spans="1:42">
      <c r="A217" s="165">
        <v>2</v>
      </c>
      <c r="B217" s="115" t="s">
        <v>330</v>
      </c>
      <c r="C217" s="115">
        <v>1</v>
      </c>
      <c r="D217" s="115" t="s">
        <v>99</v>
      </c>
      <c r="E217" s="115">
        <v>3</v>
      </c>
      <c r="F217" s="115" t="s">
        <v>368</v>
      </c>
      <c r="G217" s="115">
        <v>5</v>
      </c>
      <c r="H217" s="115" t="s">
        <v>215</v>
      </c>
      <c r="I217" s="117" t="s">
        <v>211</v>
      </c>
      <c r="J217" s="115" t="s">
        <v>369</v>
      </c>
      <c r="K217" s="115" t="s">
        <v>354</v>
      </c>
      <c r="L217" s="116"/>
      <c r="M217" s="2">
        <v>4.7600000000000007</v>
      </c>
      <c r="N217" s="403">
        <v>4.7600000000000007</v>
      </c>
      <c r="O217" s="403">
        <v>4.7600000000000007</v>
      </c>
      <c r="P217" s="403">
        <v>4.7600000000000007</v>
      </c>
      <c r="Q217" s="403">
        <f t="shared" si="270"/>
        <v>4.7362000000000011</v>
      </c>
      <c r="R217" s="403">
        <f t="shared" si="271"/>
        <v>4.7124000000000006</v>
      </c>
      <c r="S217" s="403">
        <f t="shared" si="272"/>
        <v>4.688600000000001</v>
      </c>
      <c r="T217" s="403">
        <f t="shared" si="273"/>
        <v>4.6648000000000005</v>
      </c>
      <c r="U217" s="403">
        <f t="shared" si="274"/>
        <v>4.6410000000000009</v>
      </c>
      <c r="V217" s="348">
        <f t="shared" si="275"/>
        <v>4.6172000000000004</v>
      </c>
      <c r="W217" s="2">
        <f t="shared" si="276"/>
        <v>4.6172000000000004</v>
      </c>
      <c r="X217" s="2">
        <f t="shared" si="276"/>
        <v>4.6172000000000004</v>
      </c>
      <c r="Y217" s="2">
        <f t="shared" si="276"/>
        <v>4.6172000000000004</v>
      </c>
      <c r="Z217" s="2">
        <f t="shared" si="276"/>
        <v>4.6172000000000004</v>
      </c>
      <c r="AA217" s="2">
        <f t="shared" si="276"/>
        <v>4.6172000000000004</v>
      </c>
      <c r="AB217" s="2">
        <f t="shared" si="276"/>
        <v>4.6172000000000004</v>
      </c>
      <c r="AC217" s="2">
        <f t="shared" si="276"/>
        <v>4.6172000000000004</v>
      </c>
      <c r="AD217" s="2">
        <f t="shared" si="276"/>
        <v>4.6172000000000004</v>
      </c>
      <c r="AE217" s="2">
        <f t="shared" si="276"/>
        <v>4.6172000000000004</v>
      </c>
      <c r="AF217" s="2">
        <f t="shared" si="276"/>
        <v>4.6172000000000004</v>
      </c>
      <c r="AG217" s="2">
        <f t="shared" si="276"/>
        <v>4.6172000000000004</v>
      </c>
      <c r="AH217" s="2">
        <f t="shared" si="276"/>
        <v>4.6172000000000004</v>
      </c>
      <c r="AI217" s="2">
        <f t="shared" si="276"/>
        <v>4.6172000000000004</v>
      </c>
      <c r="AJ217" s="2">
        <f t="shared" si="276"/>
        <v>4.6172000000000004</v>
      </c>
      <c r="AK217" s="2">
        <f t="shared" si="276"/>
        <v>4.6172000000000004</v>
      </c>
      <c r="AL217" s="2">
        <f t="shared" si="276"/>
        <v>4.6172000000000004</v>
      </c>
      <c r="AM217" s="2">
        <f t="shared" ref="AM217:AP217" si="279">AL217</f>
        <v>4.6172000000000004</v>
      </c>
      <c r="AN217" s="2">
        <f t="shared" si="279"/>
        <v>4.6172000000000004</v>
      </c>
      <c r="AO217" s="2">
        <f t="shared" si="279"/>
        <v>4.6172000000000004</v>
      </c>
      <c r="AP217" s="58">
        <f t="shared" si="279"/>
        <v>4.6172000000000004</v>
      </c>
    </row>
    <row r="218" spans="1:42">
      <c r="A218" s="165">
        <v>2</v>
      </c>
      <c r="B218" s="115" t="s">
        <v>330</v>
      </c>
      <c r="C218" s="115">
        <v>1</v>
      </c>
      <c r="D218" s="115" t="s">
        <v>99</v>
      </c>
      <c r="E218" s="115">
        <v>3</v>
      </c>
      <c r="F218" s="115" t="s">
        <v>368</v>
      </c>
      <c r="G218" s="115">
        <v>6</v>
      </c>
      <c r="H218" s="458" t="s">
        <v>216</v>
      </c>
      <c r="I218" s="117" t="s">
        <v>211</v>
      </c>
      <c r="J218" s="115" t="s">
        <v>369</v>
      </c>
      <c r="K218" s="115" t="s">
        <v>354</v>
      </c>
      <c r="L218" s="116"/>
      <c r="M218" s="2">
        <v>2.59</v>
      </c>
      <c r="N218" s="403">
        <v>2.59</v>
      </c>
      <c r="O218" s="403">
        <v>2.59</v>
      </c>
      <c r="P218" s="403">
        <v>2.59</v>
      </c>
      <c r="Q218" s="403">
        <f t="shared" si="270"/>
        <v>2.5770499999999998</v>
      </c>
      <c r="R218" s="403">
        <f t="shared" si="271"/>
        <v>2.5640999999999998</v>
      </c>
      <c r="S218" s="403">
        <f t="shared" si="272"/>
        <v>2.5511499999999998</v>
      </c>
      <c r="T218" s="403">
        <f t="shared" si="273"/>
        <v>2.5381999999999998</v>
      </c>
      <c r="U218" s="403">
        <f t="shared" si="274"/>
        <v>2.5252499999999998</v>
      </c>
      <c r="V218" s="348">
        <f t="shared" si="275"/>
        <v>2.5122999999999998</v>
      </c>
      <c r="W218" s="2">
        <f t="shared" si="276"/>
        <v>2.5122999999999998</v>
      </c>
      <c r="X218" s="2">
        <f t="shared" si="276"/>
        <v>2.5122999999999998</v>
      </c>
      <c r="Y218" s="2">
        <f t="shared" si="276"/>
        <v>2.5122999999999998</v>
      </c>
      <c r="Z218" s="2">
        <f t="shared" si="276"/>
        <v>2.5122999999999998</v>
      </c>
      <c r="AA218" s="2">
        <f t="shared" si="276"/>
        <v>2.5122999999999998</v>
      </c>
      <c r="AB218" s="2">
        <f t="shared" si="276"/>
        <v>2.5122999999999998</v>
      </c>
      <c r="AC218" s="2">
        <f t="shared" si="276"/>
        <v>2.5122999999999998</v>
      </c>
      <c r="AD218" s="2">
        <f t="shared" si="276"/>
        <v>2.5122999999999998</v>
      </c>
      <c r="AE218" s="2">
        <f t="shared" si="276"/>
        <v>2.5122999999999998</v>
      </c>
      <c r="AF218" s="2">
        <f t="shared" si="276"/>
        <v>2.5122999999999998</v>
      </c>
      <c r="AG218" s="2">
        <f t="shared" si="276"/>
        <v>2.5122999999999998</v>
      </c>
      <c r="AH218" s="2">
        <f t="shared" si="276"/>
        <v>2.5122999999999998</v>
      </c>
      <c r="AI218" s="2">
        <f t="shared" si="276"/>
        <v>2.5122999999999998</v>
      </c>
      <c r="AJ218" s="2">
        <f t="shared" si="276"/>
        <v>2.5122999999999998</v>
      </c>
      <c r="AK218" s="2">
        <f t="shared" si="276"/>
        <v>2.5122999999999998</v>
      </c>
      <c r="AL218" s="2">
        <f t="shared" si="276"/>
        <v>2.5122999999999998</v>
      </c>
      <c r="AM218" s="2">
        <f t="shared" ref="AM218:AP218" si="280">AL218</f>
        <v>2.5122999999999998</v>
      </c>
      <c r="AN218" s="2">
        <f t="shared" si="280"/>
        <v>2.5122999999999998</v>
      </c>
      <c r="AO218" s="2">
        <f t="shared" si="280"/>
        <v>2.5122999999999998</v>
      </c>
      <c r="AP218" s="58">
        <f t="shared" si="280"/>
        <v>2.5122999999999998</v>
      </c>
    </row>
    <row r="219" spans="1:42">
      <c r="A219" s="165">
        <v>2</v>
      </c>
      <c r="B219" s="115" t="s">
        <v>330</v>
      </c>
      <c r="C219" s="115">
        <v>1</v>
      </c>
      <c r="D219" s="115" t="s">
        <v>99</v>
      </c>
      <c r="E219" s="115">
        <v>3</v>
      </c>
      <c r="F219" s="115" t="s">
        <v>368</v>
      </c>
      <c r="G219" s="115">
        <v>7</v>
      </c>
      <c r="H219" s="115" t="s">
        <v>765</v>
      </c>
      <c r="I219" s="117" t="s">
        <v>211</v>
      </c>
      <c r="J219" s="115" t="s">
        <v>369</v>
      </c>
      <c r="K219" s="115" t="s">
        <v>354</v>
      </c>
      <c r="L219" s="116"/>
      <c r="M219" s="2">
        <v>15.05</v>
      </c>
      <c r="N219" s="403">
        <v>15.05</v>
      </c>
      <c r="O219" s="403">
        <v>15.05</v>
      </c>
      <c r="P219" s="403">
        <v>15.05</v>
      </c>
      <c r="Q219" s="403">
        <f t="shared" si="270"/>
        <v>14.97475</v>
      </c>
      <c r="R219" s="403">
        <f t="shared" si="271"/>
        <v>14.8995</v>
      </c>
      <c r="S219" s="403">
        <f t="shared" si="272"/>
        <v>14.824250000000001</v>
      </c>
      <c r="T219" s="403">
        <f t="shared" si="273"/>
        <v>14.749000000000001</v>
      </c>
      <c r="U219" s="403">
        <f t="shared" si="274"/>
        <v>14.67375</v>
      </c>
      <c r="V219" s="348">
        <f t="shared" si="275"/>
        <v>14.5985</v>
      </c>
      <c r="W219" s="2">
        <f t="shared" si="276"/>
        <v>14.5985</v>
      </c>
      <c r="X219" s="2">
        <f t="shared" si="276"/>
        <v>14.5985</v>
      </c>
      <c r="Y219" s="2">
        <f t="shared" si="276"/>
        <v>14.5985</v>
      </c>
      <c r="Z219" s="2">
        <f t="shared" si="276"/>
        <v>14.5985</v>
      </c>
      <c r="AA219" s="2">
        <f t="shared" si="276"/>
        <v>14.5985</v>
      </c>
      <c r="AB219" s="2">
        <f t="shared" si="276"/>
        <v>14.5985</v>
      </c>
      <c r="AC219" s="2">
        <f t="shared" si="276"/>
        <v>14.5985</v>
      </c>
      <c r="AD219" s="2">
        <f t="shared" si="276"/>
        <v>14.5985</v>
      </c>
      <c r="AE219" s="2">
        <f t="shared" si="276"/>
        <v>14.5985</v>
      </c>
      <c r="AF219" s="2">
        <f t="shared" si="276"/>
        <v>14.5985</v>
      </c>
      <c r="AG219" s="2">
        <f t="shared" si="276"/>
        <v>14.5985</v>
      </c>
      <c r="AH219" s="2">
        <f t="shared" si="276"/>
        <v>14.5985</v>
      </c>
      <c r="AI219" s="2">
        <f t="shared" si="276"/>
        <v>14.5985</v>
      </c>
      <c r="AJ219" s="2">
        <f t="shared" si="276"/>
        <v>14.5985</v>
      </c>
      <c r="AK219" s="2">
        <f t="shared" si="276"/>
        <v>14.5985</v>
      </c>
      <c r="AL219" s="2">
        <f t="shared" si="276"/>
        <v>14.5985</v>
      </c>
      <c r="AM219" s="2">
        <f t="shared" ref="AM219:AP219" si="281">AL219</f>
        <v>14.5985</v>
      </c>
      <c r="AN219" s="2">
        <f t="shared" si="281"/>
        <v>14.5985</v>
      </c>
      <c r="AO219" s="2">
        <f t="shared" si="281"/>
        <v>14.5985</v>
      </c>
      <c r="AP219" s="58">
        <f t="shared" si="281"/>
        <v>14.5985</v>
      </c>
    </row>
    <row r="220" spans="1:42">
      <c r="A220" s="165">
        <v>2</v>
      </c>
      <c r="B220" s="115" t="s">
        <v>330</v>
      </c>
      <c r="C220" s="115">
        <v>1</v>
      </c>
      <c r="D220" s="115" t="s">
        <v>99</v>
      </c>
      <c r="E220" s="115">
        <v>3</v>
      </c>
      <c r="F220" s="115" t="s">
        <v>368</v>
      </c>
      <c r="G220" s="115">
        <v>8</v>
      </c>
      <c r="H220" s="115" t="s">
        <v>766</v>
      </c>
      <c r="I220" s="117" t="s">
        <v>211</v>
      </c>
      <c r="J220" s="115" t="s">
        <v>369</v>
      </c>
      <c r="K220" s="115" t="s">
        <v>354</v>
      </c>
      <c r="L220" s="116"/>
      <c r="M220" s="2">
        <v>8</v>
      </c>
      <c r="N220" s="403">
        <v>8</v>
      </c>
      <c r="O220" s="403">
        <v>8</v>
      </c>
      <c r="P220" s="403">
        <v>8</v>
      </c>
      <c r="Q220" s="403">
        <f t="shared" si="270"/>
        <v>7.96</v>
      </c>
      <c r="R220" s="403">
        <f t="shared" si="271"/>
        <v>7.92</v>
      </c>
      <c r="S220" s="403">
        <f t="shared" si="272"/>
        <v>7.88</v>
      </c>
      <c r="T220" s="403">
        <f t="shared" si="273"/>
        <v>7.84</v>
      </c>
      <c r="U220" s="403">
        <f t="shared" si="274"/>
        <v>7.8</v>
      </c>
      <c r="V220" s="348">
        <f t="shared" si="275"/>
        <v>7.76</v>
      </c>
      <c r="W220" s="2">
        <f t="shared" si="276"/>
        <v>7.76</v>
      </c>
      <c r="X220" s="2">
        <f t="shared" si="276"/>
        <v>7.76</v>
      </c>
      <c r="Y220" s="2">
        <f t="shared" si="276"/>
        <v>7.76</v>
      </c>
      <c r="Z220" s="2">
        <f t="shared" si="276"/>
        <v>7.76</v>
      </c>
      <c r="AA220" s="2">
        <f t="shared" si="276"/>
        <v>7.76</v>
      </c>
      <c r="AB220" s="2">
        <f t="shared" si="276"/>
        <v>7.76</v>
      </c>
      <c r="AC220" s="2">
        <f t="shared" si="276"/>
        <v>7.76</v>
      </c>
      <c r="AD220" s="2">
        <f t="shared" si="276"/>
        <v>7.76</v>
      </c>
      <c r="AE220" s="2">
        <f t="shared" si="276"/>
        <v>7.76</v>
      </c>
      <c r="AF220" s="2">
        <f t="shared" si="276"/>
        <v>7.76</v>
      </c>
      <c r="AG220" s="2">
        <f t="shared" si="276"/>
        <v>7.76</v>
      </c>
      <c r="AH220" s="2">
        <f t="shared" si="276"/>
        <v>7.76</v>
      </c>
      <c r="AI220" s="2">
        <f t="shared" si="276"/>
        <v>7.76</v>
      </c>
      <c r="AJ220" s="2">
        <f t="shared" si="276"/>
        <v>7.76</v>
      </c>
      <c r="AK220" s="2">
        <f t="shared" si="276"/>
        <v>7.76</v>
      </c>
      <c r="AL220" s="2">
        <f t="shared" si="276"/>
        <v>7.76</v>
      </c>
      <c r="AM220" s="2">
        <f t="shared" ref="AM220:AP220" si="282">AL220</f>
        <v>7.76</v>
      </c>
      <c r="AN220" s="2">
        <f t="shared" si="282"/>
        <v>7.76</v>
      </c>
      <c r="AO220" s="2">
        <f t="shared" si="282"/>
        <v>7.76</v>
      </c>
      <c r="AP220" s="58">
        <f t="shared" si="282"/>
        <v>7.76</v>
      </c>
    </row>
    <row r="221" spans="1:42">
      <c r="A221" s="165">
        <v>2</v>
      </c>
      <c r="B221" s="115" t="s">
        <v>330</v>
      </c>
      <c r="C221" s="115">
        <v>1</v>
      </c>
      <c r="D221" s="115" t="s">
        <v>99</v>
      </c>
      <c r="E221" s="115">
        <v>3</v>
      </c>
      <c r="F221" s="115" t="s">
        <v>368</v>
      </c>
      <c r="G221" s="115">
        <v>9</v>
      </c>
      <c r="H221" s="115" t="s">
        <v>767</v>
      </c>
      <c r="I221" s="117" t="s">
        <v>211</v>
      </c>
      <c r="J221" s="115" t="s">
        <v>369</v>
      </c>
      <c r="K221" s="115" t="s">
        <v>354</v>
      </c>
      <c r="L221" s="116"/>
      <c r="M221" s="2">
        <v>8</v>
      </c>
      <c r="N221" s="403">
        <v>8</v>
      </c>
      <c r="O221" s="403">
        <v>8</v>
      </c>
      <c r="P221" s="403">
        <v>8</v>
      </c>
      <c r="Q221" s="403">
        <f t="shared" si="270"/>
        <v>7.96</v>
      </c>
      <c r="R221" s="403">
        <f t="shared" si="271"/>
        <v>7.92</v>
      </c>
      <c r="S221" s="403">
        <f t="shared" si="272"/>
        <v>7.88</v>
      </c>
      <c r="T221" s="403">
        <f t="shared" si="273"/>
        <v>7.84</v>
      </c>
      <c r="U221" s="403">
        <f t="shared" si="274"/>
        <v>7.8</v>
      </c>
      <c r="V221" s="348">
        <f t="shared" si="275"/>
        <v>7.76</v>
      </c>
      <c r="W221" s="2">
        <f t="shared" si="276"/>
        <v>7.76</v>
      </c>
      <c r="X221" s="2">
        <f t="shared" si="276"/>
        <v>7.76</v>
      </c>
      <c r="Y221" s="2">
        <f t="shared" si="276"/>
        <v>7.76</v>
      </c>
      <c r="Z221" s="2">
        <f t="shared" si="276"/>
        <v>7.76</v>
      </c>
      <c r="AA221" s="2">
        <f t="shared" si="276"/>
        <v>7.76</v>
      </c>
      <c r="AB221" s="2">
        <f t="shared" si="276"/>
        <v>7.76</v>
      </c>
      <c r="AC221" s="2">
        <f t="shared" si="276"/>
        <v>7.76</v>
      </c>
      <c r="AD221" s="2">
        <f t="shared" si="276"/>
        <v>7.76</v>
      </c>
      <c r="AE221" s="2">
        <f t="shared" si="276"/>
        <v>7.76</v>
      </c>
      <c r="AF221" s="2">
        <f t="shared" si="276"/>
        <v>7.76</v>
      </c>
      <c r="AG221" s="2">
        <f t="shared" si="276"/>
        <v>7.76</v>
      </c>
      <c r="AH221" s="2">
        <f t="shared" si="276"/>
        <v>7.76</v>
      </c>
      <c r="AI221" s="2">
        <f t="shared" si="276"/>
        <v>7.76</v>
      </c>
      <c r="AJ221" s="2">
        <f t="shared" si="276"/>
        <v>7.76</v>
      </c>
      <c r="AK221" s="2">
        <f t="shared" si="276"/>
        <v>7.76</v>
      </c>
      <c r="AL221" s="2">
        <f t="shared" si="276"/>
        <v>7.76</v>
      </c>
      <c r="AM221" s="2">
        <f t="shared" ref="AM221:AP221" si="283">AL221</f>
        <v>7.76</v>
      </c>
      <c r="AN221" s="2">
        <f t="shared" si="283"/>
        <v>7.76</v>
      </c>
      <c r="AO221" s="2">
        <f t="shared" si="283"/>
        <v>7.76</v>
      </c>
      <c r="AP221" s="58">
        <f t="shared" si="283"/>
        <v>7.76</v>
      </c>
    </row>
    <row r="222" spans="1:42">
      <c r="A222" s="165">
        <v>2</v>
      </c>
      <c r="B222" s="115" t="s">
        <v>330</v>
      </c>
      <c r="C222" s="115">
        <v>1</v>
      </c>
      <c r="D222" s="115" t="s">
        <v>99</v>
      </c>
      <c r="E222" s="115">
        <v>3</v>
      </c>
      <c r="F222" s="115" t="s">
        <v>368</v>
      </c>
      <c r="G222" s="115">
        <v>10</v>
      </c>
      <c r="H222" s="458" t="s">
        <v>220</v>
      </c>
      <c r="I222" s="117" t="s">
        <v>211</v>
      </c>
      <c r="J222" s="115" t="s">
        <v>369</v>
      </c>
      <c r="K222" s="115" t="s">
        <v>354</v>
      </c>
      <c r="L222" s="116"/>
      <c r="M222" s="2">
        <v>8</v>
      </c>
      <c r="N222" s="403">
        <v>8</v>
      </c>
      <c r="O222" s="403">
        <v>8</v>
      </c>
      <c r="P222" s="403">
        <v>8</v>
      </c>
      <c r="Q222" s="403">
        <f t="shared" si="270"/>
        <v>7.96</v>
      </c>
      <c r="R222" s="403">
        <f t="shared" si="271"/>
        <v>7.92</v>
      </c>
      <c r="S222" s="403">
        <f t="shared" si="272"/>
        <v>7.88</v>
      </c>
      <c r="T222" s="403">
        <f t="shared" si="273"/>
        <v>7.84</v>
      </c>
      <c r="U222" s="403">
        <f t="shared" si="274"/>
        <v>7.8</v>
      </c>
      <c r="V222" s="348">
        <f t="shared" si="275"/>
        <v>7.76</v>
      </c>
      <c r="W222" s="2">
        <f t="shared" si="276"/>
        <v>7.76</v>
      </c>
      <c r="X222" s="2">
        <f t="shared" si="276"/>
        <v>7.76</v>
      </c>
      <c r="Y222" s="2">
        <f t="shared" si="276"/>
        <v>7.76</v>
      </c>
      <c r="Z222" s="2">
        <f t="shared" si="276"/>
        <v>7.76</v>
      </c>
      <c r="AA222" s="2">
        <f t="shared" si="276"/>
        <v>7.76</v>
      </c>
      <c r="AB222" s="2">
        <f t="shared" si="276"/>
        <v>7.76</v>
      </c>
      <c r="AC222" s="2">
        <f t="shared" si="276"/>
        <v>7.76</v>
      </c>
      <c r="AD222" s="2">
        <f t="shared" si="276"/>
        <v>7.76</v>
      </c>
      <c r="AE222" s="2">
        <f t="shared" si="276"/>
        <v>7.76</v>
      </c>
      <c r="AF222" s="2">
        <f t="shared" si="276"/>
        <v>7.76</v>
      </c>
      <c r="AG222" s="2">
        <f t="shared" si="276"/>
        <v>7.76</v>
      </c>
      <c r="AH222" s="2">
        <f t="shared" si="276"/>
        <v>7.76</v>
      </c>
      <c r="AI222" s="2">
        <f t="shared" si="276"/>
        <v>7.76</v>
      </c>
      <c r="AJ222" s="2">
        <f t="shared" si="276"/>
        <v>7.76</v>
      </c>
      <c r="AK222" s="2">
        <f t="shared" si="276"/>
        <v>7.76</v>
      </c>
      <c r="AL222" s="2">
        <f t="shared" si="276"/>
        <v>7.76</v>
      </c>
      <c r="AM222" s="2">
        <f t="shared" ref="AM222:AP222" si="284">AL222</f>
        <v>7.76</v>
      </c>
      <c r="AN222" s="2">
        <f t="shared" si="284"/>
        <v>7.76</v>
      </c>
      <c r="AO222" s="2">
        <f t="shared" si="284"/>
        <v>7.76</v>
      </c>
      <c r="AP222" s="58">
        <f t="shared" si="284"/>
        <v>7.76</v>
      </c>
    </row>
    <row r="223" spans="1:42">
      <c r="A223" s="165">
        <v>2</v>
      </c>
      <c r="B223" s="115" t="s">
        <v>330</v>
      </c>
      <c r="C223" s="115">
        <v>1</v>
      </c>
      <c r="D223" s="115" t="s">
        <v>99</v>
      </c>
      <c r="E223" s="115">
        <v>3</v>
      </c>
      <c r="F223" s="115" t="s">
        <v>368</v>
      </c>
      <c r="G223" s="115">
        <v>11</v>
      </c>
      <c r="H223" s="458" t="s">
        <v>221</v>
      </c>
      <c r="I223" s="117" t="s">
        <v>211</v>
      </c>
      <c r="J223" s="115" t="s">
        <v>369</v>
      </c>
      <c r="K223" s="115" t="s">
        <v>354</v>
      </c>
      <c r="L223" s="116"/>
      <c r="M223" s="2">
        <v>8</v>
      </c>
      <c r="N223" s="403">
        <v>8</v>
      </c>
      <c r="O223" s="403">
        <v>8</v>
      </c>
      <c r="P223" s="403">
        <v>8</v>
      </c>
      <c r="Q223" s="403">
        <f t="shared" si="270"/>
        <v>7.96</v>
      </c>
      <c r="R223" s="403">
        <f t="shared" si="271"/>
        <v>7.92</v>
      </c>
      <c r="S223" s="403">
        <f t="shared" si="272"/>
        <v>7.88</v>
      </c>
      <c r="T223" s="403">
        <f t="shared" si="273"/>
        <v>7.84</v>
      </c>
      <c r="U223" s="403">
        <f t="shared" si="274"/>
        <v>7.8</v>
      </c>
      <c r="V223" s="348">
        <f t="shared" si="275"/>
        <v>7.76</v>
      </c>
      <c r="W223" s="2">
        <f t="shared" si="276"/>
        <v>7.76</v>
      </c>
      <c r="X223" s="2">
        <f t="shared" si="276"/>
        <v>7.76</v>
      </c>
      <c r="Y223" s="2">
        <f t="shared" si="276"/>
        <v>7.76</v>
      </c>
      <c r="Z223" s="2">
        <f t="shared" si="276"/>
        <v>7.76</v>
      </c>
      <c r="AA223" s="2">
        <f t="shared" si="276"/>
        <v>7.76</v>
      </c>
      <c r="AB223" s="2">
        <f t="shared" si="276"/>
        <v>7.76</v>
      </c>
      <c r="AC223" s="2">
        <f t="shared" si="276"/>
        <v>7.76</v>
      </c>
      <c r="AD223" s="2">
        <f t="shared" si="276"/>
        <v>7.76</v>
      </c>
      <c r="AE223" s="2">
        <f t="shared" si="276"/>
        <v>7.76</v>
      </c>
      <c r="AF223" s="2">
        <f t="shared" si="276"/>
        <v>7.76</v>
      </c>
      <c r="AG223" s="2">
        <f t="shared" si="276"/>
        <v>7.76</v>
      </c>
      <c r="AH223" s="2">
        <f t="shared" si="276"/>
        <v>7.76</v>
      </c>
      <c r="AI223" s="2">
        <f t="shared" si="276"/>
        <v>7.76</v>
      </c>
      <c r="AJ223" s="2">
        <f t="shared" si="276"/>
        <v>7.76</v>
      </c>
      <c r="AK223" s="2">
        <f t="shared" si="276"/>
        <v>7.76</v>
      </c>
      <c r="AL223" s="2">
        <f t="shared" si="276"/>
        <v>7.76</v>
      </c>
      <c r="AM223" s="2">
        <f t="shared" ref="AM223:AP223" si="285">AL223</f>
        <v>7.76</v>
      </c>
      <c r="AN223" s="2">
        <f t="shared" si="285"/>
        <v>7.76</v>
      </c>
      <c r="AO223" s="2">
        <f t="shared" si="285"/>
        <v>7.76</v>
      </c>
      <c r="AP223" s="58">
        <f t="shared" si="285"/>
        <v>7.76</v>
      </c>
    </row>
    <row r="224" spans="1:42">
      <c r="A224" s="165">
        <v>2</v>
      </c>
      <c r="B224" s="115" t="s">
        <v>330</v>
      </c>
      <c r="C224" s="115">
        <v>1</v>
      </c>
      <c r="D224" s="115" t="s">
        <v>99</v>
      </c>
      <c r="E224" s="115">
        <v>3</v>
      </c>
      <c r="F224" s="115" t="s">
        <v>368</v>
      </c>
      <c r="G224" s="115">
        <v>12</v>
      </c>
      <c r="H224" s="458" t="s">
        <v>222</v>
      </c>
      <c r="I224" s="117" t="s">
        <v>211</v>
      </c>
      <c r="J224" s="115" t="s">
        <v>369</v>
      </c>
      <c r="K224" s="115" t="s">
        <v>354</v>
      </c>
      <c r="L224" s="116"/>
      <c r="M224" s="2">
        <v>1.06</v>
      </c>
      <c r="N224" s="403">
        <v>1.06</v>
      </c>
      <c r="O224" s="403">
        <v>1.06</v>
      </c>
      <c r="P224" s="403">
        <v>1.06</v>
      </c>
      <c r="Q224" s="403">
        <f t="shared" si="270"/>
        <v>1.0547</v>
      </c>
      <c r="R224" s="403">
        <f t="shared" si="271"/>
        <v>1.0494000000000001</v>
      </c>
      <c r="S224" s="403">
        <f t="shared" si="272"/>
        <v>1.0441</v>
      </c>
      <c r="T224" s="403">
        <f t="shared" si="273"/>
        <v>1.0387999999999999</v>
      </c>
      <c r="U224" s="403">
        <f t="shared" si="274"/>
        <v>1.0335000000000001</v>
      </c>
      <c r="V224" s="348">
        <f t="shared" si="275"/>
        <v>1.0282</v>
      </c>
      <c r="W224" s="2">
        <f t="shared" si="276"/>
        <v>1.0282</v>
      </c>
      <c r="X224" s="2">
        <f t="shared" si="276"/>
        <v>1.0282</v>
      </c>
      <c r="Y224" s="2">
        <f t="shared" si="276"/>
        <v>1.0282</v>
      </c>
      <c r="Z224" s="2">
        <f t="shared" si="276"/>
        <v>1.0282</v>
      </c>
      <c r="AA224" s="2">
        <f t="shared" si="276"/>
        <v>1.0282</v>
      </c>
      <c r="AB224" s="2">
        <f t="shared" si="276"/>
        <v>1.0282</v>
      </c>
      <c r="AC224" s="2">
        <f t="shared" si="276"/>
        <v>1.0282</v>
      </c>
      <c r="AD224" s="2">
        <f t="shared" si="276"/>
        <v>1.0282</v>
      </c>
      <c r="AE224" s="2">
        <f t="shared" si="276"/>
        <v>1.0282</v>
      </c>
      <c r="AF224" s="2">
        <f t="shared" si="276"/>
        <v>1.0282</v>
      </c>
      <c r="AG224" s="2">
        <f t="shared" si="276"/>
        <v>1.0282</v>
      </c>
      <c r="AH224" s="2">
        <f t="shared" si="276"/>
        <v>1.0282</v>
      </c>
      <c r="AI224" s="2">
        <f t="shared" si="276"/>
        <v>1.0282</v>
      </c>
      <c r="AJ224" s="2">
        <f t="shared" si="276"/>
        <v>1.0282</v>
      </c>
      <c r="AK224" s="2">
        <f t="shared" si="276"/>
        <v>1.0282</v>
      </c>
      <c r="AL224" s="2">
        <f t="shared" si="276"/>
        <v>1.0282</v>
      </c>
      <c r="AM224" s="2">
        <f t="shared" ref="AM224:AP224" si="286">AL224</f>
        <v>1.0282</v>
      </c>
      <c r="AN224" s="2">
        <f t="shared" si="286"/>
        <v>1.0282</v>
      </c>
      <c r="AO224" s="2">
        <f t="shared" si="286"/>
        <v>1.0282</v>
      </c>
      <c r="AP224" s="58">
        <f t="shared" si="286"/>
        <v>1.0282</v>
      </c>
    </row>
    <row r="225" spans="1:42">
      <c r="A225" s="165">
        <v>2</v>
      </c>
      <c r="B225" s="115" t="s">
        <v>330</v>
      </c>
      <c r="C225" s="115">
        <v>1</v>
      </c>
      <c r="D225" s="115" t="s">
        <v>99</v>
      </c>
      <c r="E225" s="115">
        <v>3</v>
      </c>
      <c r="F225" s="115" t="s">
        <v>368</v>
      </c>
      <c r="G225" s="115">
        <v>13</v>
      </c>
      <c r="H225" s="115" t="s">
        <v>772</v>
      </c>
      <c r="I225" s="117" t="s">
        <v>211</v>
      </c>
      <c r="J225" s="115" t="s">
        <v>369</v>
      </c>
      <c r="K225" s="115" t="s">
        <v>354</v>
      </c>
      <c r="L225" s="116"/>
      <c r="M225" s="2">
        <v>1.5980000000000001</v>
      </c>
      <c r="N225" s="403">
        <v>1.5980000000000001</v>
      </c>
      <c r="O225" s="403">
        <v>1.5980000000000001</v>
      </c>
      <c r="P225" s="403">
        <v>1.5980000000000001</v>
      </c>
      <c r="Q225" s="403">
        <f t="shared" si="270"/>
        <v>1.5900100000000001</v>
      </c>
      <c r="R225" s="403">
        <f t="shared" si="271"/>
        <v>1.58202</v>
      </c>
      <c r="S225" s="403">
        <f t="shared" si="272"/>
        <v>1.57403</v>
      </c>
      <c r="T225" s="403">
        <f t="shared" si="273"/>
        <v>1.5660400000000001</v>
      </c>
      <c r="U225" s="403">
        <f t="shared" si="274"/>
        <v>1.5580500000000002</v>
      </c>
      <c r="V225" s="348">
        <f t="shared" si="275"/>
        <v>1.55006</v>
      </c>
      <c r="W225" s="2">
        <f t="shared" si="276"/>
        <v>1.55006</v>
      </c>
      <c r="X225" s="2">
        <f t="shared" si="276"/>
        <v>1.55006</v>
      </c>
      <c r="Y225" s="2">
        <f t="shared" si="276"/>
        <v>1.55006</v>
      </c>
      <c r="Z225" s="2">
        <f t="shared" si="276"/>
        <v>1.55006</v>
      </c>
      <c r="AA225" s="2">
        <f t="shared" si="276"/>
        <v>1.55006</v>
      </c>
      <c r="AB225" s="2">
        <f t="shared" si="276"/>
        <v>1.55006</v>
      </c>
      <c r="AC225" s="2">
        <f t="shared" si="276"/>
        <v>1.55006</v>
      </c>
      <c r="AD225" s="2">
        <f t="shared" si="276"/>
        <v>1.55006</v>
      </c>
      <c r="AE225" s="2">
        <f t="shared" si="276"/>
        <v>1.55006</v>
      </c>
      <c r="AF225" s="2">
        <f t="shared" si="276"/>
        <v>1.55006</v>
      </c>
      <c r="AG225" s="2">
        <f t="shared" si="276"/>
        <v>1.55006</v>
      </c>
      <c r="AH225" s="2">
        <f t="shared" si="276"/>
        <v>1.55006</v>
      </c>
      <c r="AI225" s="2">
        <f t="shared" si="276"/>
        <v>1.55006</v>
      </c>
      <c r="AJ225" s="2">
        <f t="shared" si="276"/>
        <v>1.55006</v>
      </c>
      <c r="AK225" s="2">
        <f t="shared" si="276"/>
        <v>1.55006</v>
      </c>
      <c r="AL225" s="2">
        <f t="shared" si="276"/>
        <v>1.55006</v>
      </c>
      <c r="AM225" s="2">
        <f t="shared" ref="AM225:AP225" si="287">AL225</f>
        <v>1.55006</v>
      </c>
      <c r="AN225" s="2">
        <f t="shared" si="287"/>
        <v>1.55006</v>
      </c>
      <c r="AO225" s="2">
        <f t="shared" si="287"/>
        <v>1.55006</v>
      </c>
      <c r="AP225" s="58">
        <f t="shared" si="287"/>
        <v>1.55006</v>
      </c>
    </row>
    <row r="226" spans="1:42">
      <c r="A226" s="165">
        <v>2</v>
      </c>
      <c r="B226" s="115" t="s">
        <v>330</v>
      </c>
      <c r="C226" s="115">
        <v>1</v>
      </c>
      <c r="D226" s="115" t="s">
        <v>99</v>
      </c>
      <c r="E226" s="115">
        <v>3</v>
      </c>
      <c r="F226" s="115" t="s">
        <v>368</v>
      </c>
      <c r="G226" s="115">
        <v>14</v>
      </c>
      <c r="H226" s="458" t="s">
        <v>224</v>
      </c>
      <c r="I226" s="117" t="s">
        <v>211</v>
      </c>
      <c r="J226" s="115" t="s">
        <v>369</v>
      </c>
      <c r="K226" s="115" t="s">
        <v>354</v>
      </c>
      <c r="L226" s="116"/>
      <c r="M226" s="2">
        <v>1.06</v>
      </c>
      <c r="N226" s="403">
        <v>1.06</v>
      </c>
      <c r="O226" s="403">
        <v>1.06</v>
      </c>
      <c r="P226" s="403">
        <v>1.06</v>
      </c>
      <c r="Q226" s="403">
        <f t="shared" si="270"/>
        <v>1.0547</v>
      </c>
      <c r="R226" s="403">
        <f t="shared" si="271"/>
        <v>1.0494000000000001</v>
      </c>
      <c r="S226" s="403">
        <f t="shared" si="272"/>
        <v>1.0441</v>
      </c>
      <c r="T226" s="403">
        <f t="shared" si="273"/>
        <v>1.0387999999999999</v>
      </c>
      <c r="U226" s="403">
        <f t="shared" si="274"/>
        <v>1.0335000000000001</v>
      </c>
      <c r="V226" s="348">
        <f t="shared" si="275"/>
        <v>1.0282</v>
      </c>
      <c r="W226" s="2">
        <f t="shared" si="276"/>
        <v>1.0282</v>
      </c>
      <c r="X226" s="2">
        <f t="shared" si="276"/>
        <v>1.0282</v>
      </c>
      <c r="Y226" s="2">
        <f t="shared" si="276"/>
        <v>1.0282</v>
      </c>
      <c r="Z226" s="2">
        <f t="shared" si="276"/>
        <v>1.0282</v>
      </c>
      <c r="AA226" s="2">
        <f t="shared" si="276"/>
        <v>1.0282</v>
      </c>
      <c r="AB226" s="2">
        <f t="shared" si="276"/>
        <v>1.0282</v>
      </c>
      <c r="AC226" s="2">
        <f t="shared" si="276"/>
        <v>1.0282</v>
      </c>
      <c r="AD226" s="2">
        <f t="shared" si="276"/>
        <v>1.0282</v>
      </c>
      <c r="AE226" s="2">
        <f t="shared" si="276"/>
        <v>1.0282</v>
      </c>
      <c r="AF226" s="2">
        <f t="shared" si="276"/>
        <v>1.0282</v>
      </c>
      <c r="AG226" s="2">
        <f t="shared" si="276"/>
        <v>1.0282</v>
      </c>
      <c r="AH226" s="2">
        <f t="shared" si="276"/>
        <v>1.0282</v>
      </c>
      <c r="AI226" s="2">
        <f t="shared" si="276"/>
        <v>1.0282</v>
      </c>
      <c r="AJ226" s="2">
        <f t="shared" si="276"/>
        <v>1.0282</v>
      </c>
      <c r="AK226" s="2">
        <f t="shared" si="276"/>
        <v>1.0282</v>
      </c>
      <c r="AL226" s="2">
        <f t="shared" si="276"/>
        <v>1.0282</v>
      </c>
      <c r="AM226" s="2">
        <f t="shared" ref="AM226:AP226" si="288">AL226</f>
        <v>1.0282</v>
      </c>
      <c r="AN226" s="2">
        <f t="shared" si="288"/>
        <v>1.0282</v>
      </c>
      <c r="AO226" s="2">
        <f t="shared" si="288"/>
        <v>1.0282</v>
      </c>
      <c r="AP226" s="58">
        <f t="shared" si="288"/>
        <v>1.0282</v>
      </c>
    </row>
    <row r="227" spans="1:42">
      <c r="A227" s="165">
        <v>2</v>
      </c>
      <c r="B227" s="115" t="s">
        <v>330</v>
      </c>
      <c r="C227" s="115">
        <v>1</v>
      </c>
      <c r="D227" s="115" t="s">
        <v>99</v>
      </c>
      <c r="E227" s="115">
        <v>3</v>
      </c>
      <c r="F227" s="115" t="s">
        <v>368</v>
      </c>
      <c r="G227" s="115">
        <v>15</v>
      </c>
      <c r="H227" s="115" t="s">
        <v>764</v>
      </c>
      <c r="I227" s="117" t="s">
        <v>211</v>
      </c>
      <c r="J227" s="115" t="s">
        <v>369</v>
      </c>
      <c r="K227" s="115" t="s">
        <v>354</v>
      </c>
      <c r="L227" s="116"/>
      <c r="M227" s="2">
        <v>5.36</v>
      </c>
      <c r="N227" s="403">
        <v>5.36</v>
      </c>
      <c r="O227" s="403">
        <v>5.36</v>
      </c>
      <c r="P227" s="403">
        <v>5.36</v>
      </c>
      <c r="Q227" s="403">
        <f t="shared" si="270"/>
        <v>5.3332000000000006</v>
      </c>
      <c r="R227" s="403">
        <f t="shared" si="271"/>
        <v>5.3064</v>
      </c>
      <c r="S227" s="403">
        <f t="shared" si="272"/>
        <v>5.2796000000000003</v>
      </c>
      <c r="T227" s="403">
        <f t="shared" si="273"/>
        <v>5.2528000000000006</v>
      </c>
      <c r="U227" s="403">
        <f t="shared" si="274"/>
        <v>5.226</v>
      </c>
      <c r="V227" s="348">
        <f t="shared" si="275"/>
        <v>5.1992000000000003</v>
      </c>
      <c r="W227" s="2">
        <f t="shared" si="276"/>
        <v>5.1992000000000003</v>
      </c>
      <c r="X227" s="2">
        <f t="shared" si="276"/>
        <v>5.1992000000000003</v>
      </c>
      <c r="Y227" s="2">
        <f t="shared" si="276"/>
        <v>5.1992000000000003</v>
      </c>
      <c r="Z227" s="2">
        <f t="shared" si="276"/>
        <v>5.1992000000000003</v>
      </c>
      <c r="AA227" s="2">
        <f t="shared" si="276"/>
        <v>5.1992000000000003</v>
      </c>
      <c r="AB227" s="2">
        <f t="shared" si="276"/>
        <v>5.1992000000000003</v>
      </c>
      <c r="AC227" s="2">
        <f t="shared" si="276"/>
        <v>5.1992000000000003</v>
      </c>
      <c r="AD227" s="2">
        <f t="shared" si="276"/>
        <v>5.1992000000000003</v>
      </c>
      <c r="AE227" s="2">
        <f t="shared" si="276"/>
        <v>5.1992000000000003</v>
      </c>
      <c r="AF227" s="2">
        <f t="shared" si="276"/>
        <v>5.1992000000000003</v>
      </c>
      <c r="AG227" s="2">
        <f t="shared" si="276"/>
        <v>5.1992000000000003</v>
      </c>
      <c r="AH227" s="2">
        <f t="shared" si="276"/>
        <v>5.1992000000000003</v>
      </c>
      <c r="AI227" s="2">
        <f t="shared" si="276"/>
        <v>5.1992000000000003</v>
      </c>
      <c r="AJ227" s="2">
        <f t="shared" si="276"/>
        <v>5.1992000000000003</v>
      </c>
      <c r="AK227" s="2">
        <f t="shared" si="276"/>
        <v>5.1992000000000003</v>
      </c>
      <c r="AL227" s="2">
        <f t="shared" si="276"/>
        <v>5.1992000000000003</v>
      </c>
      <c r="AM227" s="2">
        <f t="shared" ref="AM227:AP227" si="289">AL227</f>
        <v>5.1992000000000003</v>
      </c>
      <c r="AN227" s="2">
        <f t="shared" si="289"/>
        <v>5.1992000000000003</v>
      </c>
      <c r="AO227" s="2">
        <f t="shared" si="289"/>
        <v>5.1992000000000003</v>
      </c>
      <c r="AP227" s="58">
        <f t="shared" si="289"/>
        <v>5.1992000000000003</v>
      </c>
    </row>
    <row r="228" spans="1:42">
      <c r="A228" s="165">
        <v>2</v>
      </c>
      <c r="B228" s="115" t="s">
        <v>330</v>
      </c>
      <c r="C228" s="115">
        <v>1</v>
      </c>
      <c r="D228" s="115" t="s">
        <v>99</v>
      </c>
      <c r="E228" s="115">
        <v>3</v>
      </c>
      <c r="F228" s="115" t="s">
        <v>368</v>
      </c>
      <c r="G228" s="115">
        <v>16</v>
      </c>
      <c r="H228" s="115" t="s">
        <v>762</v>
      </c>
      <c r="I228" s="117" t="s">
        <v>211</v>
      </c>
      <c r="J228" s="115" t="s">
        <v>369</v>
      </c>
      <c r="K228" s="115" t="s">
        <v>354</v>
      </c>
      <c r="L228" s="116"/>
      <c r="M228" s="2">
        <v>9.9700000000000006</v>
      </c>
      <c r="N228" s="403">
        <v>9.9700000000000006</v>
      </c>
      <c r="O228" s="403">
        <v>9.9700000000000006</v>
      </c>
      <c r="P228" s="403">
        <v>9.9700000000000006</v>
      </c>
      <c r="Q228" s="403">
        <f t="shared" si="270"/>
        <v>9.9201500000000014</v>
      </c>
      <c r="R228" s="403">
        <f t="shared" si="271"/>
        <v>9.8703000000000003</v>
      </c>
      <c r="S228" s="403">
        <f t="shared" si="272"/>
        <v>9.820450000000001</v>
      </c>
      <c r="T228" s="403">
        <f t="shared" si="273"/>
        <v>9.7706</v>
      </c>
      <c r="U228" s="403">
        <f t="shared" si="274"/>
        <v>9.7207500000000007</v>
      </c>
      <c r="V228" s="348">
        <f t="shared" si="275"/>
        <v>9.6708999999999996</v>
      </c>
      <c r="W228" s="2">
        <f t="shared" si="276"/>
        <v>9.6708999999999996</v>
      </c>
      <c r="X228" s="2">
        <f t="shared" si="276"/>
        <v>9.6708999999999996</v>
      </c>
      <c r="Y228" s="2">
        <f t="shared" si="276"/>
        <v>9.6708999999999996</v>
      </c>
      <c r="Z228" s="2">
        <f t="shared" si="276"/>
        <v>9.6708999999999996</v>
      </c>
      <c r="AA228" s="2">
        <f t="shared" si="276"/>
        <v>9.6708999999999996</v>
      </c>
      <c r="AB228" s="2">
        <f t="shared" si="276"/>
        <v>9.6708999999999996</v>
      </c>
      <c r="AC228" s="2">
        <f t="shared" si="276"/>
        <v>9.6708999999999996</v>
      </c>
      <c r="AD228" s="2">
        <f t="shared" si="276"/>
        <v>9.6708999999999996</v>
      </c>
      <c r="AE228" s="2">
        <f t="shared" si="276"/>
        <v>9.6708999999999996</v>
      </c>
      <c r="AF228" s="2">
        <f t="shared" si="276"/>
        <v>9.6708999999999996</v>
      </c>
      <c r="AG228" s="2">
        <f t="shared" si="276"/>
        <v>9.6708999999999996</v>
      </c>
      <c r="AH228" s="2">
        <f t="shared" si="276"/>
        <v>9.6708999999999996</v>
      </c>
      <c r="AI228" s="2">
        <f t="shared" si="276"/>
        <v>9.6708999999999996</v>
      </c>
      <c r="AJ228" s="2">
        <f t="shared" si="276"/>
        <v>9.6708999999999996</v>
      </c>
      <c r="AK228" s="2">
        <f t="shared" si="276"/>
        <v>9.6708999999999996</v>
      </c>
      <c r="AL228" s="2">
        <f t="shared" si="276"/>
        <v>9.6708999999999996</v>
      </c>
      <c r="AM228" s="2">
        <f t="shared" ref="AM228:AP228" si="290">AL228</f>
        <v>9.6708999999999996</v>
      </c>
      <c r="AN228" s="2">
        <f t="shared" si="290"/>
        <v>9.6708999999999996</v>
      </c>
      <c r="AO228" s="2">
        <f t="shared" si="290"/>
        <v>9.6708999999999996</v>
      </c>
      <c r="AP228" s="58">
        <f t="shared" si="290"/>
        <v>9.6708999999999996</v>
      </c>
    </row>
    <row r="229" spans="1:42" ht="15" thickBot="1">
      <c r="A229" s="166">
        <v>2</v>
      </c>
      <c r="B229" s="118" t="s">
        <v>330</v>
      </c>
      <c r="C229" s="118">
        <v>1</v>
      </c>
      <c r="D229" s="118" t="s">
        <v>99</v>
      </c>
      <c r="E229" s="118">
        <v>3</v>
      </c>
      <c r="F229" s="118" t="s">
        <v>368</v>
      </c>
      <c r="G229" s="118">
        <v>17</v>
      </c>
      <c r="H229" s="459" t="s">
        <v>227</v>
      </c>
      <c r="I229" s="119" t="s">
        <v>211</v>
      </c>
      <c r="J229" s="118" t="s">
        <v>369</v>
      </c>
      <c r="K229" s="118" t="s">
        <v>354</v>
      </c>
      <c r="L229" s="160"/>
      <c r="M229" s="62">
        <v>6.24</v>
      </c>
      <c r="N229" s="454">
        <v>6.24</v>
      </c>
      <c r="O229" s="454">
        <v>6.24</v>
      </c>
      <c r="P229" s="454">
        <v>6.24</v>
      </c>
      <c r="Q229" s="454">
        <f t="shared" si="270"/>
        <v>6.2088000000000001</v>
      </c>
      <c r="R229" s="454">
        <f t="shared" si="271"/>
        <v>6.1776</v>
      </c>
      <c r="S229" s="454">
        <f t="shared" si="272"/>
        <v>6.1463999999999999</v>
      </c>
      <c r="T229" s="454">
        <f t="shared" si="273"/>
        <v>6.1151999999999997</v>
      </c>
      <c r="U229" s="454">
        <f t="shared" si="274"/>
        <v>6.0839999999999996</v>
      </c>
      <c r="V229" s="457">
        <f t="shared" si="275"/>
        <v>6.0528000000000004</v>
      </c>
      <c r="W229" s="62">
        <f>V229</f>
        <v>6.0528000000000004</v>
      </c>
      <c r="X229" s="62">
        <f t="shared" ref="X229:AP229" si="291">W229</f>
        <v>6.0528000000000004</v>
      </c>
      <c r="Y229" s="62">
        <f t="shared" si="291"/>
        <v>6.0528000000000004</v>
      </c>
      <c r="Z229" s="62">
        <f t="shared" si="291"/>
        <v>6.0528000000000004</v>
      </c>
      <c r="AA229" s="62">
        <f t="shared" si="291"/>
        <v>6.0528000000000004</v>
      </c>
      <c r="AB229" s="62">
        <f t="shared" si="291"/>
        <v>6.0528000000000004</v>
      </c>
      <c r="AC229" s="62">
        <f t="shared" si="291"/>
        <v>6.0528000000000004</v>
      </c>
      <c r="AD229" s="62">
        <f t="shared" si="291"/>
        <v>6.0528000000000004</v>
      </c>
      <c r="AE229" s="62">
        <f t="shared" si="291"/>
        <v>6.0528000000000004</v>
      </c>
      <c r="AF229" s="62">
        <f t="shared" si="291"/>
        <v>6.0528000000000004</v>
      </c>
      <c r="AG229" s="62">
        <f t="shared" si="291"/>
        <v>6.0528000000000004</v>
      </c>
      <c r="AH229" s="62">
        <f t="shared" si="291"/>
        <v>6.0528000000000004</v>
      </c>
      <c r="AI229" s="62">
        <f t="shared" si="291"/>
        <v>6.0528000000000004</v>
      </c>
      <c r="AJ229" s="62">
        <f t="shared" si="291"/>
        <v>6.0528000000000004</v>
      </c>
      <c r="AK229" s="62">
        <f t="shared" si="291"/>
        <v>6.0528000000000004</v>
      </c>
      <c r="AL229" s="62">
        <f t="shared" si="291"/>
        <v>6.0528000000000004</v>
      </c>
      <c r="AM229" s="62">
        <f t="shared" si="291"/>
        <v>6.0528000000000004</v>
      </c>
      <c r="AN229" s="62">
        <f t="shared" si="291"/>
        <v>6.0528000000000004</v>
      </c>
      <c r="AO229" s="62">
        <f t="shared" si="291"/>
        <v>6.0528000000000004</v>
      </c>
      <c r="AP229" s="89">
        <f t="shared" si="291"/>
        <v>6.0528000000000004</v>
      </c>
    </row>
    <row r="230" spans="1:42">
      <c r="A230" s="162">
        <v>3</v>
      </c>
      <c r="B230" s="157" t="s">
        <v>331</v>
      </c>
      <c r="C230" s="157">
        <v>1</v>
      </c>
      <c r="D230" s="157" t="s">
        <v>99</v>
      </c>
      <c r="E230" s="157">
        <v>3</v>
      </c>
      <c r="F230" s="157" t="s">
        <v>368</v>
      </c>
      <c r="G230" s="157">
        <v>1</v>
      </c>
      <c r="H230" s="157" t="s">
        <v>761</v>
      </c>
      <c r="I230" s="163" t="s">
        <v>211</v>
      </c>
      <c r="J230" s="157" t="s">
        <v>369</v>
      </c>
      <c r="K230" s="157" t="s">
        <v>354</v>
      </c>
      <c r="L230" s="157"/>
      <c r="M230" s="127">
        <v>4.7600000000000007</v>
      </c>
      <c r="N230" s="452">
        <v>4.7600000000000007</v>
      </c>
      <c r="O230" s="452">
        <v>4.7600000000000007</v>
      </c>
      <c r="P230" s="452">
        <v>4.7600000000000007</v>
      </c>
      <c r="Q230" s="452">
        <f t="shared" si="270"/>
        <v>4.7362000000000011</v>
      </c>
      <c r="R230" s="452">
        <f t="shared" ref="R230:R246" si="292">0.99*P230</f>
        <v>4.7124000000000006</v>
      </c>
      <c r="S230" s="452">
        <f t="shared" ref="S230:S246" si="293">0.985*P230</f>
        <v>4.688600000000001</v>
      </c>
      <c r="T230" s="452">
        <f t="shared" ref="T230:T246" si="294">0.98*P230</f>
        <v>4.6648000000000005</v>
      </c>
      <c r="U230" s="452">
        <f t="shared" ref="U230:U246" si="295">0.975*P230</f>
        <v>4.6410000000000009</v>
      </c>
      <c r="V230" s="460">
        <f t="shared" ref="V230:V246" si="296">0.97*P230</f>
        <v>4.6172000000000004</v>
      </c>
      <c r="W230" s="402">
        <f>V230-($V230-$AP230)/20</f>
        <v>4.5886400000000007</v>
      </c>
      <c r="X230" s="127">
        <f t="shared" ref="X230:AO230" si="297">W230-($V230-$AP230)/20</f>
        <v>4.560080000000001</v>
      </c>
      <c r="Y230" s="127">
        <f t="shared" si="297"/>
        <v>4.5315200000000013</v>
      </c>
      <c r="Z230" s="127">
        <f t="shared" si="297"/>
        <v>4.5029600000000016</v>
      </c>
      <c r="AA230" s="127">
        <f t="shared" si="297"/>
        <v>4.4744000000000019</v>
      </c>
      <c r="AB230" s="127">
        <f t="shared" si="297"/>
        <v>4.4458400000000022</v>
      </c>
      <c r="AC230" s="127">
        <f t="shared" si="297"/>
        <v>4.4172800000000025</v>
      </c>
      <c r="AD230" s="127">
        <f t="shared" si="297"/>
        <v>4.3887200000000028</v>
      </c>
      <c r="AE230" s="127">
        <f t="shared" si="297"/>
        <v>4.3601600000000031</v>
      </c>
      <c r="AF230" s="127">
        <f t="shared" si="297"/>
        <v>4.3316000000000034</v>
      </c>
      <c r="AG230" s="127">
        <f t="shared" si="297"/>
        <v>4.3030400000000038</v>
      </c>
      <c r="AH230" s="127">
        <f t="shared" si="297"/>
        <v>4.2744800000000041</v>
      </c>
      <c r="AI230" s="127">
        <f t="shared" si="297"/>
        <v>4.2459200000000044</v>
      </c>
      <c r="AJ230" s="127">
        <f t="shared" si="297"/>
        <v>4.2173600000000047</v>
      </c>
      <c r="AK230" s="127">
        <f t="shared" si="297"/>
        <v>4.188800000000005</v>
      </c>
      <c r="AL230" s="127">
        <f t="shared" si="297"/>
        <v>4.1602400000000053</v>
      </c>
      <c r="AM230" s="127">
        <f t="shared" si="297"/>
        <v>4.1316800000000056</v>
      </c>
      <c r="AN230" s="127">
        <f t="shared" si="297"/>
        <v>4.1031200000000059</v>
      </c>
      <c r="AO230" s="127">
        <f t="shared" si="297"/>
        <v>4.0745600000000062</v>
      </c>
      <c r="AP230" s="299">
        <f>P230*(1-0.15)</f>
        <v>4.0460000000000003</v>
      </c>
    </row>
    <row r="231" spans="1:42">
      <c r="A231" s="165">
        <v>3</v>
      </c>
      <c r="B231" s="115" t="s">
        <v>331</v>
      </c>
      <c r="C231" s="115">
        <v>1</v>
      </c>
      <c r="D231" s="115" t="s">
        <v>99</v>
      </c>
      <c r="E231" s="115">
        <v>3</v>
      </c>
      <c r="F231" s="115" t="s">
        <v>368</v>
      </c>
      <c r="G231" s="115">
        <v>2</v>
      </c>
      <c r="H231" s="115" t="s">
        <v>212</v>
      </c>
      <c r="I231" s="117" t="s">
        <v>211</v>
      </c>
      <c r="J231" s="115" t="s">
        <v>369</v>
      </c>
      <c r="K231" s="115" t="s">
        <v>354</v>
      </c>
      <c r="L231" s="116"/>
      <c r="M231" s="2">
        <v>2.99</v>
      </c>
      <c r="N231" s="403">
        <v>2.99</v>
      </c>
      <c r="O231" s="403">
        <v>2.99</v>
      </c>
      <c r="P231" s="403">
        <v>2.99</v>
      </c>
      <c r="Q231" s="403">
        <f t="shared" si="270"/>
        <v>2.9750500000000004</v>
      </c>
      <c r="R231" s="403">
        <f t="shared" si="292"/>
        <v>2.9601000000000002</v>
      </c>
      <c r="S231" s="403">
        <f t="shared" si="293"/>
        <v>2.9451500000000004</v>
      </c>
      <c r="T231" s="403">
        <f t="shared" si="294"/>
        <v>2.9302000000000001</v>
      </c>
      <c r="U231" s="403">
        <f t="shared" si="295"/>
        <v>2.9152500000000003</v>
      </c>
      <c r="V231" s="404">
        <f t="shared" si="296"/>
        <v>2.9003000000000001</v>
      </c>
      <c r="W231" s="405">
        <f t="shared" ref="W231:AL246" si="298">V231-($V231-$AP231)/20</f>
        <v>2.8823600000000003</v>
      </c>
      <c r="X231" s="2">
        <f t="shared" si="298"/>
        <v>2.8644200000000004</v>
      </c>
      <c r="Y231" s="2">
        <f t="shared" si="298"/>
        <v>2.8464800000000006</v>
      </c>
      <c r="Z231" s="2">
        <f t="shared" si="298"/>
        <v>2.8285400000000007</v>
      </c>
      <c r="AA231" s="2">
        <f t="shared" si="298"/>
        <v>2.8106000000000009</v>
      </c>
      <c r="AB231" s="2">
        <f t="shared" si="298"/>
        <v>2.792660000000001</v>
      </c>
      <c r="AC231" s="2">
        <f t="shared" si="298"/>
        <v>2.7747200000000012</v>
      </c>
      <c r="AD231" s="2">
        <f t="shared" si="298"/>
        <v>2.7567800000000013</v>
      </c>
      <c r="AE231" s="2">
        <f t="shared" si="298"/>
        <v>2.7388400000000015</v>
      </c>
      <c r="AF231" s="2">
        <f t="shared" si="298"/>
        <v>2.7209000000000017</v>
      </c>
      <c r="AG231" s="2">
        <f t="shared" si="298"/>
        <v>2.7029600000000018</v>
      </c>
      <c r="AH231" s="2">
        <f t="shared" si="298"/>
        <v>2.685020000000002</v>
      </c>
      <c r="AI231" s="2">
        <f t="shared" si="298"/>
        <v>2.6670800000000021</v>
      </c>
      <c r="AJ231" s="2">
        <f t="shared" si="298"/>
        <v>2.6491400000000023</v>
      </c>
      <c r="AK231" s="2">
        <f t="shared" si="298"/>
        <v>2.6312000000000024</v>
      </c>
      <c r="AL231" s="2">
        <f t="shared" si="298"/>
        <v>2.6132600000000026</v>
      </c>
      <c r="AM231" s="2">
        <f t="shared" ref="AM231:AO231" si="299">AL231-($V231-$AP231)/20</f>
        <v>2.5953200000000027</v>
      </c>
      <c r="AN231" s="2">
        <f t="shared" si="299"/>
        <v>2.5773800000000029</v>
      </c>
      <c r="AO231" s="2">
        <f t="shared" si="299"/>
        <v>2.559440000000003</v>
      </c>
      <c r="AP231" s="58">
        <f t="shared" ref="AP231:AP246" si="300">P231*(1-0.15)</f>
        <v>2.5415000000000001</v>
      </c>
    </row>
    <row r="232" spans="1:42">
      <c r="A232" s="165">
        <v>3</v>
      </c>
      <c r="B232" s="115" t="s">
        <v>331</v>
      </c>
      <c r="C232" s="115">
        <v>1</v>
      </c>
      <c r="D232" s="115" t="s">
        <v>99</v>
      </c>
      <c r="E232" s="115">
        <v>3</v>
      </c>
      <c r="F232" s="115" t="s">
        <v>368</v>
      </c>
      <c r="G232" s="115">
        <v>3</v>
      </c>
      <c r="H232" s="115" t="s">
        <v>768</v>
      </c>
      <c r="I232" s="117" t="s">
        <v>211</v>
      </c>
      <c r="J232" s="115" t="s">
        <v>369</v>
      </c>
      <c r="K232" s="115" t="s">
        <v>354</v>
      </c>
      <c r="L232" s="116"/>
      <c r="M232" s="2">
        <v>3.41</v>
      </c>
      <c r="N232" s="403">
        <v>3.41</v>
      </c>
      <c r="O232" s="403">
        <v>3.41</v>
      </c>
      <c r="P232" s="403">
        <v>3.41</v>
      </c>
      <c r="Q232" s="403">
        <f t="shared" si="270"/>
        <v>3.3929499999999999</v>
      </c>
      <c r="R232" s="403">
        <f t="shared" si="292"/>
        <v>3.3759000000000001</v>
      </c>
      <c r="S232" s="403">
        <f t="shared" si="293"/>
        <v>3.3588499999999999</v>
      </c>
      <c r="T232" s="403">
        <f t="shared" si="294"/>
        <v>3.3418000000000001</v>
      </c>
      <c r="U232" s="403">
        <f t="shared" si="295"/>
        <v>3.3247499999999999</v>
      </c>
      <c r="V232" s="404">
        <f t="shared" si="296"/>
        <v>3.3077000000000001</v>
      </c>
      <c r="W232" s="405">
        <f t="shared" si="298"/>
        <v>3.2872400000000002</v>
      </c>
      <c r="X232" s="2">
        <f t="shared" si="298"/>
        <v>3.2667800000000002</v>
      </c>
      <c r="Y232" s="2">
        <f t="shared" si="298"/>
        <v>3.2463200000000003</v>
      </c>
      <c r="Z232" s="2">
        <f t="shared" si="298"/>
        <v>3.2258600000000004</v>
      </c>
      <c r="AA232" s="2">
        <f t="shared" si="298"/>
        <v>3.2054000000000005</v>
      </c>
      <c r="AB232" s="2">
        <f t="shared" si="298"/>
        <v>3.1849400000000005</v>
      </c>
      <c r="AC232" s="2">
        <f t="shared" si="298"/>
        <v>3.1644800000000006</v>
      </c>
      <c r="AD232" s="2">
        <f t="shared" si="298"/>
        <v>3.1440200000000007</v>
      </c>
      <c r="AE232" s="2">
        <f t="shared" si="298"/>
        <v>3.1235600000000008</v>
      </c>
      <c r="AF232" s="2">
        <f t="shared" si="298"/>
        <v>3.1031000000000009</v>
      </c>
      <c r="AG232" s="2">
        <f t="shared" si="298"/>
        <v>3.0826400000000009</v>
      </c>
      <c r="AH232" s="2">
        <f t="shared" si="298"/>
        <v>3.062180000000001</v>
      </c>
      <c r="AI232" s="2">
        <f t="shared" si="298"/>
        <v>3.0417200000000011</v>
      </c>
      <c r="AJ232" s="2">
        <f t="shared" si="298"/>
        <v>3.0212600000000012</v>
      </c>
      <c r="AK232" s="2">
        <f t="shared" si="298"/>
        <v>3.0008000000000012</v>
      </c>
      <c r="AL232" s="2">
        <f t="shared" si="298"/>
        <v>2.9803400000000013</v>
      </c>
      <c r="AM232" s="2">
        <f t="shared" ref="AM232:AO232" si="301">AL232-($V232-$AP232)/20</f>
        <v>2.9598800000000014</v>
      </c>
      <c r="AN232" s="2">
        <f t="shared" si="301"/>
        <v>2.9394200000000015</v>
      </c>
      <c r="AO232" s="2">
        <f t="shared" si="301"/>
        <v>2.9189600000000016</v>
      </c>
      <c r="AP232" s="58">
        <f t="shared" si="300"/>
        <v>2.8984999999999999</v>
      </c>
    </row>
    <row r="233" spans="1:42">
      <c r="A233" s="165">
        <v>3</v>
      </c>
      <c r="B233" s="115" t="s">
        <v>331</v>
      </c>
      <c r="C233" s="115">
        <v>1</v>
      </c>
      <c r="D233" s="115" t="s">
        <v>99</v>
      </c>
      <c r="E233" s="115">
        <v>3</v>
      </c>
      <c r="F233" s="115" t="s">
        <v>368</v>
      </c>
      <c r="G233" s="115">
        <v>4</v>
      </c>
      <c r="H233" s="115" t="s">
        <v>763</v>
      </c>
      <c r="I233" s="117" t="s">
        <v>211</v>
      </c>
      <c r="J233" s="115" t="s">
        <v>369</v>
      </c>
      <c r="K233" s="115" t="s">
        <v>354</v>
      </c>
      <c r="L233" s="116"/>
      <c r="M233" s="2">
        <v>5.2359999999999998</v>
      </c>
      <c r="N233" s="403">
        <v>5.2359999999999998</v>
      </c>
      <c r="O233" s="403">
        <v>5.2359999999999998</v>
      </c>
      <c r="P233" s="403">
        <v>5.2359999999999998</v>
      </c>
      <c r="Q233" s="403">
        <f t="shared" si="270"/>
        <v>5.2098199999999997</v>
      </c>
      <c r="R233" s="403">
        <f t="shared" si="292"/>
        <v>5.1836399999999996</v>
      </c>
      <c r="S233" s="403">
        <f t="shared" si="293"/>
        <v>5.1574599999999995</v>
      </c>
      <c r="T233" s="403">
        <f t="shared" si="294"/>
        <v>5.1312799999999994</v>
      </c>
      <c r="U233" s="403">
        <f t="shared" si="295"/>
        <v>5.1050999999999993</v>
      </c>
      <c r="V233" s="404">
        <f t="shared" si="296"/>
        <v>5.0789199999999992</v>
      </c>
      <c r="W233" s="405">
        <f t="shared" si="298"/>
        <v>5.0475039999999991</v>
      </c>
      <c r="X233" s="2">
        <f t="shared" si="298"/>
        <v>5.016087999999999</v>
      </c>
      <c r="Y233" s="2">
        <f t="shared" si="298"/>
        <v>4.9846719999999989</v>
      </c>
      <c r="Z233" s="2">
        <f t="shared" si="298"/>
        <v>4.9532559999999988</v>
      </c>
      <c r="AA233" s="2">
        <f t="shared" si="298"/>
        <v>4.9218399999999987</v>
      </c>
      <c r="AB233" s="2">
        <f t="shared" si="298"/>
        <v>4.8904239999999985</v>
      </c>
      <c r="AC233" s="2">
        <f t="shared" si="298"/>
        <v>4.8590079999999984</v>
      </c>
      <c r="AD233" s="2">
        <f t="shared" si="298"/>
        <v>4.8275919999999983</v>
      </c>
      <c r="AE233" s="2">
        <f t="shared" si="298"/>
        <v>4.7961759999999982</v>
      </c>
      <c r="AF233" s="2">
        <f t="shared" si="298"/>
        <v>4.7647599999999981</v>
      </c>
      <c r="AG233" s="2">
        <f t="shared" si="298"/>
        <v>4.733343999999998</v>
      </c>
      <c r="AH233" s="2">
        <f t="shared" si="298"/>
        <v>4.7019279999999979</v>
      </c>
      <c r="AI233" s="2">
        <f t="shared" si="298"/>
        <v>4.6705119999999978</v>
      </c>
      <c r="AJ233" s="2">
        <f t="shared" si="298"/>
        <v>4.6390959999999977</v>
      </c>
      <c r="AK233" s="2">
        <f t="shared" si="298"/>
        <v>4.6076799999999976</v>
      </c>
      <c r="AL233" s="2">
        <f t="shared" si="298"/>
        <v>4.5762639999999974</v>
      </c>
      <c r="AM233" s="2">
        <f t="shared" ref="AM233:AO233" si="302">AL233-($V233-$AP233)/20</f>
        <v>4.5448479999999973</v>
      </c>
      <c r="AN233" s="2">
        <f t="shared" si="302"/>
        <v>4.5134319999999972</v>
      </c>
      <c r="AO233" s="2">
        <f t="shared" si="302"/>
        <v>4.4820159999999971</v>
      </c>
      <c r="AP233" s="58">
        <f t="shared" si="300"/>
        <v>4.4505999999999997</v>
      </c>
    </row>
    <row r="234" spans="1:42">
      <c r="A234" s="165">
        <v>3</v>
      </c>
      <c r="B234" s="115" t="s">
        <v>331</v>
      </c>
      <c r="C234" s="115">
        <v>1</v>
      </c>
      <c r="D234" s="115" t="s">
        <v>99</v>
      </c>
      <c r="E234" s="115">
        <v>3</v>
      </c>
      <c r="F234" s="115" t="s">
        <v>368</v>
      </c>
      <c r="G234" s="115">
        <v>5</v>
      </c>
      <c r="H234" s="115" t="s">
        <v>215</v>
      </c>
      <c r="I234" s="117" t="s">
        <v>211</v>
      </c>
      <c r="J234" s="115" t="s">
        <v>369</v>
      </c>
      <c r="K234" s="115" t="s">
        <v>354</v>
      </c>
      <c r="L234" s="116"/>
      <c r="M234" s="2">
        <v>4.7600000000000007</v>
      </c>
      <c r="N234" s="403">
        <v>4.7600000000000007</v>
      </c>
      <c r="O234" s="403">
        <v>4.7600000000000007</v>
      </c>
      <c r="P234" s="403">
        <v>4.7600000000000007</v>
      </c>
      <c r="Q234" s="403">
        <f t="shared" si="270"/>
        <v>4.7362000000000011</v>
      </c>
      <c r="R234" s="403">
        <f t="shared" si="292"/>
        <v>4.7124000000000006</v>
      </c>
      <c r="S234" s="403">
        <f t="shared" si="293"/>
        <v>4.688600000000001</v>
      </c>
      <c r="T234" s="403">
        <f t="shared" si="294"/>
        <v>4.6648000000000005</v>
      </c>
      <c r="U234" s="403">
        <f t="shared" si="295"/>
        <v>4.6410000000000009</v>
      </c>
      <c r="V234" s="404">
        <f t="shared" si="296"/>
        <v>4.6172000000000004</v>
      </c>
      <c r="W234" s="405">
        <f t="shared" si="298"/>
        <v>4.5886400000000007</v>
      </c>
      <c r="X234" s="2">
        <f t="shared" si="298"/>
        <v>4.560080000000001</v>
      </c>
      <c r="Y234" s="2">
        <f t="shared" si="298"/>
        <v>4.5315200000000013</v>
      </c>
      <c r="Z234" s="2">
        <f t="shared" si="298"/>
        <v>4.5029600000000016</v>
      </c>
      <c r="AA234" s="2">
        <f t="shared" si="298"/>
        <v>4.4744000000000019</v>
      </c>
      <c r="AB234" s="2">
        <f t="shared" si="298"/>
        <v>4.4458400000000022</v>
      </c>
      <c r="AC234" s="2">
        <f t="shared" si="298"/>
        <v>4.4172800000000025</v>
      </c>
      <c r="AD234" s="2">
        <f t="shared" si="298"/>
        <v>4.3887200000000028</v>
      </c>
      <c r="AE234" s="2">
        <f t="shared" si="298"/>
        <v>4.3601600000000031</v>
      </c>
      <c r="AF234" s="2">
        <f t="shared" si="298"/>
        <v>4.3316000000000034</v>
      </c>
      <c r="AG234" s="2">
        <f t="shared" si="298"/>
        <v>4.3030400000000038</v>
      </c>
      <c r="AH234" s="2">
        <f t="shared" si="298"/>
        <v>4.2744800000000041</v>
      </c>
      <c r="AI234" s="2">
        <f t="shared" si="298"/>
        <v>4.2459200000000044</v>
      </c>
      <c r="AJ234" s="2">
        <f t="shared" si="298"/>
        <v>4.2173600000000047</v>
      </c>
      <c r="AK234" s="2">
        <f t="shared" si="298"/>
        <v>4.188800000000005</v>
      </c>
      <c r="AL234" s="2">
        <f t="shared" si="298"/>
        <v>4.1602400000000053</v>
      </c>
      <c r="AM234" s="2">
        <f t="shared" ref="AM234:AO234" si="303">AL234-($V234-$AP234)/20</f>
        <v>4.1316800000000056</v>
      </c>
      <c r="AN234" s="2">
        <f t="shared" si="303"/>
        <v>4.1031200000000059</v>
      </c>
      <c r="AO234" s="2">
        <f t="shared" si="303"/>
        <v>4.0745600000000062</v>
      </c>
      <c r="AP234" s="58">
        <f t="shared" si="300"/>
        <v>4.0460000000000003</v>
      </c>
    </row>
    <row r="235" spans="1:42">
      <c r="A235" s="165">
        <v>3</v>
      </c>
      <c r="B235" s="115" t="s">
        <v>331</v>
      </c>
      <c r="C235" s="115">
        <v>1</v>
      </c>
      <c r="D235" s="115" t="s">
        <v>99</v>
      </c>
      <c r="E235" s="115">
        <v>3</v>
      </c>
      <c r="F235" s="115" t="s">
        <v>368</v>
      </c>
      <c r="G235" s="115">
        <v>6</v>
      </c>
      <c r="H235" s="458" t="s">
        <v>216</v>
      </c>
      <c r="I235" s="117" t="s">
        <v>211</v>
      </c>
      <c r="J235" s="115" t="s">
        <v>369</v>
      </c>
      <c r="K235" s="115" t="s">
        <v>354</v>
      </c>
      <c r="L235" s="116"/>
      <c r="M235" s="2">
        <v>2.59</v>
      </c>
      <c r="N235" s="403">
        <v>2.59</v>
      </c>
      <c r="O235" s="403">
        <v>2.59</v>
      </c>
      <c r="P235" s="403">
        <v>2.59</v>
      </c>
      <c r="Q235" s="403">
        <f t="shared" si="270"/>
        <v>2.5770499999999998</v>
      </c>
      <c r="R235" s="403">
        <f t="shared" si="292"/>
        <v>2.5640999999999998</v>
      </c>
      <c r="S235" s="403">
        <f t="shared" si="293"/>
        <v>2.5511499999999998</v>
      </c>
      <c r="T235" s="403">
        <f t="shared" si="294"/>
        <v>2.5381999999999998</v>
      </c>
      <c r="U235" s="403">
        <f t="shared" si="295"/>
        <v>2.5252499999999998</v>
      </c>
      <c r="V235" s="404">
        <f t="shared" si="296"/>
        <v>2.5122999999999998</v>
      </c>
      <c r="W235" s="405">
        <f t="shared" si="298"/>
        <v>2.4967599999999996</v>
      </c>
      <c r="X235" s="2">
        <f t="shared" si="298"/>
        <v>2.4812199999999995</v>
      </c>
      <c r="Y235" s="2">
        <f t="shared" si="298"/>
        <v>2.4656799999999994</v>
      </c>
      <c r="Z235" s="2">
        <f t="shared" si="298"/>
        <v>2.4501399999999993</v>
      </c>
      <c r="AA235" s="2">
        <f t="shared" si="298"/>
        <v>2.4345999999999992</v>
      </c>
      <c r="AB235" s="2">
        <f t="shared" si="298"/>
        <v>2.4190599999999991</v>
      </c>
      <c r="AC235" s="2">
        <f t="shared" si="298"/>
        <v>2.403519999999999</v>
      </c>
      <c r="AD235" s="2">
        <f t="shared" si="298"/>
        <v>2.3879799999999989</v>
      </c>
      <c r="AE235" s="2">
        <f t="shared" si="298"/>
        <v>2.3724399999999988</v>
      </c>
      <c r="AF235" s="2">
        <f t="shared" si="298"/>
        <v>2.3568999999999987</v>
      </c>
      <c r="AG235" s="2">
        <f t="shared" si="298"/>
        <v>2.3413599999999986</v>
      </c>
      <c r="AH235" s="2">
        <f t="shared" si="298"/>
        <v>2.3258199999999984</v>
      </c>
      <c r="AI235" s="2">
        <f t="shared" si="298"/>
        <v>2.3102799999999983</v>
      </c>
      <c r="AJ235" s="2">
        <f t="shared" si="298"/>
        <v>2.2947399999999982</v>
      </c>
      <c r="AK235" s="2">
        <f t="shared" si="298"/>
        <v>2.2791999999999981</v>
      </c>
      <c r="AL235" s="2">
        <f t="shared" si="298"/>
        <v>2.263659999999998</v>
      </c>
      <c r="AM235" s="2">
        <f t="shared" ref="AM235:AO235" si="304">AL235-($V235-$AP235)/20</f>
        <v>2.2481199999999979</v>
      </c>
      <c r="AN235" s="2">
        <f t="shared" si="304"/>
        <v>2.2325799999999978</v>
      </c>
      <c r="AO235" s="2">
        <f t="shared" si="304"/>
        <v>2.2170399999999977</v>
      </c>
      <c r="AP235" s="58">
        <f t="shared" si="300"/>
        <v>2.2014999999999998</v>
      </c>
    </row>
    <row r="236" spans="1:42">
      <c r="A236" s="165">
        <v>3</v>
      </c>
      <c r="B236" s="115" t="s">
        <v>331</v>
      </c>
      <c r="C236" s="115">
        <v>1</v>
      </c>
      <c r="D236" s="115" t="s">
        <v>99</v>
      </c>
      <c r="E236" s="115">
        <v>3</v>
      </c>
      <c r="F236" s="115" t="s">
        <v>368</v>
      </c>
      <c r="G236" s="115">
        <v>7</v>
      </c>
      <c r="H236" s="115" t="s">
        <v>765</v>
      </c>
      <c r="I236" s="117" t="s">
        <v>211</v>
      </c>
      <c r="J236" s="115" t="s">
        <v>369</v>
      </c>
      <c r="K236" s="115" t="s">
        <v>354</v>
      </c>
      <c r="L236" s="116"/>
      <c r="M236" s="2">
        <v>15.05</v>
      </c>
      <c r="N236" s="403">
        <v>15.05</v>
      </c>
      <c r="O236" s="403">
        <v>15.05</v>
      </c>
      <c r="P236" s="403">
        <v>15.05</v>
      </c>
      <c r="Q236" s="403">
        <f t="shared" si="270"/>
        <v>14.97475</v>
      </c>
      <c r="R236" s="403">
        <f t="shared" si="292"/>
        <v>14.8995</v>
      </c>
      <c r="S236" s="403">
        <f t="shared" si="293"/>
        <v>14.824250000000001</v>
      </c>
      <c r="T236" s="403">
        <f t="shared" si="294"/>
        <v>14.749000000000001</v>
      </c>
      <c r="U236" s="403">
        <f t="shared" si="295"/>
        <v>14.67375</v>
      </c>
      <c r="V236" s="404">
        <f t="shared" si="296"/>
        <v>14.5985</v>
      </c>
      <c r="W236" s="405">
        <f t="shared" si="298"/>
        <v>14.5082</v>
      </c>
      <c r="X236" s="2">
        <f t="shared" si="298"/>
        <v>14.417900000000001</v>
      </c>
      <c r="Y236" s="2">
        <f t="shared" si="298"/>
        <v>14.327600000000002</v>
      </c>
      <c r="Z236" s="2">
        <f t="shared" si="298"/>
        <v>14.237300000000003</v>
      </c>
      <c r="AA236" s="2">
        <f t="shared" si="298"/>
        <v>14.147000000000004</v>
      </c>
      <c r="AB236" s="2">
        <f t="shared" si="298"/>
        <v>14.056700000000005</v>
      </c>
      <c r="AC236" s="2">
        <f t="shared" si="298"/>
        <v>13.966400000000005</v>
      </c>
      <c r="AD236" s="2">
        <f t="shared" si="298"/>
        <v>13.876100000000006</v>
      </c>
      <c r="AE236" s="2">
        <f t="shared" si="298"/>
        <v>13.785800000000007</v>
      </c>
      <c r="AF236" s="2">
        <f t="shared" si="298"/>
        <v>13.695500000000008</v>
      </c>
      <c r="AG236" s="2">
        <f t="shared" si="298"/>
        <v>13.605200000000009</v>
      </c>
      <c r="AH236" s="2">
        <f t="shared" si="298"/>
        <v>13.51490000000001</v>
      </c>
      <c r="AI236" s="2">
        <f t="shared" si="298"/>
        <v>13.424600000000011</v>
      </c>
      <c r="AJ236" s="2">
        <f t="shared" si="298"/>
        <v>13.334300000000011</v>
      </c>
      <c r="AK236" s="2">
        <f t="shared" si="298"/>
        <v>13.244000000000012</v>
      </c>
      <c r="AL236" s="2">
        <f t="shared" si="298"/>
        <v>13.153700000000013</v>
      </c>
      <c r="AM236" s="2">
        <f t="shared" ref="AM236:AO236" si="305">AL236-($V236-$AP236)/20</f>
        <v>13.063400000000014</v>
      </c>
      <c r="AN236" s="2">
        <f t="shared" si="305"/>
        <v>12.973100000000015</v>
      </c>
      <c r="AO236" s="2">
        <f t="shared" si="305"/>
        <v>12.882800000000016</v>
      </c>
      <c r="AP236" s="58">
        <f t="shared" si="300"/>
        <v>12.7925</v>
      </c>
    </row>
    <row r="237" spans="1:42">
      <c r="A237" s="165">
        <v>3</v>
      </c>
      <c r="B237" s="115" t="s">
        <v>331</v>
      </c>
      <c r="C237" s="115">
        <v>1</v>
      </c>
      <c r="D237" s="115" t="s">
        <v>99</v>
      </c>
      <c r="E237" s="115">
        <v>3</v>
      </c>
      <c r="F237" s="115" t="s">
        <v>368</v>
      </c>
      <c r="G237" s="115">
        <v>8</v>
      </c>
      <c r="H237" s="115" t="s">
        <v>766</v>
      </c>
      <c r="I237" s="117" t="s">
        <v>211</v>
      </c>
      <c r="J237" s="115" t="s">
        <v>369</v>
      </c>
      <c r="K237" s="115" t="s">
        <v>354</v>
      </c>
      <c r="L237" s="116"/>
      <c r="M237" s="2">
        <v>8</v>
      </c>
      <c r="N237" s="403">
        <v>8</v>
      </c>
      <c r="O237" s="403">
        <v>8</v>
      </c>
      <c r="P237" s="403">
        <v>8</v>
      </c>
      <c r="Q237" s="403">
        <f t="shared" si="270"/>
        <v>7.96</v>
      </c>
      <c r="R237" s="403">
        <f t="shared" si="292"/>
        <v>7.92</v>
      </c>
      <c r="S237" s="403">
        <f t="shared" si="293"/>
        <v>7.88</v>
      </c>
      <c r="T237" s="403">
        <f t="shared" si="294"/>
        <v>7.84</v>
      </c>
      <c r="U237" s="403">
        <f t="shared" si="295"/>
        <v>7.8</v>
      </c>
      <c r="V237" s="404">
        <f t="shared" si="296"/>
        <v>7.76</v>
      </c>
      <c r="W237" s="405">
        <f t="shared" si="298"/>
        <v>7.7119999999999997</v>
      </c>
      <c r="X237" s="2">
        <f t="shared" si="298"/>
        <v>7.6639999999999997</v>
      </c>
      <c r="Y237" s="2">
        <f t="shared" si="298"/>
        <v>7.6159999999999997</v>
      </c>
      <c r="Z237" s="2">
        <f t="shared" si="298"/>
        <v>7.5679999999999996</v>
      </c>
      <c r="AA237" s="2">
        <f t="shared" si="298"/>
        <v>7.52</v>
      </c>
      <c r="AB237" s="2">
        <f t="shared" si="298"/>
        <v>7.4719999999999995</v>
      </c>
      <c r="AC237" s="2">
        <f t="shared" si="298"/>
        <v>7.4239999999999995</v>
      </c>
      <c r="AD237" s="2">
        <f t="shared" si="298"/>
        <v>7.3759999999999994</v>
      </c>
      <c r="AE237" s="2">
        <f t="shared" si="298"/>
        <v>7.3279999999999994</v>
      </c>
      <c r="AF237" s="2">
        <f t="shared" si="298"/>
        <v>7.2799999999999994</v>
      </c>
      <c r="AG237" s="2">
        <f t="shared" si="298"/>
        <v>7.2319999999999993</v>
      </c>
      <c r="AH237" s="2">
        <f t="shared" si="298"/>
        <v>7.1839999999999993</v>
      </c>
      <c r="AI237" s="2">
        <f t="shared" si="298"/>
        <v>7.1359999999999992</v>
      </c>
      <c r="AJ237" s="2">
        <f t="shared" si="298"/>
        <v>7.0879999999999992</v>
      </c>
      <c r="AK237" s="2">
        <f t="shared" si="298"/>
        <v>7.0399999999999991</v>
      </c>
      <c r="AL237" s="2">
        <f t="shared" si="298"/>
        <v>6.9919999999999991</v>
      </c>
      <c r="AM237" s="2">
        <f t="shared" ref="AM237:AO237" si="306">AL237-($V237-$AP237)/20</f>
        <v>6.9439999999999991</v>
      </c>
      <c r="AN237" s="2">
        <f t="shared" si="306"/>
        <v>6.895999999999999</v>
      </c>
      <c r="AO237" s="2">
        <f t="shared" si="306"/>
        <v>6.847999999999999</v>
      </c>
      <c r="AP237" s="58">
        <f t="shared" si="300"/>
        <v>6.8</v>
      </c>
    </row>
    <row r="238" spans="1:42">
      <c r="A238" s="165">
        <v>3</v>
      </c>
      <c r="B238" s="115" t="s">
        <v>331</v>
      </c>
      <c r="C238" s="115">
        <v>1</v>
      </c>
      <c r="D238" s="115" t="s">
        <v>99</v>
      </c>
      <c r="E238" s="115">
        <v>3</v>
      </c>
      <c r="F238" s="115" t="s">
        <v>368</v>
      </c>
      <c r="G238" s="115">
        <v>9</v>
      </c>
      <c r="H238" s="115" t="s">
        <v>767</v>
      </c>
      <c r="I238" s="117" t="s">
        <v>211</v>
      </c>
      <c r="J238" s="115" t="s">
        <v>369</v>
      </c>
      <c r="K238" s="115" t="s">
        <v>354</v>
      </c>
      <c r="L238" s="116"/>
      <c r="M238" s="2">
        <v>8</v>
      </c>
      <c r="N238" s="403">
        <v>8</v>
      </c>
      <c r="O238" s="403">
        <v>8</v>
      </c>
      <c r="P238" s="403">
        <v>8</v>
      </c>
      <c r="Q238" s="403">
        <f t="shared" si="270"/>
        <v>7.96</v>
      </c>
      <c r="R238" s="403">
        <f t="shared" si="292"/>
        <v>7.92</v>
      </c>
      <c r="S238" s="403">
        <f t="shared" si="293"/>
        <v>7.88</v>
      </c>
      <c r="T238" s="403">
        <f t="shared" si="294"/>
        <v>7.84</v>
      </c>
      <c r="U238" s="403">
        <f t="shared" si="295"/>
        <v>7.8</v>
      </c>
      <c r="V238" s="404">
        <f t="shared" si="296"/>
        <v>7.76</v>
      </c>
      <c r="W238" s="405">
        <f t="shared" si="298"/>
        <v>7.7119999999999997</v>
      </c>
      <c r="X238" s="2">
        <f t="shared" si="298"/>
        <v>7.6639999999999997</v>
      </c>
      <c r="Y238" s="2">
        <f t="shared" si="298"/>
        <v>7.6159999999999997</v>
      </c>
      <c r="Z238" s="2">
        <f t="shared" si="298"/>
        <v>7.5679999999999996</v>
      </c>
      <c r="AA238" s="2">
        <f t="shared" si="298"/>
        <v>7.52</v>
      </c>
      <c r="AB238" s="2">
        <f t="shared" si="298"/>
        <v>7.4719999999999995</v>
      </c>
      <c r="AC238" s="2">
        <f t="shared" si="298"/>
        <v>7.4239999999999995</v>
      </c>
      <c r="AD238" s="2">
        <f t="shared" si="298"/>
        <v>7.3759999999999994</v>
      </c>
      <c r="AE238" s="2">
        <f t="shared" si="298"/>
        <v>7.3279999999999994</v>
      </c>
      <c r="AF238" s="2">
        <f t="shared" si="298"/>
        <v>7.2799999999999994</v>
      </c>
      <c r="AG238" s="2">
        <f t="shared" si="298"/>
        <v>7.2319999999999993</v>
      </c>
      <c r="AH238" s="2">
        <f t="shared" si="298"/>
        <v>7.1839999999999993</v>
      </c>
      <c r="AI238" s="2">
        <f t="shared" si="298"/>
        <v>7.1359999999999992</v>
      </c>
      <c r="AJ238" s="2">
        <f t="shared" si="298"/>
        <v>7.0879999999999992</v>
      </c>
      <c r="AK238" s="2">
        <f t="shared" si="298"/>
        <v>7.0399999999999991</v>
      </c>
      <c r="AL238" s="2">
        <f t="shared" si="298"/>
        <v>6.9919999999999991</v>
      </c>
      <c r="AM238" s="2">
        <f t="shared" ref="AM238:AO238" si="307">AL238-($V238-$AP238)/20</f>
        <v>6.9439999999999991</v>
      </c>
      <c r="AN238" s="2">
        <f t="shared" si="307"/>
        <v>6.895999999999999</v>
      </c>
      <c r="AO238" s="2">
        <f t="shared" si="307"/>
        <v>6.847999999999999</v>
      </c>
      <c r="AP238" s="58">
        <f t="shared" si="300"/>
        <v>6.8</v>
      </c>
    </row>
    <row r="239" spans="1:42">
      <c r="A239" s="165">
        <v>3</v>
      </c>
      <c r="B239" s="115" t="s">
        <v>331</v>
      </c>
      <c r="C239" s="115">
        <v>1</v>
      </c>
      <c r="D239" s="115" t="s">
        <v>99</v>
      </c>
      <c r="E239" s="115">
        <v>3</v>
      </c>
      <c r="F239" s="115" t="s">
        <v>368</v>
      </c>
      <c r="G239" s="115">
        <v>10</v>
      </c>
      <c r="H239" s="458" t="s">
        <v>220</v>
      </c>
      <c r="I239" s="117" t="s">
        <v>211</v>
      </c>
      <c r="J239" s="115" t="s">
        <v>369</v>
      </c>
      <c r="K239" s="115" t="s">
        <v>354</v>
      </c>
      <c r="L239" s="116"/>
      <c r="M239" s="2">
        <v>8</v>
      </c>
      <c r="N239" s="403">
        <v>8</v>
      </c>
      <c r="O239" s="403">
        <v>8</v>
      </c>
      <c r="P239" s="403">
        <v>8</v>
      </c>
      <c r="Q239" s="403">
        <f t="shared" si="270"/>
        <v>7.96</v>
      </c>
      <c r="R239" s="403">
        <f t="shared" si="292"/>
        <v>7.92</v>
      </c>
      <c r="S239" s="403">
        <f t="shared" si="293"/>
        <v>7.88</v>
      </c>
      <c r="T239" s="403">
        <f t="shared" si="294"/>
        <v>7.84</v>
      </c>
      <c r="U239" s="403">
        <f t="shared" si="295"/>
        <v>7.8</v>
      </c>
      <c r="V239" s="404">
        <f t="shared" si="296"/>
        <v>7.76</v>
      </c>
      <c r="W239" s="405">
        <f t="shared" si="298"/>
        <v>7.7119999999999997</v>
      </c>
      <c r="X239" s="2">
        <f t="shared" si="298"/>
        <v>7.6639999999999997</v>
      </c>
      <c r="Y239" s="2">
        <f t="shared" si="298"/>
        <v>7.6159999999999997</v>
      </c>
      <c r="Z239" s="2">
        <f t="shared" si="298"/>
        <v>7.5679999999999996</v>
      </c>
      <c r="AA239" s="2">
        <f t="shared" si="298"/>
        <v>7.52</v>
      </c>
      <c r="AB239" s="2">
        <f t="shared" si="298"/>
        <v>7.4719999999999995</v>
      </c>
      <c r="AC239" s="2">
        <f t="shared" si="298"/>
        <v>7.4239999999999995</v>
      </c>
      <c r="AD239" s="2">
        <f t="shared" si="298"/>
        <v>7.3759999999999994</v>
      </c>
      <c r="AE239" s="2">
        <f t="shared" si="298"/>
        <v>7.3279999999999994</v>
      </c>
      <c r="AF239" s="2">
        <f t="shared" si="298"/>
        <v>7.2799999999999994</v>
      </c>
      <c r="AG239" s="2">
        <f t="shared" si="298"/>
        <v>7.2319999999999993</v>
      </c>
      <c r="AH239" s="2">
        <f t="shared" si="298"/>
        <v>7.1839999999999993</v>
      </c>
      <c r="AI239" s="2">
        <f t="shared" si="298"/>
        <v>7.1359999999999992</v>
      </c>
      <c r="AJ239" s="2">
        <f t="shared" si="298"/>
        <v>7.0879999999999992</v>
      </c>
      <c r="AK239" s="2">
        <f t="shared" si="298"/>
        <v>7.0399999999999991</v>
      </c>
      <c r="AL239" s="2">
        <f t="shared" si="298"/>
        <v>6.9919999999999991</v>
      </c>
      <c r="AM239" s="2">
        <f t="shared" ref="AM239:AO239" si="308">AL239-($V239-$AP239)/20</f>
        <v>6.9439999999999991</v>
      </c>
      <c r="AN239" s="2">
        <f t="shared" si="308"/>
        <v>6.895999999999999</v>
      </c>
      <c r="AO239" s="2">
        <f t="shared" si="308"/>
        <v>6.847999999999999</v>
      </c>
      <c r="AP239" s="58">
        <f t="shared" si="300"/>
        <v>6.8</v>
      </c>
    </row>
    <row r="240" spans="1:42">
      <c r="A240" s="165">
        <v>3</v>
      </c>
      <c r="B240" s="115" t="s">
        <v>331</v>
      </c>
      <c r="C240" s="115">
        <v>1</v>
      </c>
      <c r="D240" s="115" t="s">
        <v>99</v>
      </c>
      <c r="E240" s="115">
        <v>3</v>
      </c>
      <c r="F240" s="115" t="s">
        <v>368</v>
      </c>
      <c r="G240" s="115">
        <v>11</v>
      </c>
      <c r="H240" s="458" t="s">
        <v>221</v>
      </c>
      <c r="I240" s="117" t="s">
        <v>211</v>
      </c>
      <c r="J240" s="115" t="s">
        <v>369</v>
      </c>
      <c r="K240" s="115" t="s">
        <v>354</v>
      </c>
      <c r="L240" s="116"/>
      <c r="M240" s="2">
        <v>8</v>
      </c>
      <c r="N240" s="403">
        <v>8</v>
      </c>
      <c r="O240" s="403">
        <v>8</v>
      </c>
      <c r="P240" s="403">
        <v>8</v>
      </c>
      <c r="Q240" s="403">
        <f t="shared" si="270"/>
        <v>7.96</v>
      </c>
      <c r="R240" s="403">
        <f t="shared" si="292"/>
        <v>7.92</v>
      </c>
      <c r="S240" s="403">
        <f t="shared" si="293"/>
        <v>7.88</v>
      </c>
      <c r="T240" s="403">
        <f t="shared" si="294"/>
        <v>7.84</v>
      </c>
      <c r="U240" s="403">
        <f t="shared" si="295"/>
        <v>7.8</v>
      </c>
      <c r="V240" s="404">
        <f t="shared" si="296"/>
        <v>7.76</v>
      </c>
      <c r="W240" s="405">
        <f t="shared" si="298"/>
        <v>7.7119999999999997</v>
      </c>
      <c r="X240" s="2">
        <f t="shared" si="298"/>
        <v>7.6639999999999997</v>
      </c>
      <c r="Y240" s="2">
        <f t="shared" si="298"/>
        <v>7.6159999999999997</v>
      </c>
      <c r="Z240" s="2">
        <f t="shared" si="298"/>
        <v>7.5679999999999996</v>
      </c>
      <c r="AA240" s="2">
        <f t="shared" si="298"/>
        <v>7.52</v>
      </c>
      <c r="AB240" s="2">
        <f t="shared" si="298"/>
        <v>7.4719999999999995</v>
      </c>
      <c r="AC240" s="2">
        <f t="shared" si="298"/>
        <v>7.4239999999999995</v>
      </c>
      <c r="AD240" s="2">
        <f t="shared" si="298"/>
        <v>7.3759999999999994</v>
      </c>
      <c r="AE240" s="2">
        <f t="shared" si="298"/>
        <v>7.3279999999999994</v>
      </c>
      <c r="AF240" s="2">
        <f t="shared" si="298"/>
        <v>7.2799999999999994</v>
      </c>
      <c r="AG240" s="2">
        <f t="shared" si="298"/>
        <v>7.2319999999999993</v>
      </c>
      <c r="AH240" s="2">
        <f t="shared" si="298"/>
        <v>7.1839999999999993</v>
      </c>
      <c r="AI240" s="2">
        <f t="shared" si="298"/>
        <v>7.1359999999999992</v>
      </c>
      <c r="AJ240" s="2">
        <f t="shared" si="298"/>
        <v>7.0879999999999992</v>
      </c>
      <c r="AK240" s="2">
        <f t="shared" si="298"/>
        <v>7.0399999999999991</v>
      </c>
      <c r="AL240" s="2">
        <f t="shared" si="298"/>
        <v>6.9919999999999991</v>
      </c>
      <c r="AM240" s="2">
        <f t="shared" ref="AM240:AO240" si="309">AL240-($V240-$AP240)/20</f>
        <v>6.9439999999999991</v>
      </c>
      <c r="AN240" s="2">
        <f t="shared" si="309"/>
        <v>6.895999999999999</v>
      </c>
      <c r="AO240" s="2">
        <f t="shared" si="309"/>
        <v>6.847999999999999</v>
      </c>
      <c r="AP240" s="58">
        <f t="shared" si="300"/>
        <v>6.8</v>
      </c>
    </row>
    <row r="241" spans="1:42">
      <c r="A241" s="165">
        <v>3</v>
      </c>
      <c r="B241" s="115" t="s">
        <v>331</v>
      </c>
      <c r="C241" s="115">
        <v>1</v>
      </c>
      <c r="D241" s="115" t="s">
        <v>99</v>
      </c>
      <c r="E241" s="115">
        <v>3</v>
      </c>
      <c r="F241" s="115" t="s">
        <v>368</v>
      </c>
      <c r="G241" s="115">
        <v>12</v>
      </c>
      <c r="H241" s="458" t="s">
        <v>222</v>
      </c>
      <c r="I241" s="117" t="s">
        <v>211</v>
      </c>
      <c r="J241" s="115" t="s">
        <v>369</v>
      </c>
      <c r="K241" s="115" t="s">
        <v>354</v>
      </c>
      <c r="L241" s="116"/>
      <c r="M241" s="2">
        <v>1.06</v>
      </c>
      <c r="N241" s="403">
        <v>1.06</v>
      </c>
      <c r="O241" s="403">
        <v>1.06</v>
      </c>
      <c r="P241" s="403">
        <v>1.06</v>
      </c>
      <c r="Q241" s="403">
        <f t="shared" si="270"/>
        <v>1.0547</v>
      </c>
      <c r="R241" s="403">
        <f t="shared" si="292"/>
        <v>1.0494000000000001</v>
      </c>
      <c r="S241" s="403">
        <f t="shared" si="293"/>
        <v>1.0441</v>
      </c>
      <c r="T241" s="403">
        <f t="shared" si="294"/>
        <v>1.0387999999999999</v>
      </c>
      <c r="U241" s="403">
        <f t="shared" si="295"/>
        <v>1.0335000000000001</v>
      </c>
      <c r="V241" s="404">
        <f t="shared" si="296"/>
        <v>1.0282</v>
      </c>
      <c r="W241" s="405">
        <f t="shared" si="298"/>
        <v>1.0218400000000001</v>
      </c>
      <c r="X241" s="2">
        <f t="shared" si="298"/>
        <v>1.0154800000000002</v>
      </c>
      <c r="Y241" s="2">
        <f t="shared" si="298"/>
        <v>1.0091200000000002</v>
      </c>
      <c r="Z241" s="2">
        <f t="shared" si="298"/>
        <v>1.0027600000000003</v>
      </c>
      <c r="AA241" s="2">
        <f t="shared" si="298"/>
        <v>0.99640000000000029</v>
      </c>
      <c r="AB241" s="2">
        <f t="shared" si="298"/>
        <v>0.99004000000000025</v>
      </c>
      <c r="AC241" s="2">
        <f t="shared" si="298"/>
        <v>0.98368000000000022</v>
      </c>
      <c r="AD241" s="2">
        <f t="shared" si="298"/>
        <v>0.97732000000000019</v>
      </c>
      <c r="AE241" s="2">
        <f t="shared" si="298"/>
        <v>0.97096000000000016</v>
      </c>
      <c r="AF241" s="2">
        <f t="shared" si="298"/>
        <v>0.96460000000000012</v>
      </c>
      <c r="AG241" s="2">
        <f t="shared" si="298"/>
        <v>0.95824000000000009</v>
      </c>
      <c r="AH241" s="2">
        <f t="shared" si="298"/>
        <v>0.95188000000000006</v>
      </c>
      <c r="AI241" s="2">
        <f t="shared" si="298"/>
        <v>0.94552000000000003</v>
      </c>
      <c r="AJ241" s="2">
        <f t="shared" si="298"/>
        <v>0.93915999999999999</v>
      </c>
      <c r="AK241" s="2">
        <f t="shared" si="298"/>
        <v>0.93279999999999996</v>
      </c>
      <c r="AL241" s="2">
        <f t="shared" si="298"/>
        <v>0.92643999999999993</v>
      </c>
      <c r="AM241" s="2">
        <f t="shared" ref="AM241:AO241" si="310">AL241-($V241-$AP241)/20</f>
        <v>0.9200799999999999</v>
      </c>
      <c r="AN241" s="2">
        <f t="shared" si="310"/>
        <v>0.91371999999999987</v>
      </c>
      <c r="AO241" s="2">
        <f t="shared" si="310"/>
        <v>0.90735999999999983</v>
      </c>
      <c r="AP241" s="58">
        <f t="shared" si="300"/>
        <v>0.90100000000000002</v>
      </c>
    </row>
    <row r="242" spans="1:42">
      <c r="A242" s="165">
        <v>3</v>
      </c>
      <c r="B242" s="115" t="s">
        <v>331</v>
      </c>
      <c r="C242" s="115">
        <v>1</v>
      </c>
      <c r="D242" s="115" t="s">
        <v>99</v>
      </c>
      <c r="E242" s="115">
        <v>3</v>
      </c>
      <c r="F242" s="115" t="s">
        <v>368</v>
      </c>
      <c r="G242" s="115">
        <v>13</v>
      </c>
      <c r="H242" s="115" t="s">
        <v>772</v>
      </c>
      <c r="I242" s="117" t="s">
        <v>211</v>
      </c>
      <c r="J242" s="115" t="s">
        <v>369</v>
      </c>
      <c r="K242" s="115" t="s">
        <v>354</v>
      </c>
      <c r="L242" s="116"/>
      <c r="M242" s="2">
        <v>1.5980000000000001</v>
      </c>
      <c r="N242" s="403">
        <v>1.5980000000000001</v>
      </c>
      <c r="O242" s="403">
        <v>1.5980000000000001</v>
      </c>
      <c r="P242" s="403">
        <v>1.5980000000000001</v>
      </c>
      <c r="Q242" s="403">
        <f t="shared" si="270"/>
        <v>1.5900100000000001</v>
      </c>
      <c r="R242" s="403">
        <f t="shared" si="292"/>
        <v>1.58202</v>
      </c>
      <c r="S242" s="403">
        <f t="shared" si="293"/>
        <v>1.57403</v>
      </c>
      <c r="T242" s="403">
        <f t="shared" si="294"/>
        <v>1.5660400000000001</v>
      </c>
      <c r="U242" s="403">
        <f t="shared" si="295"/>
        <v>1.5580500000000002</v>
      </c>
      <c r="V242" s="404">
        <f t="shared" si="296"/>
        <v>1.55006</v>
      </c>
      <c r="W242" s="405">
        <f t="shared" si="298"/>
        <v>1.5404720000000001</v>
      </c>
      <c r="X242" s="2">
        <f t="shared" si="298"/>
        <v>1.5308840000000001</v>
      </c>
      <c r="Y242" s="2">
        <f t="shared" si="298"/>
        <v>1.5212960000000002</v>
      </c>
      <c r="Z242" s="2">
        <f t="shared" si="298"/>
        <v>1.5117080000000003</v>
      </c>
      <c r="AA242" s="2">
        <f t="shared" si="298"/>
        <v>1.5021200000000003</v>
      </c>
      <c r="AB242" s="2">
        <f t="shared" si="298"/>
        <v>1.4925320000000004</v>
      </c>
      <c r="AC242" s="2">
        <f t="shared" si="298"/>
        <v>1.4829440000000005</v>
      </c>
      <c r="AD242" s="2">
        <f t="shared" si="298"/>
        <v>1.4733560000000006</v>
      </c>
      <c r="AE242" s="2">
        <f t="shared" si="298"/>
        <v>1.4637680000000006</v>
      </c>
      <c r="AF242" s="2">
        <f t="shared" si="298"/>
        <v>1.4541800000000007</v>
      </c>
      <c r="AG242" s="2">
        <f t="shared" si="298"/>
        <v>1.4445920000000008</v>
      </c>
      <c r="AH242" s="2">
        <f t="shared" si="298"/>
        <v>1.4350040000000008</v>
      </c>
      <c r="AI242" s="2">
        <f t="shared" si="298"/>
        <v>1.4254160000000009</v>
      </c>
      <c r="AJ242" s="2">
        <f t="shared" si="298"/>
        <v>1.415828000000001</v>
      </c>
      <c r="AK242" s="2">
        <f t="shared" si="298"/>
        <v>1.406240000000001</v>
      </c>
      <c r="AL242" s="2">
        <f t="shared" si="298"/>
        <v>1.3966520000000011</v>
      </c>
      <c r="AM242" s="2">
        <f t="shared" ref="AM242:AO242" si="311">AL242-($V242-$AP242)/20</f>
        <v>1.3870640000000012</v>
      </c>
      <c r="AN242" s="2">
        <f t="shared" si="311"/>
        <v>1.3774760000000013</v>
      </c>
      <c r="AO242" s="2">
        <f t="shared" si="311"/>
        <v>1.3678880000000013</v>
      </c>
      <c r="AP242" s="58">
        <f t="shared" si="300"/>
        <v>1.3583000000000001</v>
      </c>
    </row>
    <row r="243" spans="1:42">
      <c r="A243" s="165">
        <v>3</v>
      </c>
      <c r="B243" s="115" t="s">
        <v>331</v>
      </c>
      <c r="C243" s="115">
        <v>1</v>
      </c>
      <c r="D243" s="115" t="s">
        <v>99</v>
      </c>
      <c r="E243" s="115">
        <v>3</v>
      </c>
      <c r="F243" s="115" t="s">
        <v>368</v>
      </c>
      <c r="G243" s="115">
        <v>14</v>
      </c>
      <c r="H243" s="458" t="s">
        <v>224</v>
      </c>
      <c r="I243" s="117" t="s">
        <v>211</v>
      </c>
      <c r="J243" s="115" t="s">
        <v>369</v>
      </c>
      <c r="K243" s="115" t="s">
        <v>354</v>
      </c>
      <c r="L243" s="116"/>
      <c r="M243" s="2">
        <v>1.06</v>
      </c>
      <c r="N243" s="403">
        <v>1.06</v>
      </c>
      <c r="O243" s="403">
        <v>1.06</v>
      </c>
      <c r="P243" s="403">
        <v>1.06</v>
      </c>
      <c r="Q243" s="403">
        <f t="shared" si="270"/>
        <v>1.0547</v>
      </c>
      <c r="R243" s="403">
        <f t="shared" si="292"/>
        <v>1.0494000000000001</v>
      </c>
      <c r="S243" s="403">
        <f t="shared" si="293"/>
        <v>1.0441</v>
      </c>
      <c r="T243" s="403">
        <f t="shared" si="294"/>
        <v>1.0387999999999999</v>
      </c>
      <c r="U243" s="403">
        <f t="shared" si="295"/>
        <v>1.0335000000000001</v>
      </c>
      <c r="V243" s="404">
        <f t="shared" si="296"/>
        <v>1.0282</v>
      </c>
      <c r="W243" s="405">
        <f t="shared" si="298"/>
        <v>1.0218400000000001</v>
      </c>
      <c r="X243" s="2">
        <f t="shared" si="298"/>
        <v>1.0154800000000002</v>
      </c>
      <c r="Y243" s="2">
        <f t="shared" si="298"/>
        <v>1.0091200000000002</v>
      </c>
      <c r="Z243" s="2">
        <f t="shared" si="298"/>
        <v>1.0027600000000003</v>
      </c>
      <c r="AA243" s="2">
        <f t="shared" si="298"/>
        <v>0.99640000000000029</v>
      </c>
      <c r="AB243" s="2">
        <f t="shared" si="298"/>
        <v>0.99004000000000025</v>
      </c>
      <c r="AC243" s="2">
        <f t="shared" si="298"/>
        <v>0.98368000000000022</v>
      </c>
      <c r="AD243" s="2">
        <f t="shared" si="298"/>
        <v>0.97732000000000019</v>
      </c>
      <c r="AE243" s="2">
        <f t="shared" si="298"/>
        <v>0.97096000000000016</v>
      </c>
      <c r="AF243" s="2">
        <f t="shared" si="298"/>
        <v>0.96460000000000012</v>
      </c>
      <c r="AG243" s="2">
        <f t="shared" si="298"/>
        <v>0.95824000000000009</v>
      </c>
      <c r="AH243" s="2">
        <f t="shared" si="298"/>
        <v>0.95188000000000006</v>
      </c>
      <c r="AI243" s="2">
        <f t="shared" si="298"/>
        <v>0.94552000000000003</v>
      </c>
      <c r="AJ243" s="2">
        <f t="shared" si="298"/>
        <v>0.93915999999999999</v>
      </c>
      <c r="AK243" s="2">
        <f t="shared" si="298"/>
        <v>0.93279999999999996</v>
      </c>
      <c r="AL243" s="2">
        <f t="shared" si="298"/>
        <v>0.92643999999999993</v>
      </c>
      <c r="AM243" s="2">
        <f t="shared" ref="AM243:AO243" si="312">AL243-($V243-$AP243)/20</f>
        <v>0.9200799999999999</v>
      </c>
      <c r="AN243" s="2">
        <f t="shared" si="312"/>
        <v>0.91371999999999987</v>
      </c>
      <c r="AO243" s="2">
        <f t="shared" si="312"/>
        <v>0.90735999999999983</v>
      </c>
      <c r="AP243" s="58">
        <f t="shared" si="300"/>
        <v>0.90100000000000002</v>
      </c>
    </row>
    <row r="244" spans="1:42">
      <c r="A244" s="165">
        <v>3</v>
      </c>
      <c r="B244" s="115" t="s">
        <v>331</v>
      </c>
      <c r="C244" s="115">
        <v>1</v>
      </c>
      <c r="D244" s="115" t="s">
        <v>99</v>
      </c>
      <c r="E244" s="115">
        <v>3</v>
      </c>
      <c r="F244" s="115" t="s">
        <v>368</v>
      </c>
      <c r="G244" s="115">
        <v>15</v>
      </c>
      <c r="H244" s="115" t="s">
        <v>764</v>
      </c>
      <c r="I244" s="117" t="s">
        <v>211</v>
      </c>
      <c r="J244" s="115" t="s">
        <v>369</v>
      </c>
      <c r="K244" s="115" t="s">
        <v>354</v>
      </c>
      <c r="L244" s="116"/>
      <c r="M244" s="2">
        <v>5.36</v>
      </c>
      <c r="N244" s="403">
        <v>5.36</v>
      </c>
      <c r="O244" s="403">
        <v>5.36</v>
      </c>
      <c r="P244" s="403">
        <v>5.36</v>
      </c>
      <c r="Q244" s="403">
        <f t="shared" si="270"/>
        <v>5.3332000000000006</v>
      </c>
      <c r="R244" s="403">
        <f t="shared" si="292"/>
        <v>5.3064</v>
      </c>
      <c r="S244" s="403">
        <f t="shared" si="293"/>
        <v>5.2796000000000003</v>
      </c>
      <c r="T244" s="403">
        <f t="shared" si="294"/>
        <v>5.2528000000000006</v>
      </c>
      <c r="U244" s="403">
        <f t="shared" si="295"/>
        <v>5.226</v>
      </c>
      <c r="V244" s="404">
        <f t="shared" si="296"/>
        <v>5.1992000000000003</v>
      </c>
      <c r="W244" s="405">
        <f t="shared" si="298"/>
        <v>5.1670400000000001</v>
      </c>
      <c r="X244" s="2">
        <f t="shared" si="298"/>
        <v>5.1348799999999999</v>
      </c>
      <c r="Y244" s="2">
        <f t="shared" si="298"/>
        <v>5.1027199999999997</v>
      </c>
      <c r="Z244" s="2">
        <f t="shared" si="298"/>
        <v>5.0705599999999995</v>
      </c>
      <c r="AA244" s="2">
        <f t="shared" si="298"/>
        <v>5.0383999999999993</v>
      </c>
      <c r="AB244" s="2">
        <f t="shared" si="298"/>
        <v>5.0062399999999991</v>
      </c>
      <c r="AC244" s="2">
        <f t="shared" si="298"/>
        <v>4.9740799999999989</v>
      </c>
      <c r="AD244" s="2">
        <f t="shared" si="298"/>
        <v>4.9419199999999988</v>
      </c>
      <c r="AE244" s="2">
        <f t="shared" si="298"/>
        <v>4.9097599999999986</v>
      </c>
      <c r="AF244" s="2">
        <f t="shared" si="298"/>
        <v>4.8775999999999984</v>
      </c>
      <c r="AG244" s="2">
        <f t="shared" si="298"/>
        <v>4.8454399999999982</v>
      </c>
      <c r="AH244" s="2">
        <f t="shared" si="298"/>
        <v>4.813279999999998</v>
      </c>
      <c r="AI244" s="2">
        <f t="shared" si="298"/>
        <v>4.7811199999999978</v>
      </c>
      <c r="AJ244" s="2">
        <f t="shared" si="298"/>
        <v>4.7489599999999976</v>
      </c>
      <c r="AK244" s="2">
        <f t="shared" si="298"/>
        <v>4.7167999999999974</v>
      </c>
      <c r="AL244" s="2">
        <f t="shared" si="298"/>
        <v>4.6846399999999973</v>
      </c>
      <c r="AM244" s="2">
        <f t="shared" ref="AM244:AO244" si="313">AL244-($V244-$AP244)/20</f>
        <v>4.6524799999999971</v>
      </c>
      <c r="AN244" s="2">
        <f t="shared" si="313"/>
        <v>4.6203199999999969</v>
      </c>
      <c r="AO244" s="2">
        <f t="shared" si="313"/>
        <v>4.5881599999999967</v>
      </c>
      <c r="AP244" s="58">
        <f t="shared" si="300"/>
        <v>4.556</v>
      </c>
    </row>
    <row r="245" spans="1:42">
      <c r="A245" s="165">
        <v>3</v>
      </c>
      <c r="B245" s="115" t="s">
        <v>331</v>
      </c>
      <c r="C245" s="115">
        <v>1</v>
      </c>
      <c r="D245" s="115" t="s">
        <v>99</v>
      </c>
      <c r="E245" s="115">
        <v>3</v>
      </c>
      <c r="F245" s="115" t="s">
        <v>368</v>
      </c>
      <c r="G245" s="115">
        <v>16</v>
      </c>
      <c r="H245" s="115" t="s">
        <v>762</v>
      </c>
      <c r="I245" s="117" t="s">
        <v>211</v>
      </c>
      <c r="J245" s="115" t="s">
        <v>369</v>
      </c>
      <c r="K245" s="115" t="s">
        <v>354</v>
      </c>
      <c r="L245" s="116"/>
      <c r="M245" s="2">
        <v>9.9700000000000006</v>
      </c>
      <c r="N245" s="403">
        <v>9.9700000000000006</v>
      </c>
      <c r="O245" s="403">
        <v>9.9700000000000006</v>
      </c>
      <c r="P245" s="403">
        <v>9.9700000000000006</v>
      </c>
      <c r="Q245" s="403">
        <f t="shared" si="270"/>
        <v>9.9201500000000014</v>
      </c>
      <c r="R245" s="403">
        <f t="shared" si="292"/>
        <v>9.8703000000000003</v>
      </c>
      <c r="S245" s="403">
        <f t="shared" si="293"/>
        <v>9.820450000000001</v>
      </c>
      <c r="T245" s="403">
        <f t="shared" si="294"/>
        <v>9.7706</v>
      </c>
      <c r="U245" s="403">
        <f t="shared" si="295"/>
        <v>9.7207500000000007</v>
      </c>
      <c r="V245" s="404">
        <f t="shared" si="296"/>
        <v>9.6708999999999996</v>
      </c>
      <c r="W245" s="405">
        <f t="shared" si="298"/>
        <v>9.6110799999999994</v>
      </c>
      <c r="X245" s="2">
        <f t="shared" si="298"/>
        <v>9.5512599999999992</v>
      </c>
      <c r="Y245" s="2">
        <f t="shared" si="298"/>
        <v>9.491439999999999</v>
      </c>
      <c r="Z245" s="2">
        <f t="shared" si="298"/>
        <v>9.4316199999999988</v>
      </c>
      <c r="AA245" s="2">
        <f t="shared" si="298"/>
        <v>9.3717999999999986</v>
      </c>
      <c r="AB245" s="2">
        <f t="shared" si="298"/>
        <v>9.3119799999999984</v>
      </c>
      <c r="AC245" s="2">
        <f t="shared" si="298"/>
        <v>9.2521599999999982</v>
      </c>
      <c r="AD245" s="2">
        <f t="shared" si="298"/>
        <v>9.192339999999998</v>
      </c>
      <c r="AE245" s="2">
        <f t="shared" si="298"/>
        <v>9.1325199999999978</v>
      </c>
      <c r="AF245" s="2">
        <f t="shared" si="298"/>
        <v>9.0726999999999975</v>
      </c>
      <c r="AG245" s="2">
        <f t="shared" si="298"/>
        <v>9.0128799999999973</v>
      </c>
      <c r="AH245" s="2">
        <f t="shared" si="298"/>
        <v>8.9530599999999971</v>
      </c>
      <c r="AI245" s="2">
        <f t="shared" si="298"/>
        <v>8.8932399999999969</v>
      </c>
      <c r="AJ245" s="2">
        <f t="shared" si="298"/>
        <v>8.8334199999999967</v>
      </c>
      <c r="AK245" s="2">
        <f t="shared" si="298"/>
        <v>8.7735999999999965</v>
      </c>
      <c r="AL245" s="2">
        <f t="shared" si="298"/>
        <v>8.7137799999999963</v>
      </c>
      <c r="AM245" s="2">
        <f t="shared" ref="AM245:AO245" si="314">AL245-($V245-$AP245)/20</f>
        <v>8.6539599999999961</v>
      </c>
      <c r="AN245" s="2">
        <f t="shared" si="314"/>
        <v>8.5941399999999959</v>
      </c>
      <c r="AO245" s="2">
        <f t="shared" si="314"/>
        <v>8.5343199999999957</v>
      </c>
      <c r="AP245" s="58">
        <f t="shared" si="300"/>
        <v>8.4745000000000008</v>
      </c>
    </row>
    <row r="246" spans="1:42" ht="15" thickBot="1">
      <c r="A246" s="166">
        <v>3</v>
      </c>
      <c r="B246" s="118" t="s">
        <v>331</v>
      </c>
      <c r="C246" s="118">
        <v>1</v>
      </c>
      <c r="D246" s="118" t="s">
        <v>99</v>
      </c>
      <c r="E246" s="118">
        <v>3</v>
      </c>
      <c r="F246" s="118" t="s">
        <v>368</v>
      </c>
      <c r="G246" s="118">
        <v>17</v>
      </c>
      <c r="H246" s="459" t="s">
        <v>227</v>
      </c>
      <c r="I246" s="119" t="s">
        <v>211</v>
      </c>
      <c r="J246" s="118" t="s">
        <v>369</v>
      </c>
      <c r="K246" s="118" t="s">
        <v>354</v>
      </c>
      <c r="L246" s="118"/>
      <c r="M246" s="62">
        <v>6.24</v>
      </c>
      <c r="N246" s="454">
        <v>6.24</v>
      </c>
      <c r="O246" s="454">
        <v>6.24</v>
      </c>
      <c r="P246" s="454">
        <v>6.24</v>
      </c>
      <c r="Q246" s="454">
        <f t="shared" si="270"/>
        <v>6.2088000000000001</v>
      </c>
      <c r="R246" s="454">
        <f t="shared" si="292"/>
        <v>6.1776</v>
      </c>
      <c r="S246" s="454">
        <f t="shared" si="293"/>
        <v>6.1463999999999999</v>
      </c>
      <c r="T246" s="454">
        <f t="shared" si="294"/>
        <v>6.1151999999999997</v>
      </c>
      <c r="U246" s="454">
        <f t="shared" si="295"/>
        <v>6.0839999999999996</v>
      </c>
      <c r="V246" s="455">
        <f t="shared" si="296"/>
        <v>6.0528000000000004</v>
      </c>
      <c r="W246" s="456">
        <f t="shared" si="298"/>
        <v>6.0153600000000003</v>
      </c>
      <c r="X246" s="62">
        <f t="shared" si="298"/>
        <v>5.9779200000000001</v>
      </c>
      <c r="Y246" s="62">
        <f t="shared" si="298"/>
        <v>5.94048</v>
      </c>
      <c r="Z246" s="62">
        <f t="shared" si="298"/>
        <v>5.9030399999999998</v>
      </c>
      <c r="AA246" s="62">
        <f t="shared" si="298"/>
        <v>5.8655999999999997</v>
      </c>
      <c r="AB246" s="62">
        <f t="shared" si="298"/>
        <v>5.8281599999999996</v>
      </c>
      <c r="AC246" s="62">
        <f t="shared" si="298"/>
        <v>5.7907199999999994</v>
      </c>
      <c r="AD246" s="62">
        <f t="shared" si="298"/>
        <v>5.7532799999999993</v>
      </c>
      <c r="AE246" s="62">
        <f t="shared" si="298"/>
        <v>5.7158399999999991</v>
      </c>
      <c r="AF246" s="62">
        <f t="shared" si="298"/>
        <v>5.678399999999999</v>
      </c>
      <c r="AG246" s="62">
        <f t="shared" si="298"/>
        <v>5.6409599999999989</v>
      </c>
      <c r="AH246" s="62">
        <f t="shared" si="298"/>
        <v>5.6035199999999987</v>
      </c>
      <c r="AI246" s="62">
        <f t="shared" si="298"/>
        <v>5.5660799999999986</v>
      </c>
      <c r="AJ246" s="62">
        <f t="shared" si="298"/>
        <v>5.5286399999999984</v>
      </c>
      <c r="AK246" s="62">
        <f t="shared" si="298"/>
        <v>5.4911999999999983</v>
      </c>
      <c r="AL246" s="62">
        <f t="shared" ref="AL246:AO246" si="315">AK246-($V246-$AP246)/20</f>
        <v>5.4537599999999982</v>
      </c>
      <c r="AM246" s="62">
        <f t="shared" si="315"/>
        <v>5.416319999999998</v>
      </c>
      <c r="AN246" s="62">
        <f t="shared" si="315"/>
        <v>5.3788799999999979</v>
      </c>
      <c r="AO246" s="62">
        <f t="shared" si="315"/>
        <v>5.3414399999999977</v>
      </c>
      <c r="AP246" s="89">
        <f t="shared" si="300"/>
        <v>5.3040000000000003</v>
      </c>
    </row>
    <row r="247" spans="1:42">
      <c r="A247" s="162">
        <v>1</v>
      </c>
      <c r="B247" s="157" t="s">
        <v>320</v>
      </c>
      <c r="C247" s="157">
        <v>1</v>
      </c>
      <c r="D247" s="157" t="s">
        <v>99</v>
      </c>
      <c r="E247" s="157">
        <v>3</v>
      </c>
      <c r="F247" s="157" t="s">
        <v>368</v>
      </c>
      <c r="G247" s="157">
        <v>1</v>
      </c>
      <c r="H247" s="157" t="s">
        <v>761</v>
      </c>
      <c r="I247" s="163" t="s">
        <v>228</v>
      </c>
      <c r="J247" s="157" t="s">
        <v>369</v>
      </c>
      <c r="K247" s="157" t="s">
        <v>354</v>
      </c>
      <c r="L247" s="157"/>
      <c r="M247" s="127">
        <v>4.6360000000000001</v>
      </c>
      <c r="N247" s="452">
        <v>4.6360000000000001</v>
      </c>
      <c r="O247" s="452">
        <v>4.6360000000000001</v>
      </c>
      <c r="P247" s="452">
        <v>4.6360000000000001</v>
      </c>
      <c r="Q247" s="452">
        <f>P247</f>
        <v>4.6360000000000001</v>
      </c>
      <c r="R247" s="452">
        <f t="shared" ref="R247:U247" si="316">Q247</f>
        <v>4.6360000000000001</v>
      </c>
      <c r="S247" s="452">
        <f t="shared" si="316"/>
        <v>4.6360000000000001</v>
      </c>
      <c r="T247" s="452">
        <f t="shared" si="316"/>
        <v>4.6360000000000001</v>
      </c>
      <c r="U247" s="452">
        <f t="shared" si="316"/>
        <v>4.6360000000000001</v>
      </c>
      <c r="V247" s="453">
        <f t="shared" ref="V247:AP247" si="317">U247</f>
        <v>4.6360000000000001</v>
      </c>
      <c r="W247" s="127">
        <f t="shared" si="317"/>
        <v>4.6360000000000001</v>
      </c>
      <c r="X247" s="127">
        <f t="shared" si="317"/>
        <v>4.6360000000000001</v>
      </c>
      <c r="Y247" s="127">
        <f t="shared" si="317"/>
        <v>4.6360000000000001</v>
      </c>
      <c r="Z247" s="127">
        <f t="shared" si="317"/>
        <v>4.6360000000000001</v>
      </c>
      <c r="AA247" s="127">
        <f t="shared" si="317"/>
        <v>4.6360000000000001</v>
      </c>
      <c r="AB247" s="127">
        <f t="shared" si="317"/>
        <v>4.6360000000000001</v>
      </c>
      <c r="AC247" s="127">
        <f t="shared" si="317"/>
        <v>4.6360000000000001</v>
      </c>
      <c r="AD247" s="127">
        <f t="shared" si="317"/>
        <v>4.6360000000000001</v>
      </c>
      <c r="AE247" s="127">
        <f t="shared" si="317"/>
        <v>4.6360000000000001</v>
      </c>
      <c r="AF247" s="127">
        <f t="shared" si="317"/>
        <v>4.6360000000000001</v>
      </c>
      <c r="AG247" s="127">
        <f t="shared" si="317"/>
        <v>4.6360000000000001</v>
      </c>
      <c r="AH247" s="127">
        <f t="shared" si="317"/>
        <v>4.6360000000000001</v>
      </c>
      <c r="AI247" s="127">
        <f t="shared" si="317"/>
        <v>4.6360000000000001</v>
      </c>
      <c r="AJ247" s="127">
        <f t="shared" si="317"/>
        <v>4.6360000000000001</v>
      </c>
      <c r="AK247" s="127">
        <f t="shared" si="317"/>
        <v>4.6360000000000001</v>
      </c>
      <c r="AL247" s="127">
        <f t="shared" si="317"/>
        <v>4.6360000000000001</v>
      </c>
      <c r="AM247" s="127">
        <f t="shared" si="317"/>
        <v>4.6360000000000001</v>
      </c>
      <c r="AN247" s="127">
        <f t="shared" si="317"/>
        <v>4.6360000000000001</v>
      </c>
      <c r="AO247" s="127">
        <f t="shared" si="317"/>
        <v>4.6360000000000001</v>
      </c>
      <c r="AP247" s="299">
        <f t="shared" si="317"/>
        <v>4.6360000000000001</v>
      </c>
    </row>
    <row r="248" spans="1:42">
      <c r="A248" s="165">
        <v>1</v>
      </c>
      <c r="B248" s="115" t="s">
        <v>320</v>
      </c>
      <c r="C248" s="115">
        <v>1</v>
      </c>
      <c r="D248" s="115" t="s">
        <v>99</v>
      </c>
      <c r="E248" s="115">
        <v>3</v>
      </c>
      <c r="F248" s="115" t="s">
        <v>368</v>
      </c>
      <c r="G248" s="115">
        <v>2</v>
      </c>
      <c r="H248" s="115" t="s">
        <v>212</v>
      </c>
      <c r="I248" s="117" t="s">
        <v>228</v>
      </c>
      <c r="J248" s="115" t="s">
        <v>369</v>
      </c>
      <c r="K248" s="115" t="s">
        <v>354</v>
      </c>
      <c r="L248" s="116"/>
      <c r="M248" s="2">
        <v>5.0920000000000005</v>
      </c>
      <c r="N248" s="403">
        <v>5.0920000000000005</v>
      </c>
      <c r="O248" s="403">
        <v>5.0920000000000005</v>
      </c>
      <c r="P248" s="403">
        <v>5.0920000000000005</v>
      </c>
      <c r="Q248" s="403">
        <f t="shared" ref="Q248:U248" si="318">P248</f>
        <v>5.0920000000000005</v>
      </c>
      <c r="R248" s="403">
        <f t="shared" si="318"/>
        <v>5.0920000000000005</v>
      </c>
      <c r="S248" s="403">
        <f t="shared" si="318"/>
        <v>5.0920000000000005</v>
      </c>
      <c r="T248" s="403">
        <f t="shared" si="318"/>
        <v>5.0920000000000005</v>
      </c>
      <c r="U248" s="403">
        <f t="shared" si="318"/>
        <v>5.0920000000000005</v>
      </c>
      <c r="V248" s="404">
        <f t="shared" ref="V248:AP248" si="319">U248</f>
        <v>5.0920000000000005</v>
      </c>
      <c r="W248" s="2">
        <f t="shared" si="319"/>
        <v>5.0920000000000005</v>
      </c>
      <c r="X248" s="2">
        <f t="shared" si="319"/>
        <v>5.0920000000000005</v>
      </c>
      <c r="Y248" s="2">
        <f t="shared" si="319"/>
        <v>5.0920000000000005</v>
      </c>
      <c r="Z248" s="2">
        <f t="shared" si="319"/>
        <v>5.0920000000000005</v>
      </c>
      <c r="AA248" s="2">
        <f t="shared" si="319"/>
        <v>5.0920000000000005</v>
      </c>
      <c r="AB248" s="2">
        <f t="shared" si="319"/>
        <v>5.0920000000000005</v>
      </c>
      <c r="AC248" s="2">
        <f t="shared" si="319"/>
        <v>5.0920000000000005</v>
      </c>
      <c r="AD248" s="2">
        <f t="shared" si="319"/>
        <v>5.0920000000000005</v>
      </c>
      <c r="AE248" s="2">
        <f t="shared" si="319"/>
        <v>5.0920000000000005</v>
      </c>
      <c r="AF248" s="2">
        <f t="shared" si="319"/>
        <v>5.0920000000000005</v>
      </c>
      <c r="AG248" s="2">
        <f t="shared" si="319"/>
        <v>5.0920000000000005</v>
      </c>
      <c r="AH248" s="2">
        <f t="shared" si="319"/>
        <v>5.0920000000000005</v>
      </c>
      <c r="AI248" s="2">
        <f t="shared" si="319"/>
        <v>5.0920000000000005</v>
      </c>
      <c r="AJ248" s="2">
        <f t="shared" si="319"/>
        <v>5.0920000000000005</v>
      </c>
      <c r="AK248" s="2">
        <f t="shared" si="319"/>
        <v>5.0920000000000005</v>
      </c>
      <c r="AL248" s="2">
        <f t="shared" si="319"/>
        <v>5.0920000000000005</v>
      </c>
      <c r="AM248" s="2">
        <f t="shared" si="319"/>
        <v>5.0920000000000005</v>
      </c>
      <c r="AN248" s="2">
        <f t="shared" si="319"/>
        <v>5.0920000000000005</v>
      </c>
      <c r="AO248" s="2">
        <f t="shared" si="319"/>
        <v>5.0920000000000005</v>
      </c>
      <c r="AP248" s="58">
        <f t="shared" si="319"/>
        <v>5.0920000000000005</v>
      </c>
    </row>
    <row r="249" spans="1:42">
      <c r="A249" s="165">
        <v>1</v>
      </c>
      <c r="B249" s="115" t="s">
        <v>320</v>
      </c>
      <c r="C249" s="115">
        <v>1</v>
      </c>
      <c r="D249" s="115" t="s">
        <v>99</v>
      </c>
      <c r="E249" s="115">
        <v>3</v>
      </c>
      <c r="F249" s="115" t="s">
        <v>368</v>
      </c>
      <c r="G249" s="115">
        <v>3</v>
      </c>
      <c r="H249" s="115" t="s">
        <v>768</v>
      </c>
      <c r="I249" s="117" t="s">
        <v>228</v>
      </c>
      <c r="J249" s="115" t="s">
        <v>369</v>
      </c>
      <c r="K249" s="115" t="s">
        <v>354</v>
      </c>
      <c r="L249" s="116"/>
      <c r="M249" s="2">
        <v>11.286</v>
      </c>
      <c r="N249" s="403">
        <v>11.286</v>
      </c>
      <c r="O249" s="403">
        <v>11.286</v>
      </c>
      <c r="P249" s="403">
        <v>11.286</v>
      </c>
      <c r="Q249" s="403">
        <f t="shared" ref="Q249:U249" si="320">P249</f>
        <v>11.286</v>
      </c>
      <c r="R249" s="403">
        <f t="shared" si="320"/>
        <v>11.286</v>
      </c>
      <c r="S249" s="403">
        <f t="shared" si="320"/>
        <v>11.286</v>
      </c>
      <c r="T249" s="403">
        <f t="shared" si="320"/>
        <v>11.286</v>
      </c>
      <c r="U249" s="403">
        <f t="shared" si="320"/>
        <v>11.286</v>
      </c>
      <c r="V249" s="404">
        <f t="shared" ref="V249:AP249" si="321">U249</f>
        <v>11.286</v>
      </c>
      <c r="W249" s="2">
        <f t="shared" si="321"/>
        <v>11.286</v>
      </c>
      <c r="X249" s="2">
        <f t="shared" si="321"/>
        <v>11.286</v>
      </c>
      <c r="Y249" s="2">
        <f t="shared" si="321"/>
        <v>11.286</v>
      </c>
      <c r="Z249" s="2">
        <f t="shared" si="321"/>
        <v>11.286</v>
      </c>
      <c r="AA249" s="2">
        <f t="shared" si="321"/>
        <v>11.286</v>
      </c>
      <c r="AB249" s="2">
        <f t="shared" si="321"/>
        <v>11.286</v>
      </c>
      <c r="AC249" s="2">
        <f t="shared" si="321"/>
        <v>11.286</v>
      </c>
      <c r="AD249" s="2">
        <f t="shared" si="321"/>
        <v>11.286</v>
      </c>
      <c r="AE249" s="2">
        <f t="shared" si="321"/>
        <v>11.286</v>
      </c>
      <c r="AF249" s="2">
        <f t="shared" si="321"/>
        <v>11.286</v>
      </c>
      <c r="AG249" s="2">
        <f t="shared" si="321"/>
        <v>11.286</v>
      </c>
      <c r="AH249" s="2">
        <f t="shared" si="321"/>
        <v>11.286</v>
      </c>
      <c r="AI249" s="2">
        <f t="shared" si="321"/>
        <v>11.286</v>
      </c>
      <c r="AJ249" s="2">
        <f t="shared" si="321"/>
        <v>11.286</v>
      </c>
      <c r="AK249" s="2">
        <f t="shared" si="321"/>
        <v>11.286</v>
      </c>
      <c r="AL249" s="2">
        <f t="shared" si="321"/>
        <v>11.286</v>
      </c>
      <c r="AM249" s="2">
        <f t="shared" si="321"/>
        <v>11.286</v>
      </c>
      <c r="AN249" s="2">
        <f t="shared" si="321"/>
        <v>11.286</v>
      </c>
      <c r="AO249" s="2">
        <f t="shared" si="321"/>
        <v>11.286</v>
      </c>
      <c r="AP249" s="58">
        <f t="shared" si="321"/>
        <v>11.286</v>
      </c>
    </row>
    <row r="250" spans="1:42">
      <c r="A250" s="165">
        <v>1</v>
      </c>
      <c r="B250" s="115" t="s">
        <v>320</v>
      </c>
      <c r="C250" s="115">
        <v>1</v>
      </c>
      <c r="D250" s="115" t="s">
        <v>99</v>
      </c>
      <c r="E250" s="115">
        <v>3</v>
      </c>
      <c r="F250" s="115" t="s">
        <v>368</v>
      </c>
      <c r="G250" s="115">
        <v>4</v>
      </c>
      <c r="H250" s="115" t="s">
        <v>763</v>
      </c>
      <c r="I250" s="117" t="s">
        <v>228</v>
      </c>
      <c r="J250" s="115" t="s">
        <v>369</v>
      </c>
      <c r="K250" s="115" t="s">
        <v>354</v>
      </c>
      <c r="L250" s="116"/>
      <c r="M250" s="2">
        <v>5.0920000000000005</v>
      </c>
      <c r="N250" s="403">
        <v>5.0920000000000005</v>
      </c>
      <c r="O250" s="403">
        <v>5.0920000000000005</v>
      </c>
      <c r="P250" s="403">
        <v>5.0920000000000005</v>
      </c>
      <c r="Q250" s="403">
        <f t="shared" ref="Q250:U250" si="322">P250</f>
        <v>5.0920000000000005</v>
      </c>
      <c r="R250" s="403">
        <f t="shared" si="322"/>
        <v>5.0920000000000005</v>
      </c>
      <c r="S250" s="403">
        <f t="shared" si="322"/>
        <v>5.0920000000000005</v>
      </c>
      <c r="T250" s="403">
        <f t="shared" si="322"/>
        <v>5.0920000000000005</v>
      </c>
      <c r="U250" s="403">
        <f t="shared" si="322"/>
        <v>5.0920000000000005</v>
      </c>
      <c r="V250" s="404">
        <f t="shared" ref="V250:AP250" si="323">U250</f>
        <v>5.0920000000000005</v>
      </c>
      <c r="W250" s="2">
        <f t="shared" si="323"/>
        <v>5.0920000000000005</v>
      </c>
      <c r="X250" s="2">
        <f t="shared" si="323"/>
        <v>5.0920000000000005</v>
      </c>
      <c r="Y250" s="2">
        <f t="shared" si="323"/>
        <v>5.0920000000000005</v>
      </c>
      <c r="Z250" s="2">
        <f t="shared" si="323"/>
        <v>5.0920000000000005</v>
      </c>
      <c r="AA250" s="2">
        <f t="shared" si="323"/>
        <v>5.0920000000000005</v>
      </c>
      <c r="AB250" s="2">
        <f t="shared" si="323"/>
        <v>5.0920000000000005</v>
      </c>
      <c r="AC250" s="2">
        <f t="shared" si="323"/>
        <v>5.0920000000000005</v>
      </c>
      <c r="AD250" s="2">
        <f t="shared" si="323"/>
        <v>5.0920000000000005</v>
      </c>
      <c r="AE250" s="2">
        <f t="shared" si="323"/>
        <v>5.0920000000000005</v>
      </c>
      <c r="AF250" s="2">
        <f t="shared" si="323"/>
        <v>5.0920000000000005</v>
      </c>
      <c r="AG250" s="2">
        <f t="shared" si="323"/>
        <v>5.0920000000000005</v>
      </c>
      <c r="AH250" s="2">
        <f t="shared" si="323"/>
        <v>5.0920000000000005</v>
      </c>
      <c r="AI250" s="2">
        <f t="shared" si="323"/>
        <v>5.0920000000000005</v>
      </c>
      <c r="AJ250" s="2">
        <f t="shared" si="323"/>
        <v>5.0920000000000005</v>
      </c>
      <c r="AK250" s="2">
        <f t="shared" si="323"/>
        <v>5.0920000000000005</v>
      </c>
      <c r="AL250" s="2">
        <f t="shared" si="323"/>
        <v>5.0920000000000005</v>
      </c>
      <c r="AM250" s="2">
        <f t="shared" si="323"/>
        <v>5.0920000000000005</v>
      </c>
      <c r="AN250" s="2">
        <f t="shared" si="323"/>
        <v>5.0920000000000005</v>
      </c>
      <c r="AO250" s="2">
        <f t="shared" si="323"/>
        <v>5.0920000000000005</v>
      </c>
      <c r="AP250" s="58">
        <f t="shared" si="323"/>
        <v>5.0920000000000005</v>
      </c>
    </row>
    <row r="251" spans="1:42">
      <c r="A251" s="165">
        <v>1</v>
      </c>
      <c r="B251" s="115" t="s">
        <v>320</v>
      </c>
      <c r="C251" s="115">
        <v>1</v>
      </c>
      <c r="D251" s="115" t="s">
        <v>99</v>
      </c>
      <c r="E251" s="115">
        <v>3</v>
      </c>
      <c r="F251" s="115" t="s">
        <v>368</v>
      </c>
      <c r="G251" s="115">
        <v>5</v>
      </c>
      <c r="H251" s="115" t="s">
        <v>215</v>
      </c>
      <c r="I251" s="117" t="s">
        <v>228</v>
      </c>
      <c r="J251" s="115" t="s">
        <v>369</v>
      </c>
      <c r="K251" s="115" t="s">
        <v>354</v>
      </c>
      <c r="L251" s="116"/>
      <c r="M251" s="2">
        <v>4.6360000000000001</v>
      </c>
      <c r="N251" s="403">
        <v>4.6360000000000001</v>
      </c>
      <c r="O251" s="403">
        <v>4.6360000000000001</v>
      </c>
      <c r="P251" s="403">
        <v>4.6360000000000001</v>
      </c>
      <c r="Q251" s="403">
        <f t="shared" ref="Q251:U251" si="324">P251</f>
        <v>4.6360000000000001</v>
      </c>
      <c r="R251" s="403">
        <f t="shared" si="324"/>
        <v>4.6360000000000001</v>
      </c>
      <c r="S251" s="403">
        <f t="shared" si="324"/>
        <v>4.6360000000000001</v>
      </c>
      <c r="T251" s="403">
        <f t="shared" si="324"/>
        <v>4.6360000000000001</v>
      </c>
      <c r="U251" s="403">
        <f t="shared" si="324"/>
        <v>4.6360000000000001</v>
      </c>
      <c r="V251" s="404">
        <f t="shared" ref="V251:AP251" si="325">U251</f>
        <v>4.6360000000000001</v>
      </c>
      <c r="W251" s="2">
        <f t="shared" si="325"/>
        <v>4.6360000000000001</v>
      </c>
      <c r="X251" s="2">
        <f t="shared" si="325"/>
        <v>4.6360000000000001</v>
      </c>
      <c r="Y251" s="2">
        <f t="shared" si="325"/>
        <v>4.6360000000000001</v>
      </c>
      <c r="Z251" s="2">
        <f t="shared" si="325"/>
        <v>4.6360000000000001</v>
      </c>
      <c r="AA251" s="2">
        <f t="shared" si="325"/>
        <v>4.6360000000000001</v>
      </c>
      <c r="AB251" s="2">
        <f t="shared" si="325"/>
        <v>4.6360000000000001</v>
      </c>
      <c r="AC251" s="2">
        <f t="shared" si="325"/>
        <v>4.6360000000000001</v>
      </c>
      <c r="AD251" s="2">
        <f t="shared" si="325"/>
        <v>4.6360000000000001</v>
      </c>
      <c r="AE251" s="2">
        <f t="shared" si="325"/>
        <v>4.6360000000000001</v>
      </c>
      <c r="AF251" s="2">
        <f t="shared" si="325"/>
        <v>4.6360000000000001</v>
      </c>
      <c r="AG251" s="2">
        <f t="shared" si="325"/>
        <v>4.6360000000000001</v>
      </c>
      <c r="AH251" s="2">
        <f t="shared" si="325"/>
        <v>4.6360000000000001</v>
      </c>
      <c r="AI251" s="2">
        <f t="shared" si="325"/>
        <v>4.6360000000000001</v>
      </c>
      <c r="AJ251" s="2">
        <f t="shared" si="325"/>
        <v>4.6360000000000001</v>
      </c>
      <c r="AK251" s="2">
        <f t="shared" si="325"/>
        <v>4.6360000000000001</v>
      </c>
      <c r="AL251" s="2">
        <f t="shared" si="325"/>
        <v>4.6360000000000001</v>
      </c>
      <c r="AM251" s="2">
        <f t="shared" si="325"/>
        <v>4.6360000000000001</v>
      </c>
      <c r="AN251" s="2">
        <f t="shared" si="325"/>
        <v>4.6360000000000001</v>
      </c>
      <c r="AO251" s="2">
        <f t="shared" si="325"/>
        <v>4.6360000000000001</v>
      </c>
      <c r="AP251" s="58">
        <f t="shared" si="325"/>
        <v>4.6360000000000001</v>
      </c>
    </row>
    <row r="252" spans="1:42">
      <c r="A252" s="165">
        <v>1</v>
      </c>
      <c r="B252" s="115" t="s">
        <v>320</v>
      </c>
      <c r="C252" s="115">
        <v>1</v>
      </c>
      <c r="D252" s="115" t="s">
        <v>99</v>
      </c>
      <c r="E252" s="115">
        <v>3</v>
      </c>
      <c r="F252" s="115" t="s">
        <v>368</v>
      </c>
      <c r="G252" s="115">
        <v>6</v>
      </c>
      <c r="H252" s="458" t="s">
        <v>216</v>
      </c>
      <c r="I252" s="117" t="s">
        <v>228</v>
      </c>
      <c r="J252" s="115" t="s">
        <v>369</v>
      </c>
      <c r="K252" s="115" t="s">
        <v>354</v>
      </c>
      <c r="L252" s="116"/>
      <c r="M252" s="2">
        <v>2.68</v>
      </c>
      <c r="N252" s="403">
        <v>2.68</v>
      </c>
      <c r="O252" s="403">
        <v>2.68</v>
      </c>
      <c r="P252" s="403">
        <v>2.68</v>
      </c>
      <c r="Q252" s="403">
        <f t="shared" ref="Q252:U252" si="326">P252</f>
        <v>2.68</v>
      </c>
      <c r="R252" s="403">
        <f t="shared" si="326"/>
        <v>2.68</v>
      </c>
      <c r="S252" s="403">
        <f t="shared" si="326"/>
        <v>2.68</v>
      </c>
      <c r="T252" s="403">
        <f t="shared" si="326"/>
        <v>2.68</v>
      </c>
      <c r="U252" s="403">
        <f t="shared" si="326"/>
        <v>2.68</v>
      </c>
      <c r="V252" s="404">
        <f t="shared" ref="V252:AP252" si="327">U252</f>
        <v>2.68</v>
      </c>
      <c r="W252" s="2">
        <f t="shared" si="327"/>
        <v>2.68</v>
      </c>
      <c r="X252" s="2">
        <f t="shared" si="327"/>
        <v>2.68</v>
      </c>
      <c r="Y252" s="2">
        <f t="shared" si="327"/>
        <v>2.68</v>
      </c>
      <c r="Z252" s="2">
        <f t="shared" si="327"/>
        <v>2.68</v>
      </c>
      <c r="AA252" s="2">
        <f t="shared" si="327"/>
        <v>2.68</v>
      </c>
      <c r="AB252" s="2">
        <f t="shared" si="327"/>
        <v>2.68</v>
      </c>
      <c r="AC252" s="2">
        <f t="shared" si="327"/>
        <v>2.68</v>
      </c>
      <c r="AD252" s="2">
        <f t="shared" si="327"/>
        <v>2.68</v>
      </c>
      <c r="AE252" s="2">
        <f t="shared" si="327"/>
        <v>2.68</v>
      </c>
      <c r="AF252" s="2">
        <f t="shared" si="327"/>
        <v>2.68</v>
      </c>
      <c r="AG252" s="2">
        <f t="shared" si="327"/>
        <v>2.68</v>
      </c>
      <c r="AH252" s="2">
        <f t="shared" si="327"/>
        <v>2.68</v>
      </c>
      <c r="AI252" s="2">
        <f t="shared" si="327"/>
        <v>2.68</v>
      </c>
      <c r="AJ252" s="2">
        <f t="shared" si="327"/>
        <v>2.68</v>
      </c>
      <c r="AK252" s="2">
        <f t="shared" si="327"/>
        <v>2.68</v>
      </c>
      <c r="AL252" s="2">
        <f t="shared" si="327"/>
        <v>2.68</v>
      </c>
      <c r="AM252" s="2">
        <f t="shared" si="327"/>
        <v>2.68</v>
      </c>
      <c r="AN252" s="2">
        <f t="shared" si="327"/>
        <v>2.68</v>
      </c>
      <c r="AO252" s="2">
        <f t="shared" si="327"/>
        <v>2.68</v>
      </c>
      <c r="AP252" s="58">
        <f t="shared" si="327"/>
        <v>2.68</v>
      </c>
    </row>
    <row r="253" spans="1:42">
      <c r="A253" s="165">
        <v>1</v>
      </c>
      <c r="B253" s="115" t="s">
        <v>320</v>
      </c>
      <c r="C253" s="115">
        <v>1</v>
      </c>
      <c r="D253" s="115" t="s">
        <v>99</v>
      </c>
      <c r="E253" s="115">
        <v>3</v>
      </c>
      <c r="F253" s="115" t="s">
        <v>368</v>
      </c>
      <c r="G253" s="115">
        <v>7</v>
      </c>
      <c r="H253" s="115" t="s">
        <v>765</v>
      </c>
      <c r="I253" s="117" t="s">
        <v>228</v>
      </c>
      <c r="J253" s="115" t="s">
        <v>369</v>
      </c>
      <c r="K253" s="115" t="s">
        <v>354</v>
      </c>
      <c r="L253" s="116"/>
      <c r="M253" s="2">
        <v>6.1560000000000006</v>
      </c>
      <c r="N253" s="403">
        <v>6.1560000000000006</v>
      </c>
      <c r="O253" s="403">
        <v>6.1560000000000006</v>
      </c>
      <c r="P253" s="403">
        <v>6.1560000000000006</v>
      </c>
      <c r="Q253" s="403">
        <f t="shared" ref="Q253:U253" si="328">P253</f>
        <v>6.1560000000000006</v>
      </c>
      <c r="R253" s="403">
        <f t="shared" si="328"/>
        <v>6.1560000000000006</v>
      </c>
      <c r="S253" s="403">
        <f t="shared" si="328"/>
        <v>6.1560000000000006</v>
      </c>
      <c r="T253" s="403">
        <f t="shared" si="328"/>
        <v>6.1560000000000006</v>
      </c>
      <c r="U253" s="403">
        <f t="shared" si="328"/>
        <v>6.1560000000000006</v>
      </c>
      <c r="V253" s="404">
        <f t="shared" ref="V253:AP253" si="329">U253</f>
        <v>6.1560000000000006</v>
      </c>
      <c r="W253" s="2">
        <f t="shared" si="329"/>
        <v>6.1560000000000006</v>
      </c>
      <c r="X253" s="2">
        <f t="shared" si="329"/>
        <v>6.1560000000000006</v>
      </c>
      <c r="Y253" s="2">
        <f t="shared" si="329"/>
        <v>6.1560000000000006</v>
      </c>
      <c r="Z253" s="2">
        <f t="shared" si="329"/>
        <v>6.1560000000000006</v>
      </c>
      <c r="AA253" s="2">
        <f t="shared" si="329"/>
        <v>6.1560000000000006</v>
      </c>
      <c r="AB253" s="2">
        <f t="shared" si="329"/>
        <v>6.1560000000000006</v>
      </c>
      <c r="AC253" s="2">
        <f t="shared" si="329"/>
        <v>6.1560000000000006</v>
      </c>
      <c r="AD253" s="2">
        <f t="shared" si="329"/>
        <v>6.1560000000000006</v>
      </c>
      <c r="AE253" s="2">
        <f t="shared" si="329"/>
        <v>6.1560000000000006</v>
      </c>
      <c r="AF253" s="2">
        <f t="shared" si="329"/>
        <v>6.1560000000000006</v>
      </c>
      <c r="AG253" s="2">
        <f t="shared" si="329"/>
        <v>6.1560000000000006</v>
      </c>
      <c r="AH253" s="2">
        <f t="shared" si="329"/>
        <v>6.1560000000000006</v>
      </c>
      <c r="AI253" s="2">
        <f t="shared" si="329"/>
        <v>6.1560000000000006</v>
      </c>
      <c r="AJ253" s="2">
        <f t="shared" si="329"/>
        <v>6.1560000000000006</v>
      </c>
      <c r="AK253" s="2">
        <f t="shared" si="329"/>
        <v>6.1560000000000006</v>
      </c>
      <c r="AL253" s="2">
        <f t="shared" si="329"/>
        <v>6.1560000000000006</v>
      </c>
      <c r="AM253" s="2">
        <f t="shared" si="329"/>
        <v>6.1560000000000006</v>
      </c>
      <c r="AN253" s="2">
        <f t="shared" si="329"/>
        <v>6.1560000000000006</v>
      </c>
      <c r="AO253" s="2">
        <f t="shared" si="329"/>
        <v>6.1560000000000006</v>
      </c>
      <c r="AP253" s="58">
        <f t="shared" si="329"/>
        <v>6.1560000000000006</v>
      </c>
    </row>
    <row r="254" spans="1:42">
      <c r="A254" s="165">
        <v>1</v>
      </c>
      <c r="B254" s="115" t="s">
        <v>320</v>
      </c>
      <c r="C254" s="115">
        <v>1</v>
      </c>
      <c r="D254" s="115" t="s">
        <v>99</v>
      </c>
      <c r="E254" s="115">
        <v>3</v>
      </c>
      <c r="F254" s="115" t="s">
        <v>368</v>
      </c>
      <c r="G254" s="115">
        <v>8</v>
      </c>
      <c r="H254" s="115" t="s">
        <v>766</v>
      </c>
      <c r="I254" s="117" t="s">
        <v>228</v>
      </c>
      <c r="J254" s="115" t="s">
        <v>369</v>
      </c>
      <c r="K254" s="115" t="s">
        <v>354</v>
      </c>
      <c r="L254" s="116"/>
      <c r="M254" s="2">
        <v>7.0679999999999996</v>
      </c>
      <c r="N254" s="403">
        <v>7.0679999999999996</v>
      </c>
      <c r="O254" s="403">
        <v>7.0679999999999996</v>
      </c>
      <c r="P254" s="403">
        <v>7.0679999999999996</v>
      </c>
      <c r="Q254" s="403">
        <f t="shared" ref="Q254:U254" si="330">P254</f>
        <v>7.0679999999999996</v>
      </c>
      <c r="R254" s="403">
        <f t="shared" si="330"/>
        <v>7.0679999999999996</v>
      </c>
      <c r="S254" s="403">
        <f t="shared" si="330"/>
        <v>7.0679999999999996</v>
      </c>
      <c r="T254" s="403">
        <f t="shared" si="330"/>
        <v>7.0679999999999996</v>
      </c>
      <c r="U254" s="403">
        <f t="shared" si="330"/>
        <v>7.0679999999999996</v>
      </c>
      <c r="V254" s="404">
        <f t="shared" ref="V254:AP254" si="331">U254</f>
        <v>7.0679999999999996</v>
      </c>
      <c r="W254" s="2">
        <f t="shared" si="331"/>
        <v>7.0679999999999996</v>
      </c>
      <c r="X254" s="2">
        <f t="shared" si="331"/>
        <v>7.0679999999999996</v>
      </c>
      <c r="Y254" s="2">
        <f t="shared" si="331"/>
        <v>7.0679999999999996</v>
      </c>
      <c r="Z254" s="2">
        <f t="shared" si="331"/>
        <v>7.0679999999999996</v>
      </c>
      <c r="AA254" s="2">
        <f t="shared" si="331"/>
        <v>7.0679999999999996</v>
      </c>
      <c r="AB254" s="2">
        <f t="shared" si="331"/>
        <v>7.0679999999999996</v>
      </c>
      <c r="AC254" s="2">
        <f t="shared" si="331"/>
        <v>7.0679999999999996</v>
      </c>
      <c r="AD254" s="2">
        <f t="shared" si="331"/>
        <v>7.0679999999999996</v>
      </c>
      <c r="AE254" s="2">
        <f t="shared" si="331"/>
        <v>7.0679999999999996</v>
      </c>
      <c r="AF254" s="2">
        <f t="shared" si="331"/>
        <v>7.0679999999999996</v>
      </c>
      <c r="AG254" s="2">
        <f t="shared" si="331"/>
        <v>7.0679999999999996</v>
      </c>
      <c r="AH254" s="2">
        <f t="shared" si="331"/>
        <v>7.0679999999999996</v>
      </c>
      <c r="AI254" s="2">
        <f t="shared" si="331"/>
        <v>7.0679999999999996</v>
      </c>
      <c r="AJ254" s="2">
        <f t="shared" si="331"/>
        <v>7.0679999999999996</v>
      </c>
      <c r="AK254" s="2">
        <f t="shared" si="331"/>
        <v>7.0679999999999996</v>
      </c>
      <c r="AL254" s="2">
        <f t="shared" si="331"/>
        <v>7.0679999999999996</v>
      </c>
      <c r="AM254" s="2">
        <f t="shared" si="331"/>
        <v>7.0679999999999996</v>
      </c>
      <c r="AN254" s="2">
        <f t="shared" si="331"/>
        <v>7.0679999999999996</v>
      </c>
      <c r="AO254" s="2">
        <f t="shared" si="331"/>
        <v>7.0679999999999996</v>
      </c>
      <c r="AP254" s="58">
        <f t="shared" si="331"/>
        <v>7.0679999999999996</v>
      </c>
    </row>
    <row r="255" spans="1:42">
      <c r="A255" s="165">
        <v>1</v>
      </c>
      <c r="B255" s="115" t="s">
        <v>320</v>
      </c>
      <c r="C255" s="115">
        <v>1</v>
      </c>
      <c r="D255" s="115" t="s">
        <v>99</v>
      </c>
      <c r="E255" s="115">
        <v>3</v>
      </c>
      <c r="F255" s="115" t="s">
        <v>368</v>
      </c>
      <c r="G255" s="115">
        <v>9</v>
      </c>
      <c r="H255" s="115" t="s">
        <v>767</v>
      </c>
      <c r="I255" s="117" t="s">
        <v>228</v>
      </c>
      <c r="J255" s="115" t="s">
        <v>369</v>
      </c>
      <c r="K255" s="115" t="s">
        <v>354</v>
      </c>
      <c r="L255" s="116"/>
      <c r="M255" s="2">
        <v>9.8800000000000008</v>
      </c>
      <c r="N255" s="403">
        <v>9.8800000000000008</v>
      </c>
      <c r="O255" s="403">
        <v>9.8800000000000008</v>
      </c>
      <c r="P255" s="403">
        <v>9.8800000000000008</v>
      </c>
      <c r="Q255" s="403">
        <f t="shared" ref="Q255:U255" si="332">P255</f>
        <v>9.8800000000000008</v>
      </c>
      <c r="R255" s="403">
        <f t="shared" si="332"/>
        <v>9.8800000000000008</v>
      </c>
      <c r="S255" s="403">
        <f t="shared" si="332"/>
        <v>9.8800000000000008</v>
      </c>
      <c r="T255" s="403">
        <f t="shared" si="332"/>
        <v>9.8800000000000008</v>
      </c>
      <c r="U255" s="403">
        <f t="shared" si="332"/>
        <v>9.8800000000000008</v>
      </c>
      <c r="V255" s="404">
        <f t="shared" ref="V255:AP255" si="333">U255</f>
        <v>9.8800000000000008</v>
      </c>
      <c r="W255" s="2">
        <f t="shared" si="333"/>
        <v>9.8800000000000008</v>
      </c>
      <c r="X255" s="2">
        <f t="shared" si="333"/>
        <v>9.8800000000000008</v>
      </c>
      <c r="Y255" s="2">
        <f t="shared" si="333"/>
        <v>9.8800000000000008</v>
      </c>
      <c r="Z255" s="2">
        <f t="shared" si="333"/>
        <v>9.8800000000000008</v>
      </c>
      <c r="AA255" s="2">
        <f t="shared" si="333"/>
        <v>9.8800000000000008</v>
      </c>
      <c r="AB255" s="2">
        <f t="shared" si="333"/>
        <v>9.8800000000000008</v>
      </c>
      <c r="AC255" s="2">
        <f t="shared" si="333"/>
        <v>9.8800000000000008</v>
      </c>
      <c r="AD255" s="2">
        <f t="shared" si="333"/>
        <v>9.8800000000000008</v>
      </c>
      <c r="AE255" s="2">
        <f t="shared" si="333"/>
        <v>9.8800000000000008</v>
      </c>
      <c r="AF255" s="2">
        <f t="shared" si="333"/>
        <v>9.8800000000000008</v>
      </c>
      <c r="AG255" s="2">
        <f t="shared" si="333"/>
        <v>9.8800000000000008</v>
      </c>
      <c r="AH255" s="2">
        <f t="shared" si="333"/>
        <v>9.8800000000000008</v>
      </c>
      <c r="AI255" s="2">
        <f t="shared" si="333"/>
        <v>9.8800000000000008</v>
      </c>
      <c r="AJ255" s="2">
        <f t="shared" si="333"/>
        <v>9.8800000000000008</v>
      </c>
      <c r="AK255" s="2">
        <f t="shared" si="333"/>
        <v>9.8800000000000008</v>
      </c>
      <c r="AL255" s="2">
        <f t="shared" si="333"/>
        <v>9.8800000000000008</v>
      </c>
      <c r="AM255" s="2">
        <f t="shared" si="333"/>
        <v>9.8800000000000008</v>
      </c>
      <c r="AN255" s="2">
        <f t="shared" si="333"/>
        <v>9.8800000000000008</v>
      </c>
      <c r="AO255" s="2">
        <f t="shared" si="333"/>
        <v>9.8800000000000008</v>
      </c>
      <c r="AP255" s="58">
        <f t="shared" si="333"/>
        <v>9.8800000000000008</v>
      </c>
    </row>
    <row r="256" spans="1:42">
      <c r="A256" s="165">
        <v>1</v>
      </c>
      <c r="B256" s="115" t="s">
        <v>320</v>
      </c>
      <c r="C256" s="115">
        <v>1</v>
      </c>
      <c r="D256" s="115" t="s">
        <v>99</v>
      </c>
      <c r="E256" s="115">
        <v>3</v>
      </c>
      <c r="F256" s="115" t="s">
        <v>368</v>
      </c>
      <c r="G256" s="115">
        <v>10</v>
      </c>
      <c r="H256" s="458" t="s">
        <v>220</v>
      </c>
      <c r="I256" s="117" t="s">
        <v>228</v>
      </c>
      <c r="J256" s="115" t="s">
        <v>369</v>
      </c>
      <c r="K256" s="115" t="s">
        <v>354</v>
      </c>
      <c r="L256" s="116"/>
      <c r="M256" s="2">
        <v>15.05</v>
      </c>
      <c r="N256" s="403">
        <v>15.05</v>
      </c>
      <c r="O256" s="403">
        <v>15.05</v>
      </c>
      <c r="P256" s="403">
        <v>15.05</v>
      </c>
      <c r="Q256" s="403">
        <f t="shared" ref="Q256:U256" si="334">P256</f>
        <v>15.05</v>
      </c>
      <c r="R256" s="403">
        <f t="shared" si="334"/>
        <v>15.05</v>
      </c>
      <c r="S256" s="403">
        <f t="shared" si="334"/>
        <v>15.05</v>
      </c>
      <c r="T256" s="403">
        <f t="shared" si="334"/>
        <v>15.05</v>
      </c>
      <c r="U256" s="403">
        <f t="shared" si="334"/>
        <v>15.05</v>
      </c>
      <c r="V256" s="404">
        <f t="shared" ref="V256:AP256" si="335">U256</f>
        <v>15.05</v>
      </c>
      <c r="W256" s="2">
        <f t="shared" si="335"/>
        <v>15.05</v>
      </c>
      <c r="X256" s="2">
        <f t="shared" si="335"/>
        <v>15.05</v>
      </c>
      <c r="Y256" s="2">
        <f t="shared" si="335"/>
        <v>15.05</v>
      </c>
      <c r="Z256" s="2">
        <f t="shared" si="335"/>
        <v>15.05</v>
      </c>
      <c r="AA256" s="2">
        <f t="shared" si="335"/>
        <v>15.05</v>
      </c>
      <c r="AB256" s="2">
        <f t="shared" si="335"/>
        <v>15.05</v>
      </c>
      <c r="AC256" s="2">
        <f t="shared" si="335"/>
        <v>15.05</v>
      </c>
      <c r="AD256" s="2">
        <f t="shared" si="335"/>
        <v>15.05</v>
      </c>
      <c r="AE256" s="2">
        <f t="shared" si="335"/>
        <v>15.05</v>
      </c>
      <c r="AF256" s="2">
        <f t="shared" si="335"/>
        <v>15.05</v>
      </c>
      <c r="AG256" s="2">
        <f t="shared" si="335"/>
        <v>15.05</v>
      </c>
      <c r="AH256" s="2">
        <f t="shared" si="335"/>
        <v>15.05</v>
      </c>
      <c r="AI256" s="2">
        <f t="shared" si="335"/>
        <v>15.05</v>
      </c>
      <c r="AJ256" s="2">
        <f t="shared" si="335"/>
        <v>15.05</v>
      </c>
      <c r="AK256" s="2">
        <f t="shared" si="335"/>
        <v>15.05</v>
      </c>
      <c r="AL256" s="2">
        <f t="shared" si="335"/>
        <v>15.05</v>
      </c>
      <c r="AM256" s="2">
        <f t="shared" si="335"/>
        <v>15.05</v>
      </c>
      <c r="AN256" s="2">
        <f t="shared" si="335"/>
        <v>15.05</v>
      </c>
      <c r="AO256" s="2">
        <f t="shared" si="335"/>
        <v>15.05</v>
      </c>
      <c r="AP256" s="58">
        <f t="shared" si="335"/>
        <v>15.05</v>
      </c>
    </row>
    <row r="257" spans="1:42">
      <c r="A257" s="165">
        <v>1</v>
      </c>
      <c r="B257" s="115" t="s">
        <v>320</v>
      </c>
      <c r="C257" s="115">
        <v>1</v>
      </c>
      <c r="D257" s="115" t="s">
        <v>99</v>
      </c>
      <c r="E257" s="115">
        <v>3</v>
      </c>
      <c r="F257" s="115" t="s">
        <v>368</v>
      </c>
      <c r="G257" s="115">
        <v>11</v>
      </c>
      <c r="H257" s="458" t="s">
        <v>221</v>
      </c>
      <c r="I257" s="117" t="s">
        <v>228</v>
      </c>
      <c r="J257" s="115" t="s">
        <v>369</v>
      </c>
      <c r="K257" s="115" t="s">
        <v>354</v>
      </c>
      <c r="L257" s="116"/>
      <c r="M257" s="2">
        <v>15.05</v>
      </c>
      <c r="N257" s="403">
        <v>15.05</v>
      </c>
      <c r="O257" s="403">
        <v>15.05</v>
      </c>
      <c r="P257" s="403">
        <v>15.05</v>
      </c>
      <c r="Q257" s="403">
        <f t="shared" ref="Q257:U257" si="336">P257</f>
        <v>15.05</v>
      </c>
      <c r="R257" s="403">
        <f t="shared" si="336"/>
        <v>15.05</v>
      </c>
      <c r="S257" s="403">
        <f t="shared" si="336"/>
        <v>15.05</v>
      </c>
      <c r="T257" s="403">
        <f t="shared" si="336"/>
        <v>15.05</v>
      </c>
      <c r="U257" s="403">
        <f t="shared" si="336"/>
        <v>15.05</v>
      </c>
      <c r="V257" s="404">
        <f t="shared" ref="V257:AP257" si="337">U257</f>
        <v>15.05</v>
      </c>
      <c r="W257" s="2">
        <f t="shared" si="337"/>
        <v>15.05</v>
      </c>
      <c r="X257" s="2">
        <f t="shared" si="337"/>
        <v>15.05</v>
      </c>
      <c r="Y257" s="2">
        <f t="shared" si="337"/>
        <v>15.05</v>
      </c>
      <c r="Z257" s="2">
        <f t="shared" si="337"/>
        <v>15.05</v>
      </c>
      <c r="AA257" s="2">
        <f t="shared" si="337"/>
        <v>15.05</v>
      </c>
      <c r="AB257" s="2">
        <f t="shared" si="337"/>
        <v>15.05</v>
      </c>
      <c r="AC257" s="2">
        <f t="shared" si="337"/>
        <v>15.05</v>
      </c>
      <c r="AD257" s="2">
        <f t="shared" si="337"/>
        <v>15.05</v>
      </c>
      <c r="AE257" s="2">
        <f t="shared" si="337"/>
        <v>15.05</v>
      </c>
      <c r="AF257" s="2">
        <f t="shared" si="337"/>
        <v>15.05</v>
      </c>
      <c r="AG257" s="2">
        <f t="shared" si="337"/>
        <v>15.05</v>
      </c>
      <c r="AH257" s="2">
        <f t="shared" si="337"/>
        <v>15.05</v>
      </c>
      <c r="AI257" s="2">
        <f t="shared" si="337"/>
        <v>15.05</v>
      </c>
      <c r="AJ257" s="2">
        <f t="shared" si="337"/>
        <v>15.05</v>
      </c>
      <c r="AK257" s="2">
        <f t="shared" si="337"/>
        <v>15.05</v>
      </c>
      <c r="AL257" s="2">
        <f t="shared" si="337"/>
        <v>15.05</v>
      </c>
      <c r="AM257" s="2">
        <f t="shared" si="337"/>
        <v>15.05</v>
      </c>
      <c r="AN257" s="2">
        <f t="shared" si="337"/>
        <v>15.05</v>
      </c>
      <c r="AO257" s="2">
        <f t="shared" si="337"/>
        <v>15.05</v>
      </c>
      <c r="AP257" s="58">
        <f t="shared" si="337"/>
        <v>15.05</v>
      </c>
    </row>
    <row r="258" spans="1:42">
      <c r="A258" s="165">
        <v>1</v>
      </c>
      <c r="B258" s="115" t="s">
        <v>320</v>
      </c>
      <c r="C258" s="115">
        <v>1</v>
      </c>
      <c r="D258" s="115" t="s">
        <v>99</v>
      </c>
      <c r="E258" s="115">
        <v>3</v>
      </c>
      <c r="F258" s="115" t="s">
        <v>368</v>
      </c>
      <c r="G258" s="115">
        <v>12</v>
      </c>
      <c r="H258" s="458" t="s">
        <v>222</v>
      </c>
      <c r="I258" s="117" t="s">
        <v>228</v>
      </c>
      <c r="J258" s="115" t="s">
        <v>369</v>
      </c>
      <c r="K258" s="115" t="s">
        <v>354</v>
      </c>
      <c r="L258" s="116"/>
      <c r="M258" s="2">
        <v>1.2</v>
      </c>
      <c r="N258" s="403">
        <v>1.2</v>
      </c>
      <c r="O258" s="403">
        <v>1.2</v>
      </c>
      <c r="P258" s="403">
        <v>1.2</v>
      </c>
      <c r="Q258" s="403">
        <f t="shared" ref="Q258:U258" si="338">P258</f>
        <v>1.2</v>
      </c>
      <c r="R258" s="403">
        <f t="shared" si="338"/>
        <v>1.2</v>
      </c>
      <c r="S258" s="403">
        <f t="shared" si="338"/>
        <v>1.2</v>
      </c>
      <c r="T258" s="403">
        <f t="shared" si="338"/>
        <v>1.2</v>
      </c>
      <c r="U258" s="403">
        <f t="shared" si="338"/>
        <v>1.2</v>
      </c>
      <c r="V258" s="404">
        <f t="shared" ref="V258:AP258" si="339">U258</f>
        <v>1.2</v>
      </c>
      <c r="W258" s="2">
        <f t="shared" si="339"/>
        <v>1.2</v>
      </c>
      <c r="X258" s="2">
        <f t="shared" si="339"/>
        <v>1.2</v>
      </c>
      <c r="Y258" s="2">
        <f t="shared" si="339"/>
        <v>1.2</v>
      </c>
      <c r="Z258" s="2">
        <f t="shared" si="339"/>
        <v>1.2</v>
      </c>
      <c r="AA258" s="2">
        <f t="shared" si="339"/>
        <v>1.2</v>
      </c>
      <c r="AB258" s="2">
        <f t="shared" si="339"/>
        <v>1.2</v>
      </c>
      <c r="AC258" s="2">
        <f t="shared" si="339"/>
        <v>1.2</v>
      </c>
      <c r="AD258" s="2">
        <f t="shared" si="339"/>
        <v>1.2</v>
      </c>
      <c r="AE258" s="2">
        <f t="shared" si="339"/>
        <v>1.2</v>
      </c>
      <c r="AF258" s="2">
        <f t="shared" si="339"/>
        <v>1.2</v>
      </c>
      <c r="AG258" s="2">
        <f t="shared" si="339"/>
        <v>1.2</v>
      </c>
      <c r="AH258" s="2">
        <f t="shared" si="339"/>
        <v>1.2</v>
      </c>
      <c r="AI258" s="2">
        <f t="shared" si="339"/>
        <v>1.2</v>
      </c>
      <c r="AJ258" s="2">
        <f t="shared" si="339"/>
        <v>1.2</v>
      </c>
      <c r="AK258" s="2">
        <f t="shared" si="339"/>
        <v>1.2</v>
      </c>
      <c r="AL258" s="2">
        <f t="shared" si="339"/>
        <v>1.2</v>
      </c>
      <c r="AM258" s="2">
        <f t="shared" si="339"/>
        <v>1.2</v>
      </c>
      <c r="AN258" s="2">
        <f t="shared" si="339"/>
        <v>1.2</v>
      </c>
      <c r="AO258" s="2">
        <f t="shared" si="339"/>
        <v>1.2</v>
      </c>
      <c r="AP258" s="58">
        <f t="shared" si="339"/>
        <v>1.2</v>
      </c>
    </row>
    <row r="259" spans="1:42">
      <c r="A259" s="165">
        <v>1</v>
      </c>
      <c r="B259" s="115" t="s">
        <v>320</v>
      </c>
      <c r="C259" s="115">
        <v>1</v>
      </c>
      <c r="D259" s="115" t="s">
        <v>99</v>
      </c>
      <c r="E259" s="115">
        <v>3</v>
      </c>
      <c r="F259" s="115" t="s">
        <v>368</v>
      </c>
      <c r="G259" s="115">
        <v>13</v>
      </c>
      <c r="H259" s="115" t="s">
        <v>772</v>
      </c>
      <c r="I259" s="117" t="s">
        <v>228</v>
      </c>
      <c r="J259" s="115" t="s">
        <v>369</v>
      </c>
      <c r="K259" s="115" t="s">
        <v>354</v>
      </c>
      <c r="L259" s="116"/>
      <c r="M259" s="2">
        <v>1.4</v>
      </c>
      <c r="N259" s="403">
        <v>1.4</v>
      </c>
      <c r="O259" s="403">
        <v>1.4</v>
      </c>
      <c r="P259" s="403">
        <v>1.4</v>
      </c>
      <c r="Q259" s="403">
        <f t="shared" ref="Q259:U259" si="340">P259</f>
        <v>1.4</v>
      </c>
      <c r="R259" s="403">
        <f t="shared" si="340"/>
        <v>1.4</v>
      </c>
      <c r="S259" s="403">
        <f t="shared" si="340"/>
        <v>1.4</v>
      </c>
      <c r="T259" s="403">
        <f t="shared" si="340"/>
        <v>1.4</v>
      </c>
      <c r="U259" s="403">
        <f t="shared" si="340"/>
        <v>1.4</v>
      </c>
      <c r="V259" s="404">
        <f t="shared" ref="V259:AP259" si="341">U259</f>
        <v>1.4</v>
      </c>
      <c r="W259" s="2">
        <f t="shared" si="341"/>
        <v>1.4</v>
      </c>
      <c r="X259" s="2">
        <f t="shared" si="341"/>
        <v>1.4</v>
      </c>
      <c r="Y259" s="2">
        <f t="shared" si="341"/>
        <v>1.4</v>
      </c>
      <c r="Z259" s="2">
        <f t="shared" si="341"/>
        <v>1.4</v>
      </c>
      <c r="AA259" s="2">
        <f t="shared" si="341"/>
        <v>1.4</v>
      </c>
      <c r="AB259" s="2">
        <f t="shared" si="341"/>
        <v>1.4</v>
      </c>
      <c r="AC259" s="2">
        <f t="shared" si="341"/>
        <v>1.4</v>
      </c>
      <c r="AD259" s="2">
        <f t="shared" si="341"/>
        <v>1.4</v>
      </c>
      <c r="AE259" s="2">
        <f t="shared" si="341"/>
        <v>1.4</v>
      </c>
      <c r="AF259" s="2">
        <f t="shared" si="341"/>
        <v>1.4</v>
      </c>
      <c r="AG259" s="2">
        <f t="shared" si="341"/>
        <v>1.4</v>
      </c>
      <c r="AH259" s="2">
        <f t="shared" si="341"/>
        <v>1.4</v>
      </c>
      <c r="AI259" s="2">
        <f t="shared" si="341"/>
        <v>1.4</v>
      </c>
      <c r="AJ259" s="2">
        <f t="shared" si="341"/>
        <v>1.4</v>
      </c>
      <c r="AK259" s="2">
        <f t="shared" si="341"/>
        <v>1.4</v>
      </c>
      <c r="AL259" s="2">
        <f t="shared" si="341"/>
        <v>1.4</v>
      </c>
      <c r="AM259" s="2">
        <f t="shared" si="341"/>
        <v>1.4</v>
      </c>
      <c r="AN259" s="2">
        <f t="shared" si="341"/>
        <v>1.4</v>
      </c>
      <c r="AO259" s="2">
        <f t="shared" si="341"/>
        <v>1.4</v>
      </c>
      <c r="AP259" s="58">
        <f t="shared" si="341"/>
        <v>1.4</v>
      </c>
    </row>
    <row r="260" spans="1:42">
      <c r="A260" s="165">
        <v>1</v>
      </c>
      <c r="B260" s="115" t="s">
        <v>320</v>
      </c>
      <c r="C260" s="115">
        <v>1</v>
      </c>
      <c r="D260" s="115" t="s">
        <v>99</v>
      </c>
      <c r="E260" s="115">
        <v>3</v>
      </c>
      <c r="F260" s="115" t="s">
        <v>368</v>
      </c>
      <c r="G260" s="115">
        <v>14</v>
      </c>
      <c r="H260" s="458" t="s">
        <v>224</v>
      </c>
      <c r="I260" s="117" t="s">
        <v>228</v>
      </c>
      <c r="J260" s="115" t="s">
        <v>369</v>
      </c>
      <c r="K260" s="115" t="s">
        <v>354</v>
      </c>
      <c r="L260" s="116"/>
      <c r="M260" s="2">
        <v>1.8</v>
      </c>
      <c r="N260" s="403">
        <v>1.8</v>
      </c>
      <c r="O260" s="403">
        <v>1.8</v>
      </c>
      <c r="P260" s="403">
        <v>1.8</v>
      </c>
      <c r="Q260" s="403">
        <f t="shared" ref="Q260:U260" si="342">P260</f>
        <v>1.8</v>
      </c>
      <c r="R260" s="403">
        <f t="shared" si="342"/>
        <v>1.8</v>
      </c>
      <c r="S260" s="403">
        <f t="shared" si="342"/>
        <v>1.8</v>
      </c>
      <c r="T260" s="403">
        <f t="shared" si="342"/>
        <v>1.8</v>
      </c>
      <c r="U260" s="403">
        <f t="shared" si="342"/>
        <v>1.8</v>
      </c>
      <c r="V260" s="404">
        <f t="shared" ref="V260:AP260" si="343">U260</f>
        <v>1.8</v>
      </c>
      <c r="W260" s="2">
        <f t="shared" si="343"/>
        <v>1.8</v>
      </c>
      <c r="X260" s="2">
        <f t="shared" si="343"/>
        <v>1.8</v>
      </c>
      <c r="Y260" s="2">
        <f t="shared" si="343"/>
        <v>1.8</v>
      </c>
      <c r="Z260" s="2">
        <f t="shared" si="343"/>
        <v>1.8</v>
      </c>
      <c r="AA260" s="2">
        <f t="shared" si="343"/>
        <v>1.8</v>
      </c>
      <c r="AB260" s="2">
        <f t="shared" si="343"/>
        <v>1.8</v>
      </c>
      <c r="AC260" s="2">
        <f t="shared" si="343"/>
        <v>1.8</v>
      </c>
      <c r="AD260" s="2">
        <f t="shared" si="343"/>
        <v>1.8</v>
      </c>
      <c r="AE260" s="2">
        <f t="shared" si="343"/>
        <v>1.8</v>
      </c>
      <c r="AF260" s="2">
        <f t="shared" si="343"/>
        <v>1.8</v>
      </c>
      <c r="AG260" s="2">
        <f t="shared" si="343"/>
        <v>1.8</v>
      </c>
      <c r="AH260" s="2">
        <f t="shared" si="343"/>
        <v>1.8</v>
      </c>
      <c r="AI260" s="2">
        <f t="shared" si="343"/>
        <v>1.8</v>
      </c>
      <c r="AJ260" s="2">
        <f t="shared" si="343"/>
        <v>1.8</v>
      </c>
      <c r="AK260" s="2">
        <f t="shared" si="343"/>
        <v>1.8</v>
      </c>
      <c r="AL260" s="2">
        <f t="shared" si="343"/>
        <v>1.8</v>
      </c>
      <c r="AM260" s="2">
        <f t="shared" si="343"/>
        <v>1.8</v>
      </c>
      <c r="AN260" s="2">
        <f t="shared" si="343"/>
        <v>1.8</v>
      </c>
      <c r="AO260" s="2">
        <f t="shared" si="343"/>
        <v>1.8</v>
      </c>
      <c r="AP260" s="58">
        <f t="shared" si="343"/>
        <v>1.8</v>
      </c>
    </row>
    <row r="261" spans="1:42">
      <c r="A261" s="165">
        <v>1</v>
      </c>
      <c r="B261" s="115" t="s">
        <v>320</v>
      </c>
      <c r="C261" s="115">
        <v>1</v>
      </c>
      <c r="D261" s="115" t="s">
        <v>99</v>
      </c>
      <c r="E261" s="115">
        <v>3</v>
      </c>
      <c r="F261" s="115" t="s">
        <v>368</v>
      </c>
      <c r="G261" s="115">
        <v>15</v>
      </c>
      <c r="H261" s="115" t="s">
        <v>764</v>
      </c>
      <c r="I261" s="117" t="s">
        <v>228</v>
      </c>
      <c r="J261" s="115" t="s">
        <v>369</v>
      </c>
      <c r="K261" s="115" t="s">
        <v>354</v>
      </c>
      <c r="L261" s="116"/>
      <c r="M261" s="2">
        <v>11.286</v>
      </c>
      <c r="N261" s="403">
        <v>11.286</v>
      </c>
      <c r="O261" s="403">
        <v>11.286</v>
      </c>
      <c r="P261" s="403">
        <v>11.286</v>
      </c>
      <c r="Q261" s="403">
        <f t="shared" ref="Q261:U261" si="344">P261</f>
        <v>11.286</v>
      </c>
      <c r="R261" s="403">
        <f t="shared" si="344"/>
        <v>11.286</v>
      </c>
      <c r="S261" s="403">
        <f t="shared" si="344"/>
        <v>11.286</v>
      </c>
      <c r="T261" s="403">
        <f t="shared" si="344"/>
        <v>11.286</v>
      </c>
      <c r="U261" s="403">
        <f t="shared" si="344"/>
        <v>11.286</v>
      </c>
      <c r="V261" s="404">
        <f t="shared" ref="V261:AP261" si="345">U261</f>
        <v>11.286</v>
      </c>
      <c r="W261" s="2">
        <f t="shared" si="345"/>
        <v>11.286</v>
      </c>
      <c r="X261" s="2">
        <f t="shared" si="345"/>
        <v>11.286</v>
      </c>
      <c r="Y261" s="2">
        <f t="shared" si="345"/>
        <v>11.286</v>
      </c>
      <c r="Z261" s="2">
        <f t="shared" si="345"/>
        <v>11.286</v>
      </c>
      <c r="AA261" s="2">
        <f t="shared" si="345"/>
        <v>11.286</v>
      </c>
      <c r="AB261" s="2">
        <f t="shared" si="345"/>
        <v>11.286</v>
      </c>
      <c r="AC261" s="2">
        <f t="shared" si="345"/>
        <v>11.286</v>
      </c>
      <c r="AD261" s="2">
        <f t="shared" si="345"/>
        <v>11.286</v>
      </c>
      <c r="AE261" s="2">
        <f t="shared" si="345"/>
        <v>11.286</v>
      </c>
      <c r="AF261" s="2">
        <f t="shared" si="345"/>
        <v>11.286</v>
      </c>
      <c r="AG261" s="2">
        <f t="shared" si="345"/>
        <v>11.286</v>
      </c>
      <c r="AH261" s="2">
        <f t="shared" si="345"/>
        <v>11.286</v>
      </c>
      <c r="AI261" s="2">
        <f t="shared" si="345"/>
        <v>11.286</v>
      </c>
      <c r="AJ261" s="2">
        <f t="shared" si="345"/>
        <v>11.286</v>
      </c>
      <c r="AK261" s="2">
        <f t="shared" si="345"/>
        <v>11.286</v>
      </c>
      <c r="AL261" s="2">
        <f t="shared" si="345"/>
        <v>11.286</v>
      </c>
      <c r="AM261" s="2">
        <f t="shared" si="345"/>
        <v>11.286</v>
      </c>
      <c r="AN261" s="2">
        <f t="shared" si="345"/>
        <v>11.286</v>
      </c>
      <c r="AO261" s="2">
        <f t="shared" si="345"/>
        <v>11.286</v>
      </c>
      <c r="AP261" s="58">
        <f t="shared" si="345"/>
        <v>11.286</v>
      </c>
    </row>
    <row r="262" spans="1:42">
      <c r="A262" s="165">
        <v>1</v>
      </c>
      <c r="B262" s="115" t="s">
        <v>320</v>
      </c>
      <c r="C262" s="115">
        <v>1</v>
      </c>
      <c r="D262" s="115" t="s">
        <v>99</v>
      </c>
      <c r="E262" s="115">
        <v>3</v>
      </c>
      <c r="F262" s="115" t="s">
        <v>368</v>
      </c>
      <c r="G262" s="115">
        <v>16</v>
      </c>
      <c r="H262" s="115" t="s">
        <v>762</v>
      </c>
      <c r="I262" s="117" t="s">
        <v>228</v>
      </c>
      <c r="J262" s="115" t="s">
        <v>369</v>
      </c>
      <c r="K262" s="115" t="s">
        <v>354</v>
      </c>
      <c r="L262" s="116"/>
      <c r="M262" s="2">
        <v>5.0920000000000005</v>
      </c>
      <c r="N262" s="403">
        <v>5.0920000000000005</v>
      </c>
      <c r="O262" s="403">
        <v>5.0920000000000005</v>
      </c>
      <c r="P262" s="403">
        <v>5.0920000000000005</v>
      </c>
      <c r="Q262" s="403">
        <f t="shared" ref="Q262:U262" si="346">P262</f>
        <v>5.0920000000000005</v>
      </c>
      <c r="R262" s="403">
        <f t="shared" si="346"/>
        <v>5.0920000000000005</v>
      </c>
      <c r="S262" s="403">
        <f t="shared" si="346"/>
        <v>5.0920000000000005</v>
      </c>
      <c r="T262" s="403">
        <f t="shared" si="346"/>
        <v>5.0920000000000005</v>
      </c>
      <c r="U262" s="403">
        <f t="shared" si="346"/>
        <v>5.0920000000000005</v>
      </c>
      <c r="V262" s="404">
        <f t="shared" ref="V262:AP262" si="347">U262</f>
        <v>5.0920000000000005</v>
      </c>
      <c r="W262" s="2">
        <f t="shared" si="347"/>
        <v>5.0920000000000005</v>
      </c>
      <c r="X262" s="2">
        <f t="shared" si="347"/>
        <v>5.0920000000000005</v>
      </c>
      <c r="Y262" s="2">
        <f t="shared" si="347"/>
        <v>5.0920000000000005</v>
      </c>
      <c r="Z262" s="2">
        <f t="shared" si="347"/>
        <v>5.0920000000000005</v>
      </c>
      <c r="AA262" s="2">
        <f t="shared" si="347"/>
        <v>5.0920000000000005</v>
      </c>
      <c r="AB262" s="2">
        <f t="shared" si="347"/>
        <v>5.0920000000000005</v>
      </c>
      <c r="AC262" s="2">
        <f t="shared" si="347"/>
        <v>5.0920000000000005</v>
      </c>
      <c r="AD262" s="2">
        <f t="shared" si="347"/>
        <v>5.0920000000000005</v>
      </c>
      <c r="AE262" s="2">
        <f t="shared" si="347"/>
        <v>5.0920000000000005</v>
      </c>
      <c r="AF262" s="2">
        <f t="shared" si="347"/>
        <v>5.0920000000000005</v>
      </c>
      <c r="AG262" s="2">
        <f t="shared" si="347"/>
        <v>5.0920000000000005</v>
      </c>
      <c r="AH262" s="2">
        <f t="shared" si="347"/>
        <v>5.0920000000000005</v>
      </c>
      <c r="AI262" s="2">
        <f t="shared" si="347"/>
        <v>5.0920000000000005</v>
      </c>
      <c r="AJ262" s="2">
        <f t="shared" si="347"/>
        <v>5.0920000000000005</v>
      </c>
      <c r="AK262" s="2">
        <f t="shared" si="347"/>
        <v>5.0920000000000005</v>
      </c>
      <c r="AL262" s="2">
        <f t="shared" si="347"/>
        <v>5.0920000000000005</v>
      </c>
      <c r="AM262" s="2">
        <f t="shared" si="347"/>
        <v>5.0920000000000005</v>
      </c>
      <c r="AN262" s="2">
        <f t="shared" si="347"/>
        <v>5.0920000000000005</v>
      </c>
      <c r="AO262" s="2">
        <f t="shared" si="347"/>
        <v>5.0920000000000005</v>
      </c>
      <c r="AP262" s="58">
        <f t="shared" si="347"/>
        <v>5.0920000000000005</v>
      </c>
    </row>
    <row r="263" spans="1:42" ht="15" thickBot="1">
      <c r="A263" s="166">
        <v>1</v>
      </c>
      <c r="B263" s="118" t="s">
        <v>320</v>
      </c>
      <c r="C263" s="118">
        <v>1</v>
      </c>
      <c r="D263" s="118" t="s">
        <v>99</v>
      </c>
      <c r="E263" s="118">
        <v>3</v>
      </c>
      <c r="F263" s="118" t="s">
        <v>368</v>
      </c>
      <c r="G263" s="118">
        <v>17</v>
      </c>
      <c r="H263" s="459" t="s">
        <v>227</v>
      </c>
      <c r="I263" s="119" t="s">
        <v>228</v>
      </c>
      <c r="J263" s="118" t="s">
        <v>369</v>
      </c>
      <c r="K263" s="118" t="s">
        <v>354</v>
      </c>
      <c r="L263" s="118"/>
      <c r="M263" s="62">
        <v>10.45</v>
      </c>
      <c r="N263" s="454">
        <v>10.45</v>
      </c>
      <c r="O263" s="454">
        <v>10.45</v>
      </c>
      <c r="P263" s="454">
        <v>10.45</v>
      </c>
      <c r="Q263" s="454">
        <f t="shared" ref="Q263:U263" si="348">P263</f>
        <v>10.45</v>
      </c>
      <c r="R263" s="454">
        <f t="shared" si="348"/>
        <v>10.45</v>
      </c>
      <c r="S263" s="454">
        <f t="shared" si="348"/>
        <v>10.45</v>
      </c>
      <c r="T263" s="454">
        <f t="shared" si="348"/>
        <v>10.45</v>
      </c>
      <c r="U263" s="454">
        <f t="shared" si="348"/>
        <v>10.45</v>
      </c>
      <c r="V263" s="455">
        <f t="shared" ref="V263:AP263" si="349">U263</f>
        <v>10.45</v>
      </c>
      <c r="W263" s="62">
        <f t="shared" si="349"/>
        <v>10.45</v>
      </c>
      <c r="X263" s="62">
        <f t="shared" si="349"/>
        <v>10.45</v>
      </c>
      <c r="Y263" s="62">
        <f t="shared" si="349"/>
        <v>10.45</v>
      </c>
      <c r="Z263" s="62">
        <f t="shared" si="349"/>
        <v>10.45</v>
      </c>
      <c r="AA263" s="62">
        <f t="shared" si="349"/>
        <v>10.45</v>
      </c>
      <c r="AB263" s="62">
        <f t="shared" si="349"/>
        <v>10.45</v>
      </c>
      <c r="AC263" s="62">
        <f t="shared" si="349"/>
        <v>10.45</v>
      </c>
      <c r="AD263" s="62">
        <f t="shared" si="349"/>
        <v>10.45</v>
      </c>
      <c r="AE263" s="62">
        <f t="shared" si="349"/>
        <v>10.45</v>
      </c>
      <c r="AF263" s="62">
        <f t="shared" si="349"/>
        <v>10.45</v>
      </c>
      <c r="AG263" s="62">
        <f t="shared" si="349"/>
        <v>10.45</v>
      </c>
      <c r="AH263" s="62">
        <f t="shared" si="349"/>
        <v>10.45</v>
      </c>
      <c r="AI263" s="62">
        <f t="shared" si="349"/>
        <v>10.45</v>
      </c>
      <c r="AJ263" s="62">
        <f t="shared" si="349"/>
        <v>10.45</v>
      </c>
      <c r="AK263" s="62">
        <f t="shared" si="349"/>
        <v>10.45</v>
      </c>
      <c r="AL263" s="62">
        <f t="shared" si="349"/>
        <v>10.45</v>
      </c>
      <c r="AM263" s="62">
        <f t="shared" si="349"/>
        <v>10.45</v>
      </c>
      <c r="AN263" s="62">
        <f t="shared" si="349"/>
        <v>10.45</v>
      </c>
      <c r="AO263" s="62">
        <f t="shared" si="349"/>
        <v>10.45</v>
      </c>
      <c r="AP263" s="89">
        <f t="shared" si="349"/>
        <v>10.45</v>
      </c>
    </row>
    <row r="264" spans="1:42">
      <c r="A264" s="162">
        <v>2</v>
      </c>
      <c r="B264" s="157" t="s">
        <v>330</v>
      </c>
      <c r="C264" s="157">
        <v>1</v>
      </c>
      <c r="D264" s="157" t="s">
        <v>99</v>
      </c>
      <c r="E264" s="157">
        <v>3</v>
      </c>
      <c r="F264" s="157" t="s">
        <v>368</v>
      </c>
      <c r="G264" s="157">
        <v>1</v>
      </c>
      <c r="H264" s="157" t="s">
        <v>761</v>
      </c>
      <c r="I264" s="163" t="s">
        <v>228</v>
      </c>
      <c r="J264" s="157" t="s">
        <v>369</v>
      </c>
      <c r="K264" s="157" t="s">
        <v>354</v>
      </c>
      <c r="L264" s="157"/>
      <c r="M264" s="127">
        <v>4.6360000000000001</v>
      </c>
      <c r="N264" s="452">
        <v>4.6360000000000001</v>
      </c>
      <c r="O264" s="452">
        <v>4.6360000000000001</v>
      </c>
      <c r="P264" s="452">
        <v>4.6360000000000001</v>
      </c>
      <c r="Q264" s="452">
        <f t="shared" ref="Q264:Q280" si="350">0.995*P264</f>
        <v>4.6128200000000001</v>
      </c>
      <c r="R264" s="452">
        <f t="shared" ref="R264:R280" si="351">0.99*P264</f>
        <v>4.5896400000000002</v>
      </c>
      <c r="S264" s="452">
        <f t="shared" ref="S264:S280" si="352">0.985*P264</f>
        <v>4.5664600000000002</v>
      </c>
      <c r="T264" s="452">
        <f t="shared" ref="T264:T280" si="353">0.98*P264</f>
        <v>4.5432800000000002</v>
      </c>
      <c r="U264" s="452">
        <f t="shared" ref="U264:U280" si="354">0.975*P264</f>
        <v>4.5201000000000002</v>
      </c>
      <c r="V264" s="453">
        <f t="shared" ref="V264:V280" si="355">0.97*P264</f>
        <v>4.4969200000000003</v>
      </c>
      <c r="W264" s="402">
        <f>V264</f>
        <v>4.4969200000000003</v>
      </c>
      <c r="X264" s="402">
        <f t="shared" ref="X264:AP264" si="356">W264</f>
        <v>4.4969200000000003</v>
      </c>
      <c r="Y264" s="402">
        <f t="shared" si="356"/>
        <v>4.4969200000000003</v>
      </c>
      <c r="Z264" s="402">
        <f t="shared" si="356"/>
        <v>4.4969200000000003</v>
      </c>
      <c r="AA264" s="402">
        <f t="shared" si="356"/>
        <v>4.4969200000000003</v>
      </c>
      <c r="AB264" s="402">
        <f t="shared" si="356"/>
        <v>4.4969200000000003</v>
      </c>
      <c r="AC264" s="402">
        <f t="shared" si="356"/>
        <v>4.4969200000000003</v>
      </c>
      <c r="AD264" s="402">
        <f t="shared" si="356"/>
        <v>4.4969200000000003</v>
      </c>
      <c r="AE264" s="402">
        <f t="shared" si="356"/>
        <v>4.4969200000000003</v>
      </c>
      <c r="AF264" s="402">
        <f t="shared" si="356"/>
        <v>4.4969200000000003</v>
      </c>
      <c r="AG264" s="402">
        <f t="shared" si="356"/>
        <v>4.4969200000000003</v>
      </c>
      <c r="AH264" s="402">
        <f t="shared" si="356"/>
        <v>4.4969200000000003</v>
      </c>
      <c r="AI264" s="402">
        <f t="shared" si="356"/>
        <v>4.4969200000000003</v>
      </c>
      <c r="AJ264" s="402">
        <f t="shared" si="356"/>
        <v>4.4969200000000003</v>
      </c>
      <c r="AK264" s="402">
        <f t="shared" si="356"/>
        <v>4.4969200000000003</v>
      </c>
      <c r="AL264" s="402">
        <f t="shared" si="356"/>
        <v>4.4969200000000003</v>
      </c>
      <c r="AM264" s="402">
        <f t="shared" si="356"/>
        <v>4.4969200000000003</v>
      </c>
      <c r="AN264" s="402">
        <f t="shared" si="356"/>
        <v>4.4969200000000003</v>
      </c>
      <c r="AO264" s="402">
        <f t="shared" si="356"/>
        <v>4.4969200000000003</v>
      </c>
      <c r="AP264" s="461">
        <f t="shared" si="356"/>
        <v>4.4969200000000003</v>
      </c>
    </row>
    <row r="265" spans="1:42">
      <c r="A265" s="165">
        <v>2</v>
      </c>
      <c r="B265" s="115" t="s">
        <v>330</v>
      </c>
      <c r="C265" s="115">
        <v>1</v>
      </c>
      <c r="D265" s="115" t="s">
        <v>99</v>
      </c>
      <c r="E265" s="115">
        <v>3</v>
      </c>
      <c r="F265" s="115" t="s">
        <v>368</v>
      </c>
      <c r="G265" s="115">
        <v>2</v>
      </c>
      <c r="H265" s="115" t="s">
        <v>212</v>
      </c>
      <c r="I265" s="117" t="s">
        <v>228</v>
      </c>
      <c r="J265" s="115" t="s">
        <v>369</v>
      </c>
      <c r="K265" s="115" t="s">
        <v>354</v>
      </c>
      <c r="L265" s="116"/>
      <c r="M265" s="2">
        <v>5.0920000000000005</v>
      </c>
      <c r="N265" s="403">
        <v>5.0920000000000005</v>
      </c>
      <c r="O265" s="403">
        <v>5.0920000000000005</v>
      </c>
      <c r="P265" s="403">
        <v>5.0920000000000005</v>
      </c>
      <c r="Q265" s="403">
        <f t="shared" si="350"/>
        <v>5.0665400000000007</v>
      </c>
      <c r="R265" s="403">
        <f t="shared" si="351"/>
        <v>5.0410800000000009</v>
      </c>
      <c r="S265" s="403">
        <f t="shared" si="352"/>
        <v>5.0156200000000002</v>
      </c>
      <c r="T265" s="403">
        <f t="shared" si="353"/>
        <v>4.9901600000000004</v>
      </c>
      <c r="U265" s="403">
        <f t="shared" si="354"/>
        <v>4.9647000000000006</v>
      </c>
      <c r="V265" s="404">
        <f t="shared" si="355"/>
        <v>4.9392400000000007</v>
      </c>
      <c r="W265" s="405">
        <f>V265</f>
        <v>4.9392400000000007</v>
      </c>
      <c r="X265" s="405">
        <f t="shared" ref="X265:AP265" si="357">W265</f>
        <v>4.9392400000000007</v>
      </c>
      <c r="Y265" s="405">
        <f t="shared" si="357"/>
        <v>4.9392400000000007</v>
      </c>
      <c r="Z265" s="405">
        <f t="shared" si="357"/>
        <v>4.9392400000000007</v>
      </c>
      <c r="AA265" s="405">
        <f t="shared" si="357"/>
        <v>4.9392400000000007</v>
      </c>
      <c r="AB265" s="405">
        <f t="shared" si="357"/>
        <v>4.9392400000000007</v>
      </c>
      <c r="AC265" s="405">
        <f t="shared" si="357"/>
        <v>4.9392400000000007</v>
      </c>
      <c r="AD265" s="405">
        <f t="shared" si="357"/>
        <v>4.9392400000000007</v>
      </c>
      <c r="AE265" s="405">
        <f t="shared" si="357"/>
        <v>4.9392400000000007</v>
      </c>
      <c r="AF265" s="405">
        <f t="shared" si="357"/>
        <v>4.9392400000000007</v>
      </c>
      <c r="AG265" s="405">
        <f t="shared" si="357"/>
        <v>4.9392400000000007</v>
      </c>
      <c r="AH265" s="405">
        <f t="shared" si="357"/>
        <v>4.9392400000000007</v>
      </c>
      <c r="AI265" s="405">
        <f t="shared" si="357"/>
        <v>4.9392400000000007</v>
      </c>
      <c r="AJ265" s="405">
        <f t="shared" si="357"/>
        <v>4.9392400000000007</v>
      </c>
      <c r="AK265" s="405">
        <f t="shared" si="357"/>
        <v>4.9392400000000007</v>
      </c>
      <c r="AL265" s="405">
        <f t="shared" si="357"/>
        <v>4.9392400000000007</v>
      </c>
      <c r="AM265" s="405">
        <f t="shared" si="357"/>
        <v>4.9392400000000007</v>
      </c>
      <c r="AN265" s="405">
        <f t="shared" si="357"/>
        <v>4.9392400000000007</v>
      </c>
      <c r="AO265" s="405">
        <f t="shared" si="357"/>
        <v>4.9392400000000007</v>
      </c>
      <c r="AP265" s="462">
        <f t="shared" si="357"/>
        <v>4.9392400000000007</v>
      </c>
    </row>
    <row r="266" spans="1:42">
      <c r="A266" s="165">
        <v>2</v>
      </c>
      <c r="B266" s="115" t="s">
        <v>330</v>
      </c>
      <c r="C266" s="115">
        <v>1</v>
      </c>
      <c r="D266" s="115" t="s">
        <v>99</v>
      </c>
      <c r="E266" s="115">
        <v>3</v>
      </c>
      <c r="F266" s="115" t="s">
        <v>368</v>
      </c>
      <c r="G266" s="115">
        <v>3</v>
      </c>
      <c r="H266" s="115" t="s">
        <v>768</v>
      </c>
      <c r="I266" s="117" t="s">
        <v>228</v>
      </c>
      <c r="J266" s="115" t="s">
        <v>369</v>
      </c>
      <c r="K266" s="115" t="s">
        <v>354</v>
      </c>
      <c r="L266" s="116"/>
      <c r="M266" s="2">
        <v>11.286</v>
      </c>
      <c r="N266" s="403">
        <v>11.286</v>
      </c>
      <c r="O266" s="403">
        <v>11.286</v>
      </c>
      <c r="P266" s="403">
        <v>11.286</v>
      </c>
      <c r="Q266" s="403">
        <f t="shared" si="350"/>
        <v>11.229569999999999</v>
      </c>
      <c r="R266" s="403">
        <f t="shared" si="351"/>
        <v>11.17314</v>
      </c>
      <c r="S266" s="403">
        <f t="shared" si="352"/>
        <v>11.116709999999999</v>
      </c>
      <c r="T266" s="403">
        <f t="shared" si="353"/>
        <v>11.060279999999999</v>
      </c>
      <c r="U266" s="403">
        <f t="shared" si="354"/>
        <v>11.00385</v>
      </c>
      <c r="V266" s="404">
        <f t="shared" si="355"/>
        <v>10.947419999999999</v>
      </c>
      <c r="W266" s="405">
        <f t="shared" ref="W266:AP266" si="358">V266</f>
        <v>10.947419999999999</v>
      </c>
      <c r="X266" s="405">
        <f t="shared" si="358"/>
        <v>10.947419999999999</v>
      </c>
      <c r="Y266" s="405">
        <f t="shared" si="358"/>
        <v>10.947419999999999</v>
      </c>
      <c r="Z266" s="405">
        <f t="shared" si="358"/>
        <v>10.947419999999999</v>
      </c>
      <c r="AA266" s="405">
        <f t="shared" si="358"/>
        <v>10.947419999999999</v>
      </c>
      <c r="AB266" s="405">
        <f t="shared" si="358"/>
        <v>10.947419999999999</v>
      </c>
      <c r="AC266" s="405">
        <f t="shared" si="358"/>
        <v>10.947419999999999</v>
      </c>
      <c r="AD266" s="405">
        <f t="shared" si="358"/>
        <v>10.947419999999999</v>
      </c>
      <c r="AE266" s="405">
        <f t="shared" si="358"/>
        <v>10.947419999999999</v>
      </c>
      <c r="AF266" s="405">
        <f t="shared" si="358"/>
        <v>10.947419999999999</v>
      </c>
      <c r="AG266" s="405">
        <f t="shared" si="358"/>
        <v>10.947419999999999</v>
      </c>
      <c r="AH266" s="405">
        <f t="shared" si="358"/>
        <v>10.947419999999999</v>
      </c>
      <c r="AI266" s="405">
        <f t="shared" si="358"/>
        <v>10.947419999999999</v>
      </c>
      <c r="AJ266" s="405">
        <f t="shared" si="358"/>
        <v>10.947419999999999</v>
      </c>
      <c r="AK266" s="405">
        <f t="shared" si="358"/>
        <v>10.947419999999999</v>
      </c>
      <c r="AL266" s="405">
        <f t="shared" si="358"/>
        <v>10.947419999999999</v>
      </c>
      <c r="AM266" s="405">
        <f t="shared" si="358"/>
        <v>10.947419999999999</v>
      </c>
      <c r="AN266" s="405">
        <f t="shared" si="358"/>
        <v>10.947419999999999</v>
      </c>
      <c r="AO266" s="405">
        <f t="shared" si="358"/>
        <v>10.947419999999999</v>
      </c>
      <c r="AP266" s="462">
        <f t="shared" si="358"/>
        <v>10.947419999999999</v>
      </c>
    </row>
    <row r="267" spans="1:42">
      <c r="A267" s="165">
        <v>2</v>
      </c>
      <c r="B267" s="115" t="s">
        <v>330</v>
      </c>
      <c r="C267" s="115">
        <v>1</v>
      </c>
      <c r="D267" s="115" t="s">
        <v>99</v>
      </c>
      <c r="E267" s="115">
        <v>3</v>
      </c>
      <c r="F267" s="115" t="s">
        <v>368</v>
      </c>
      <c r="G267" s="115">
        <v>4</v>
      </c>
      <c r="H267" s="115" t="s">
        <v>763</v>
      </c>
      <c r="I267" s="117" t="s">
        <v>228</v>
      </c>
      <c r="J267" s="115" t="s">
        <v>369</v>
      </c>
      <c r="K267" s="115" t="s">
        <v>354</v>
      </c>
      <c r="L267" s="116"/>
      <c r="M267" s="2">
        <v>5.0920000000000005</v>
      </c>
      <c r="N267" s="403">
        <v>5.0920000000000005</v>
      </c>
      <c r="O267" s="403">
        <v>5.0920000000000005</v>
      </c>
      <c r="P267" s="403">
        <v>5.0920000000000005</v>
      </c>
      <c r="Q267" s="403">
        <f t="shared" si="350"/>
        <v>5.0665400000000007</v>
      </c>
      <c r="R267" s="403">
        <f t="shared" si="351"/>
        <v>5.0410800000000009</v>
      </c>
      <c r="S267" s="403">
        <f t="shared" si="352"/>
        <v>5.0156200000000002</v>
      </c>
      <c r="T267" s="403">
        <f t="shared" si="353"/>
        <v>4.9901600000000004</v>
      </c>
      <c r="U267" s="403">
        <f t="shared" si="354"/>
        <v>4.9647000000000006</v>
      </c>
      <c r="V267" s="404">
        <f t="shared" si="355"/>
        <v>4.9392400000000007</v>
      </c>
      <c r="W267" s="405">
        <f t="shared" ref="W267:AP267" si="359">V267</f>
        <v>4.9392400000000007</v>
      </c>
      <c r="X267" s="405">
        <f t="shared" si="359"/>
        <v>4.9392400000000007</v>
      </c>
      <c r="Y267" s="405">
        <f t="shared" si="359"/>
        <v>4.9392400000000007</v>
      </c>
      <c r="Z267" s="405">
        <f t="shared" si="359"/>
        <v>4.9392400000000007</v>
      </c>
      <c r="AA267" s="405">
        <f t="shared" si="359"/>
        <v>4.9392400000000007</v>
      </c>
      <c r="AB267" s="405">
        <f t="shared" si="359"/>
        <v>4.9392400000000007</v>
      </c>
      <c r="AC267" s="405">
        <f t="shared" si="359"/>
        <v>4.9392400000000007</v>
      </c>
      <c r="AD267" s="405">
        <f t="shared" si="359"/>
        <v>4.9392400000000007</v>
      </c>
      <c r="AE267" s="405">
        <f t="shared" si="359"/>
        <v>4.9392400000000007</v>
      </c>
      <c r="AF267" s="405">
        <f t="shared" si="359"/>
        <v>4.9392400000000007</v>
      </c>
      <c r="AG267" s="405">
        <f t="shared" si="359"/>
        <v>4.9392400000000007</v>
      </c>
      <c r="AH267" s="405">
        <f t="shared" si="359"/>
        <v>4.9392400000000007</v>
      </c>
      <c r="AI267" s="405">
        <f t="shared" si="359"/>
        <v>4.9392400000000007</v>
      </c>
      <c r="AJ267" s="405">
        <f t="shared" si="359"/>
        <v>4.9392400000000007</v>
      </c>
      <c r="AK267" s="405">
        <f t="shared" si="359"/>
        <v>4.9392400000000007</v>
      </c>
      <c r="AL267" s="405">
        <f t="shared" si="359"/>
        <v>4.9392400000000007</v>
      </c>
      <c r="AM267" s="405">
        <f t="shared" si="359"/>
        <v>4.9392400000000007</v>
      </c>
      <c r="AN267" s="405">
        <f t="shared" si="359"/>
        <v>4.9392400000000007</v>
      </c>
      <c r="AO267" s="405">
        <f t="shared" si="359"/>
        <v>4.9392400000000007</v>
      </c>
      <c r="AP267" s="462">
        <f t="shared" si="359"/>
        <v>4.9392400000000007</v>
      </c>
    </row>
    <row r="268" spans="1:42">
      <c r="A268" s="165">
        <v>2</v>
      </c>
      <c r="B268" s="115" t="s">
        <v>330</v>
      </c>
      <c r="C268" s="115">
        <v>1</v>
      </c>
      <c r="D268" s="115" t="s">
        <v>99</v>
      </c>
      <c r="E268" s="115">
        <v>3</v>
      </c>
      <c r="F268" s="115" t="s">
        <v>368</v>
      </c>
      <c r="G268" s="115">
        <v>5</v>
      </c>
      <c r="H268" s="115" t="s">
        <v>215</v>
      </c>
      <c r="I268" s="117" t="s">
        <v>228</v>
      </c>
      <c r="J268" s="115" t="s">
        <v>369</v>
      </c>
      <c r="K268" s="115" t="s">
        <v>354</v>
      </c>
      <c r="L268" s="116"/>
      <c r="M268" s="2">
        <v>4.6360000000000001</v>
      </c>
      <c r="N268" s="403">
        <v>4.6360000000000001</v>
      </c>
      <c r="O268" s="403">
        <v>4.6360000000000001</v>
      </c>
      <c r="P268" s="403">
        <v>4.6360000000000001</v>
      </c>
      <c r="Q268" s="403">
        <f t="shared" si="350"/>
        <v>4.6128200000000001</v>
      </c>
      <c r="R268" s="403">
        <f t="shared" si="351"/>
        <v>4.5896400000000002</v>
      </c>
      <c r="S268" s="403">
        <f t="shared" si="352"/>
        <v>4.5664600000000002</v>
      </c>
      <c r="T268" s="403">
        <f t="shared" si="353"/>
        <v>4.5432800000000002</v>
      </c>
      <c r="U268" s="403">
        <f t="shared" si="354"/>
        <v>4.5201000000000002</v>
      </c>
      <c r="V268" s="404">
        <f t="shared" si="355"/>
        <v>4.4969200000000003</v>
      </c>
      <c r="W268" s="405">
        <f t="shared" ref="W268:AP268" si="360">V268</f>
        <v>4.4969200000000003</v>
      </c>
      <c r="X268" s="405">
        <f t="shared" si="360"/>
        <v>4.4969200000000003</v>
      </c>
      <c r="Y268" s="405">
        <f t="shared" si="360"/>
        <v>4.4969200000000003</v>
      </c>
      <c r="Z268" s="405">
        <f t="shared" si="360"/>
        <v>4.4969200000000003</v>
      </c>
      <c r="AA268" s="405">
        <f t="shared" si="360"/>
        <v>4.4969200000000003</v>
      </c>
      <c r="AB268" s="405">
        <f t="shared" si="360"/>
        <v>4.4969200000000003</v>
      </c>
      <c r="AC268" s="405">
        <f t="shared" si="360"/>
        <v>4.4969200000000003</v>
      </c>
      <c r="AD268" s="405">
        <f t="shared" si="360"/>
        <v>4.4969200000000003</v>
      </c>
      <c r="AE268" s="405">
        <f t="shared" si="360"/>
        <v>4.4969200000000003</v>
      </c>
      <c r="AF268" s="405">
        <f t="shared" si="360"/>
        <v>4.4969200000000003</v>
      </c>
      <c r="AG268" s="405">
        <f t="shared" si="360"/>
        <v>4.4969200000000003</v>
      </c>
      <c r="AH268" s="405">
        <f t="shared" si="360"/>
        <v>4.4969200000000003</v>
      </c>
      <c r="AI268" s="405">
        <f t="shared" si="360"/>
        <v>4.4969200000000003</v>
      </c>
      <c r="AJ268" s="405">
        <f t="shared" si="360"/>
        <v>4.4969200000000003</v>
      </c>
      <c r="AK268" s="405">
        <f t="shared" si="360"/>
        <v>4.4969200000000003</v>
      </c>
      <c r="AL268" s="405">
        <f t="shared" si="360"/>
        <v>4.4969200000000003</v>
      </c>
      <c r="AM268" s="405">
        <f t="shared" si="360"/>
        <v>4.4969200000000003</v>
      </c>
      <c r="AN268" s="405">
        <f t="shared" si="360"/>
        <v>4.4969200000000003</v>
      </c>
      <c r="AO268" s="405">
        <f t="shared" si="360"/>
        <v>4.4969200000000003</v>
      </c>
      <c r="AP268" s="462">
        <f t="shared" si="360"/>
        <v>4.4969200000000003</v>
      </c>
    </row>
    <row r="269" spans="1:42">
      <c r="A269" s="165">
        <v>2</v>
      </c>
      <c r="B269" s="115" t="s">
        <v>330</v>
      </c>
      <c r="C269" s="115">
        <v>1</v>
      </c>
      <c r="D269" s="115" t="s">
        <v>99</v>
      </c>
      <c r="E269" s="115">
        <v>3</v>
      </c>
      <c r="F269" s="115" t="s">
        <v>368</v>
      </c>
      <c r="G269" s="115">
        <v>6</v>
      </c>
      <c r="H269" s="458" t="s">
        <v>216</v>
      </c>
      <c r="I269" s="117" t="s">
        <v>228</v>
      </c>
      <c r="J269" s="115" t="s">
        <v>369</v>
      </c>
      <c r="K269" s="115" t="s">
        <v>354</v>
      </c>
      <c r="L269" s="116"/>
      <c r="M269" s="2">
        <v>2.68</v>
      </c>
      <c r="N269" s="403">
        <v>2.68</v>
      </c>
      <c r="O269" s="403">
        <v>2.68</v>
      </c>
      <c r="P269" s="403">
        <v>2.68</v>
      </c>
      <c r="Q269" s="403">
        <f t="shared" si="350"/>
        <v>2.6666000000000003</v>
      </c>
      <c r="R269" s="403">
        <f t="shared" si="351"/>
        <v>2.6532</v>
      </c>
      <c r="S269" s="403">
        <f t="shared" si="352"/>
        <v>2.6398000000000001</v>
      </c>
      <c r="T269" s="403">
        <f t="shared" si="353"/>
        <v>2.6264000000000003</v>
      </c>
      <c r="U269" s="403">
        <f t="shared" si="354"/>
        <v>2.613</v>
      </c>
      <c r="V269" s="404">
        <f t="shared" si="355"/>
        <v>2.5996000000000001</v>
      </c>
      <c r="W269" s="405">
        <f t="shared" ref="W269:AP269" si="361">V269</f>
        <v>2.5996000000000001</v>
      </c>
      <c r="X269" s="405">
        <f t="shared" si="361"/>
        <v>2.5996000000000001</v>
      </c>
      <c r="Y269" s="405">
        <f t="shared" si="361"/>
        <v>2.5996000000000001</v>
      </c>
      <c r="Z269" s="405">
        <f t="shared" si="361"/>
        <v>2.5996000000000001</v>
      </c>
      <c r="AA269" s="405">
        <f t="shared" si="361"/>
        <v>2.5996000000000001</v>
      </c>
      <c r="AB269" s="405">
        <f t="shared" si="361"/>
        <v>2.5996000000000001</v>
      </c>
      <c r="AC269" s="405">
        <f t="shared" si="361"/>
        <v>2.5996000000000001</v>
      </c>
      <c r="AD269" s="405">
        <f t="shared" si="361"/>
        <v>2.5996000000000001</v>
      </c>
      <c r="AE269" s="405">
        <f t="shared" si="361"/>
        <v>2.5996000000000001</v>
      </c>
      <c r="AF269" s="405">
        <f t="shared" si="361"/>
        <v>2.5996000000000001</v>
      </c>
      <c r="AG269" s="405">
        <f t="shared" si="361"/>
        <v>2.5996000000000001</v>
      </c>
      <c r="AH269" s="405">
        <f t="shared" si="361"/>
        <v>2.5996000000000001</v>
      </c>
      <c r="AI269" s="405">
        <f t="shared" si="361"/>
        <v>2.5996000000000001</v>
      </c>
      <c r="AJ269" s="405">
        <f t="shared" si="361"/>
        <v>2.5996000000000001</v>
      </c>
      <c r="AK269" s="405">
        <f t="shared" si="361"/>
        <v>2.5996000000000001</v>
      </c>
      <c r="AL269" s="405">
        <f t="shared" si="361"/>
        <v>2.5996000000000001</v>
      </c>
      <c r="AM269" s="405">
        <f t="shared" si="361"/>
        <v>2.5996000000000001</v>
      </c>
      <c r="AN269" s="405">
        <f t="shared" si="361"/>
        <v>2.5996000000000001</v>
      </c>
      <c r="AO269" s="405">
        <f t="shared" si="361"/>
        <v>2.5996000000000001</v>
      </c>
      <c r="AP269" s="462">
        <f t="shared" si="361"/>
        <v>2.5996000000000001</v>
      </c>
    </row>
    <row r="270" spans="1:42">
      <c r="A270" s="165">
        <v>2</v>
      </c>
      <c r="B270" s="115" t="s">
        <v>330</v>
      </c>
      <c r="C270" s="115">
        <v>1</v>
      </c>
      <c r="D270" s="115" t="s">
        <v>99</v>
      </c>
      <c r="E270" s="115">
        <v>3</v>
      </c>
      <c r="F270" s="115" t="s">
        <v>368</v>
      </c>
      <c r="G270" s="115">
        <v>7</v>
      </c>
      <c r="H270" s="115" t="s">
        <v>765</v>
      </c>
      <c r="I270" s="117" t="s">
        <v>228</v>
      </c>
      <c r="J270" s="115" t="s">
        <v>369</v>
      </c>
      <c r="K270" s="115" t="s">
        <v>354</v>
      </c>
      <c r="L270" s="116"/>
      <c r="M270" s="2">
        <v>6.1560000000000006</v>
      </c>
      <c r="N270" s="403">
        <v>6.1560000000000006</v>
      </c>
      <c r="O270" s="403">
        <v>6.1560000000000006</v>
      </c>
      <c r="P270" s="403">
        <v>6.1560000000000006</v>
      </c>
      <c r="Q270" s="403">
        <f t="shared" si="350"/>
        <v>6.1252200000000006</v>
      </c>
      <c r="R270" s="403">
        <f t="shared" si="351"/>
        <v>6.0944400000000005</v>
      </c>
      <c r="S270" s="403">
        <f t="shared" si="352"/>
        <v>6.0636600000000005</v>
      </c>
      <c r="T270" s="403">
        <f t="shared" si="353"/>
        <v>6.0328800000000005</v>
      </c>
      <c r="U270" s="403">
        <f t="shared" si="354"/>
        <v>6.0021000000000004</v>
      </c>
      <c r="V270" s="404">
        <f t="shared" si="355"/>
        <v>5.9713200000000004</v>
      </c>
      <c r="W270" s="405">
        <f t="shared" ref="W270:AP270" si="362">V270</f>
        <v>5.9713200000000004</v>
      </c>
      <c r="X270" s="405">
        <f t="shared" si="362"/>
        <v>5.9713200000000004</v>
      </c>
      <c r="Y270" s="405">
        <f t="shared" si="362"/>
        <v>5.9713200000000004</v>
      </c>
      <c r="Z270" s="405">
        <f t="shared" si="362"/>
        <v>5.9713200000000004</v>
      </c>
      <c r="AA270" s="405">
        <f t="shared" si="362"/>
        <v>5.9713200000000004</v>
      </c>
      <c r="AB270" s="405">
        <f t="shared" si="362"/>
        <v>5.9713200000000004</v>
      </c>
      <c r="AC270" s="405">
        <f t="shared" si="362"/>
        <v>5.9713200000000004</v>
      </c>
      <c r="AD270" s="405">
        <f t="shared" si="362"/>
        <v>5.9713200000000004</v>
      </c>
      <c r="AE270" s="405">
        <f t="shared" si="362"/>
        <v>5.9713200000000004</v>
      </c>
      <c r="AF270" s="405">
        <f t="shared" si="362"/>
        <v>5.9713200000000004</v>
      </c>
      <c r="AG270" s="405">
        <f t="shared" si="362"/>
        <v>5.9713200000000004</v>
      </c>
      <c r="AH270" s="405">
        <f t="shared" si="362"/>
        <v>5.9713200000000004</v>
      </c>
      <c r="AI270" s="405">
        <f t="shared" si="362"/>
        <v>5.9713200000000004</v>
      </c>
      <c r="AJ270" s="405">
        <f t="shared" si="362"/>
        <v>5.9713200000000004</v>
      </c>
      <c r="AK270" s="405">
        <f t="shared" si="362"/>
        <v>5.9713200000000004</v>
      </c>
      <c r="AL270" s="405">
        <f t="shared" si="362"/>
        <v>5.9713200000000004</v>
      </c>
      <c r="AM270" s="405">
        <f t="shared" si="362"/>
        <v>5.9713200000000004</v>
      </c>
      <c r="AN270" s="405">
        <f t="shared" si="362"/>
        <v>5.9713200000000004</v>
      </c>
      <c r="AO270" s="405">
        <f t="shared" si="362"/>
        <v>5.9713200000000004</v>
      </c>
      <c r="AP270" s="462">
        <f t="shared" si="362"/>
        <v>5.9713200000000004</v>
      </c>
    </row>
    <row r="271" spans="1:42">
      <c r="A271" s="165">
        <v>2</v>
      </c>
      <c r="B271" s="115" t="s">
        <v>330</v>
      </c>
      <c r="C271" s="115">
        <v>1</v>
      </c>
      <c r="D271" s="115" t="s">
        <v>99</v>
      </c>
      <c r="E271" s="115">
        <v>3</v>
      </c>
      <c r="F271" s="115" t="s">
        <v>368</v>
      </c>
      <c r="G271" s="115">
        <v>8</v>
      </c>
      <c r="H271" s="115" t="s">
        <v>766</v>
      </c>
      <c r="I271" s="117" t="s">
        <v>228</v>
      </c>
      <c r="J271" s="115" t="s">
        <v>369</v>
      </c>
      <c r="K271" s="115" t="s">
        <v>354</v>
      </c>
      <c r="L271" s="116"/>
      <c r="M271" s="2">
        <v>7.0679999999999996</v>
      </c>
      <c r="N271" s="403">
        <v>7.0679999999999996</v>
      </c>
      <c r="O271" s="403">
        <v>7.0679999999999996</v>
      </c>
      <c r="P271" s="403">
        <v>7.0679999999999996</v>
      </c>
      <c r="Q271" s="403">
        <f t="shared" si="350"/>
        <v>7.0326599999999999</v>
      </c>
      <c r="R271" s="403">
        <f t="shared" si="351"/>
        <v>6.9973199999999993</v>
      </c>
      <c r="S271" s="403">
        <f t="shared" si="352"/>
        <v>6.9619799999999996</v>
      </c>
      <c r="T271" s="403">
        <f t="shared" si="353"/>
        <v>6.9266399999999999</v>
      </c>
      <c r="U271" s="403">
        <f t="shared" si="354"/>
        <v>6.8912999999999993</v>
      </c>
      <c r="V271" s="404">
        <f t="shared" si="355"/>
        <v>6.8559599999999996</v>
      </c>
      <c r="W271" s="405">
        <f t="shared" ref="W271:AP271" si="363">V271</f>
        <v>6.8559599999999996</v>
      </c>
      <c r="X271" s="405">
        <f t="shared" si="363"/>
        <v>6.8559599999999996</v>
      </c>
      <c r="Y271" s="405">
        <f t="shared" si="363"/>
        <v>6.8559599999999996</v>
      </c>
      <c r="Z271" s="405">
        <f t="shared" si="363"/>
        <v>6.8559599999999996</v>
      </c>
      <c r="AA271" s="405">
        <f t="shared" si="363"/>
        <v>6.8559599999999996</v>
      </c>
      <c r="AB271" s="405">
        <f t="shared" si="363"/>
        <v>6.8559599999999996</v>
      </c>
      <c r="AC271" s="405">
        <f t="shared" si="363"/>
        <v>6.8559599999999996</v>
      </c>
      <c r="AD271" s="405">
        <f t="shared" si="363"/>
        <v>6.8559599999999996</v>
      </c>
      <c r="AE271" s="405">
        <f t="shared" si="363"/>
        <v>6.8559599999999996</v>
      </c>
      <c r="AF271" s="405">
        <f t="shared" si="363"/>
        <v>6.8559599999999996</v>
      </c>
      <c r="AG271" s="405">
        <f t="shared" si="363"/>
        <v>6.8559599999999996</v>
      </c>
      <c r="AH271" s="405">
        <f t="shared" si="363"/>
        <v>6.8559599999999996</v>
      </c>
      <c r="AI271" s="405">
        <f t="shared" si="363"/>
        <v>6.8559599999999996</v>
      </c>
      <c r="AJ271" s="405">
        <f t="shared" si="363"/>
        <v>6.8559599999999996</v>
      </c>
      <c r="AK271" s="405">
        <f t="shared" si="363"/>
        <v>6.8559599999999996</v>
      </c>
      <c r="AL271" s="405">
        <f t="shared" si="363"/>
        <v>6.8559599999999996</v>
      </c>
      <c r="AM271" s="405">
        <f t="shared" si="363"/>
        <v>6.8559599999999996</v>
      </c>
      <c r="AN271" s="405">
        <f t="shared" si="363"/>
        <v>6.8559599999999996</v>
      </c>
      <c r="AO271" s="405">
        <f t="shared" si="363"/>
        <v>6.8559599999999996</v>
      </c>
      <c r="AP271" s="462">
        <f t="shared" si="363"/>
        <v>6.8559599999999996</v>
      </c>
    </row>
    <row r="272" spans="1:42">
      <c r="A272" s="165">
        <v>2</v>
      </c>
      <c r="B272" s="115" t="s">
        <v>330</v>
      </c>
      <c r="C272" s="115">
        <v>1</v>
      </c>
      <c r="D272" s="115" t="s">
        <v>99</v>
      </c>
      <c r="E272" s="115">
        <v>3</v>
      </c>
      <c r="F272" s="115" t="s">
        <v>368</v>
      </c>
      <c r="G272" s="115">
        <v>9</v>
      </c>
      <c r="H272" s="115" t="s">
        <v>767</v>
      </c>
      <c r="I272" s="117" t="s">
        <v>228</v>
      </c>
      <c r="J272" s="115" t="s">
        <v>369</v>
      </c>
      <c r="K272" s="115" t="s">
        <v>354</v>
      </c>
      <c r="L272" s="116"/>
      <c r="M272" s="2">
        <v>9.8800000000000008</v>
      </c>
      <c r="N272" s="403">
        <v>9.8800000000000008</v>
      </c>
      <c r="O272" s="403">
        <v>9.8800000000000008</v>
      </c>
      <c r="P272" s="403">
        <v>9.8800000000000008</v>
      </c>
      <c r="Q272" s="403">
        <f t="shared" si="350"/>
        <v>9.8306000000000004</v>
      </c>
      <c r="R272" s="403">
        <f t="shared" si="351"/>
        <v>9.7812000000000001</v>
      </c>
      <c r="S272" s="403">
        <f t="shared" si="352"/>
        <v>9.7317999999999998</v>
      </c>
      <c r="T272" s="403">
        <f t="shared" si="353"/>
        <v>9.6824000000000012</v>
      </c>
      <c r="U272" s="403">
        <f t="shared" si="354"/>
        <v>9.6330000000000009</v>
      </c>
      <c r="V272" s="404">
        <f t="shared" si="355"/>
        <v>9.5836000000000006</v>
      </c>
      <c r="W272" s="405">
        <f t="shared" ref="W272:AP272" si="364">V272</f>
        <v>9.5836000000000006</v>
      </c>
      <c r="X272" s="405">
        <f t="shared" si="364"/>
        <v>9.5836000000000006</v>
      </c>
      <c r="Y272" s="405">
        <f t="shared" si="364"/>
        <v>9.5836000000000006</v>
      </c>
      <c r="Z272" s="405">
        <f t="shared" si="364"/>
        <v>9.5836000000000006</v>
      </c>
      <c r="AA272" s="405">
        <f t="shared" si="364"/>
        <v>9.5836000000000006</v>
      </c>
      <c r="AB272" s="405">
        <f t="shared" si="364"/>
        <v>9.5836000000000006</v>
      </c>
      <c r="AC272" s="405">
        <f t="shared" si="364"/>
        <v>9.5836000000000006</v>
      </c>
      <c r="AD272" s="405">
        <f t="shared" si="364"/>
        <v>9.5836000000000006</v>
      </c>
      <c r="AE272" s="405">
        <f t="shared" si="364"/>
        <v>9.5836000000000006</v>
      </c>
      <c r="AF272" s="405">
        <f t="shared" si="364"/>
        <v>9.5836000000000006</v>
      </c>
      <c r="AG272" s="405">
        <f t="shared" si="364"/>
        <v>9.5836000000000006</v>
      </c>
      <c r="AH272" s="405">
        <f t="shared" si="364"/>
        <v>9.5836000000000006</v>
      </c>
      <c r="AI272" s="405">
        <f t="shared" si="364"/>
        <v>9.5836000000000006</v>
      </c>
      <c r="AJ272" s="405">
        <f t="shared" si="364"/>
        <v>9.5836000000000006</v>
      </c>
      <c r="AK272" s="405">
        <f t="shared" si="364"/>
        <v>9.5836000000000006</v>
      </c>
      <c r="AL272" s="405">
        <f t="shared" si="364"/>
        <v>9.5836000000000006</v>
      </c>
      <c r="AM272" s="405">
        <f t="shared" si="364"/>
        <v>9.5836000000000006</v>
      </c>
      <c r="AN272" s="405">
        <f t="shared" si="364"/>
        <v>9.5836000000000006</v>
      </c>
      <c r="AO272" s="405">
        <f t="shared" si="364"/>
        <v>9.5836000000000006</v>
      </c>
      <c r="AP272" s="462">
        <f t="shared" si="364"/>
        <v>9.5836000000000006</v>
      </c>
    </row>
    <row r="273" spans="1:42">
      <c r="A273" s="165">
        <v>2</v>
      </c>
      <c r="B273" s="115" t="s">
        <v>330</v>
      </c>
      <c r="C273" s="115">
        <v>1</v>
      </c>
      <c r="D273" s="115" t="s">
        <v>99</v>
      </c>
      <c r="E273" s="115">
        <v>3</v>
      </c>
      <c r="F273" s="115" t="s">
        <v>368</v>
      </c>
      <c r="G273" s="115">
        <v>10</v>
      </c>
      <c r="H273" s="458" t="s">
        <v>220</v>
      </c>
      <c r="I273" s="117" t="s">
        <v>228</v>
      </c>
      <c r="J273" s="115" t="s">
        <v>369</v>
      </c>
      <c r="K273" s="115" t="s">
        <v>354</v>
      </c>
      <c r="L273" s="116"/>
      <c r="M273" s="2">
        <v>15.05</v>
      </c>
      <c r="N273" s="403">
        <v>15.05</v>
      </c>
      <c r="O273" s="403">
        <v>15.05</v>
      </c>
      <c r="P273" s="403">
        <v>15.05</v>
      </c>
      <c r="Q273" s="403">
        <f t="shared" si="350"/>
        <v>14.97475</v>
      </c>
      <c r="R273" s="403">
        <f t="shared" si="351"/>
        <v>14.8995</v>
      </c>
      <c r="S273" s="403">
        <f t="shared" si="352"/>
        <v>14.824250000000001</v>
      </c>
      <c r="T273" s="403">
        <f t="shared" si="353"/>
        <v>14.749000000000001</v>
      </c>
      <c r="U273" s="403">
        <f t="shared" si="354"/>
        <v>14.67375</v>
      </c>
      <c r="V273" s="404">
        <f t="shared" si="355"/>
        <v>14.5985</v>
      </c>
      <c r="W273" s="405">
        <f t="shared" ref="W273:AP273" si="365">V273</f>
        <v>14.5985</v>
      </c>
      <c r="X273" s="405">
        <f t="shared" si="365"/>
        <v>14.5985</v>
      </c>
      <c r="Y273" s="405">
        <f t="shared" si="365"/>
        <v>14.5985</v>
      </c>
      <c r="Z273" s="405">
        <f t="shared" si="365"/>
        <v>14.5985</v>
      </c>
      <c r="AA273" s="405">
        <f t="shared" si="365"/>
        <v>14.5985</v>
      </c>
      <c r="AB273" s="405">
        <f t="shared" si="365"/>
        <v>14.5985</v>
      </c>
      <c r="AC273" s="405">
        <f t="shared" si="365"/>
        <v>14.5985</v>
      </c>
      <c r="AD273" s="405">
        <f t="shared" si="365"/>
        <v>14.5985</v>
      </c>
      <c r="AE273" s="405">
        <f t="shared" si="365"/>
        <v>14.5985</v>
      </c>
      <c r="AF273" s="405">
        <f t="shared" si="365"/>
        <v>14.5985</v>
      </c>
      <c r="AG273" s="405">
        <f t="shared" si="365"/>
        <v>14.5985</v>
      </c>
      <c r="AH273" s="405">
        <f t="shared" si="365"/>
        <v>14.5985</v>
      </c>
      <c r="AI273" s="405">
        <f t="shared" si="365"/>
        <v>14.5985</v>
      </c>
      <c r="AJ273" s="405">
        <f t="shared" si="365"/>
        <v>14.5985</v>
      </c>
      <c r="AK273" s="405">
        <f t="shared" si="365"/>
        <v>14.5985</v>
      </c>
      <c r="AL273" s="405">
        <f t="shared" si="365"/>
        <v>14.5985</v>
      </c>
      <c r="AM273" s="405">
        <f t="shared" si="365"/>
        <v>14.5985</v>
      </c>
      <c r="AN273" s="405">
        <f t="shared" si="365"/>
        <v>14.5985</v>
      </c>
      <c r="AO273" s="405">
        <f t="shared" si="365"/>
        <v>14.5985</v>
      </c>
      <c r="AP273" s="462">
        <f t="shared" si="365"/>
        <v>14.5985</v>
      </c>
    </row>
    <row r="274" spans="1:42">
      <c r="A274" s="165">
        <v>2</v>
      </c>
      <c r="B274" s="115" t="s">
        <v>330</v>
      </c>
      <c r="C274" s="115">
        <v>1</v>
      </c>
      <c r="D274" s="115" t="s">
        <v>99</v>
      </c>
      <c r="E274" s="115">
        <v>3</v>
      </c>
      <c r="F274" s="115" t="s">
        <v>368</v>
      </c>
      <c r="G274" s="115">
        <v>11</v>
      </c>
      <c r="H274" s="458" t="s">
        <v>221</v>
      </c>
      <c r="I274" s="117" t="s">
        <v>228</v>
      </c>
      <c r="J274" s="115" t="s">
        <v>369</v>
      </c>
      <c r="K274" s="115" t="s">
        <v>354</v>
      </c>
      <c r="L274" s="116"/>
      <c r="M274" s="2">
        <v>15.05</v>
      </c>
      <c r="N274" s="403">
        <v>15.05</v>
      </c>
      <c r="O274" s="403">
        <v>15.05</v>
      </c>
      <c r="P274" s="403">
        <v>15.05</v>
      </c>
      <c r="Q274" s="403">
        <f t="shared" si="350"/>
        <v>14.97475</v>
      </c>
      <c r="R274" s="403">
        <f t="shared" si="351"/>
        <v>14.8995</v>
      </c>
      <c r="S274" s="403">
        <f t="shared" si="352"/>
        <v>14.824250000000001</v>
      </c>
      <c r="T274" s="403">
        <f t="shared" si="353"/>
        <v>14.749000000000001</v>
      </c>
      <c r="U274" s="403">
        <f t="shared" si="354"/>
        <v>14.67375</v>
      </c>
      <c r="V274" s="404">
        <f t="shared" si="355"/>
        <v>14.5985</v>
      </c>
      <c r="W274" s="405">
        <f t="shared" ref="W274:AP274" si="366">V274</f>
        <v>14.5985</v>
      </c>
      <c r="X274" s="405">
        <f t="shared" si="366"/>
        <v>14.5985</v>
      </c>
      <c r="Y274" s="405">
        <f t="shared" si="366"/>
        <v>14.5985</v>
      </c>
      <c r="Z274" s="405">
        <f t="shared" si="366"/>
        <v>14.5985</v>
      </c>
      <c r="AA274" s="405">
        <f t="shared" si="366"/>
        <v>14.5985</v>
      </c>
      <c r="AB274" s="405">
        <f t="shared" si="366"/>
        <v>14.5985</v>
      </c>
      <c r="AC274" s="405">
        <f t="shared" si="366"/>
        <v>14.5985</v>
      </c>
      <c r="AD274" s="405">
        <f t="shared" si="366"/>
        <v>14.5985</v>
      </c>
      <c r="AE274" s="405">
        <f t="shared" si="366"/>
        <v>14.5985</v>
      </c>
      <c r="AF274" s="405">
        <f t="shared" si="366"/>
        <v>14.5985</v>
      </c>
      <c r="AG274" s="405">
        <f t="shared" si="366"/>
        <v>14.5985</v>
      </c>
      <c r="AH274" s="405">
        <f t="shared" si="366"/>
        <v>14.5985</v>
      </c>
      <c r="AI274" s="405">
        <f t="shared" si="366"/>
        <v>14.5985</v>
      </c>
      <c r="AJ274" s="405">
        <f t="shared" si="366"/>
        <v>14.5985</v>
      </c>
      <c r="AK274" s="405">
        <f t="shared" si="366"/>
        <v>14.5985</v>
      </c>
      <c r="AL274" s="405">
        <f t="shared" si="366"/>
        <v>14.5985</v>
      </c>
      <c r="AM274" s="405">
        <f t="shared" si="366"/>
        <v>14.5985</v>
      </c>
      <c r="AN274" s="405">
        <f t="shared" si="366"/>
        <v>14.5985</v>
      </c>
      <c r="AO274" s="405">
        <f t="shared" si="366"/>
        <v>14.5985</v>
      </c>
      <c r="AP274" s="462">
        <f t="shared" si="366"/>
        <v>14.5985</v>
      </c>
    </row>
    <row r="275" spans="1:42">
      <c r="A275" s="165">
        <v>2</v>
      </c>
      <c r="B275" s="115" t="s">
        <v>330</v>
      </c>
      <c r="C275" s="115">
        <v>1</v>
      </c>
      <c r="D275" s="115" t="s">
        <v>99</v>
      </c>
      <c r="E275" s="115">
        <v>3</v>
      </c>
      <c r="F275" s="115" t="s">
        <v>368</v>
      </c>
      <c r="G275" s="115">
        <v>12</v>
      </c>
      <c r="H275" s="458" t="s">
        <v>222</v>
      </c>
      <c r="I275" s="117" t="s">
        <v>228</v>
      </c>
      <c r="J275" s="115" t="s">
        <v>369</v>
      </c>
      <c r="K275" s="115" t="s">
        <v>354</v>
      </c>
      <c r="L275" s="116"/>
      <c r="M275" s="2">
        <v>1.2</v>
      </c>
      <c r="N275" s="403">
        <v>1.2</v>
      </c>
      <c r="O275" s="403">
        <v>1.2</v>
      </c>
      <c r="P275" s="403">
        <v>1.2</v>
      </c>
      <c r="Q275" s="403">
        <f t="shared" si="350"/>
        <v>1.194</v>
      </c>
      <c r="R275" s="403">
        <f t="shared" si="351"/>
        <v>1.1879999999999999</v>
      </c>
      <c r="S275" s="403">
        <f t="shared" si="352"/>
        <v>1.1819999999999999</v>
      </c>
      <c r="T275" s="403">
        <f t="shared" si="353"/>
        <v>1.1759999999999999</v>
      </c>
      <c r="U275" s="403">
        <f t="shared" si="354"/>
        <v>1.17</v>
      </c>
      <c r="V275" s="404">
        <f t="shared" si="355"/>
        <v>1.1639999999999999</v>
      </c>
      <c r="W275" s="405">
        <f t="shared" ref="W275:AP275" si="367">V275</f>
        <v>1.1639999999999999</v>
      </c>
      <c r="X275" s="405">
        <f t="shared" si="367"/>
        <v>1.1639999999999999</v>
      </c>
      <c r="Y275" s="405">
        <f t="shared" si="367"/>
        <v>1.1639999999999999</v>
      </c>
      <c r="Z275" s="405">
        <f t="shared" si="367"/>
        <v>1.1639999999999999</v>
      </c>
      <c r="AA275" s="405">
        <f t="shared" si="367"/>
        <v>1.1639999999999999</v>
      </c>
      <c r="AB275" s="405">
        <f t="shared" si="367"/>
        <v>1.1639999999999999</v>
      </c>
      <c r="AC275" s="405">
        <f t="shared" si="367"/>
        <v>1.1639999999999999</v>
      </c>
      <c r="AD275" s="405">
        <f t="shared" si="367"/>
        <v>1.1639999999999999</v>
      </c>
      <c r="AE275" s="405">
        <f t="shared" si="367"/>
        <v>1.1639999999999999</v>
      </c>
      <c r="AF275" s="405">
        <f t="shared" si="367"/>
        <v>1.1639999999999999</v>
      </c>
      <c r="AG275" s="405">
        <f t="shared" si="367"/>
        <v>1.1639999999999999</v>
      </c>
      <c r="AH275" s="405">
        <f t="shared" si="367"/>
        <v>1.1639999999999999</v>
      </c>
      <c r="AI275" s="405">
        <f t="shared" si="367"/>
        <v>1.1639999999999999</v>
      </c>
      <c r="AJ275" s="405">
        <f t="shared" si="367"/>
        <v>1.1639999999999999</v>
      </c>
      <c r="AK275" s="405">
        <f t="shared" si="367"/>
        <v>1.1639999999999999</v>
      </c>
      <c r="AL275" s="405">
        <f t="shared" si="367"/>
        <v>1.1639999999999999</v>
      </c>
      <c r="AM275" s="405">
        <f t="shared" si="367"/>
        <v>1.1639999999999999</v>
      </c>
      <c r="AN275" s="405">
        <f t="shared" si="367"/>
        <v>1.1639999999999999</v>
      </c>
      <c r="AO275" s="405">
        <f t="shared" si="367"/>
        <v>1.1639999999999999</v>
      </c>
      <c r="AP275" s="462">
        <f t="shared" si="367"/>
        <v>1.1639999999999999</v>
      </c>
    </row>
    <row r="276" spans="1:42">
      <c r="A276" s="165">
        <v>2</v>
      </c>
      <c r="B276" s="115" t="s">
        <v>330</v>
      </c>
      <c r="C276" s="115">
        <v>1</v>
      </c>
      <c r="D276" s="115" t="s">
        <v>99</v>
      </c>
      <c r="E276" s="115">
        <v>3</v>
      </c>
      <c r="F276" s="115" t="s">
        <v>368</v>
      </c>
      <c r="G276" s="115">
        <v>13</v>
      </c>
      <c r="H276" s="115" t="s">
        <v>772</v>
      </c>
      <c r="I276" s="117" t="s">
        <v>228</v>
      </c>
      <c r="J276" s="115" t="s">
        <v>369</v>
      </c>
      <c r="K276" s="115" t="s">
        <v>354</v>
      </c>
      <c r="L276" s="116"/>
      <c r="M276" s="2">
        <v>1.4</v>
      </c>
      <c r="N276" s="403">
        <v>1.4</v>
      </c>
      <c r="O276" s="403">
        <v>1.4</v>
      </c>
      <c r="P276" s="403">
        <v>1.4</v>
      </c>
      <c r="Q276" s="403">
        <f t="shared" si="350"/>
        <v>1.393</v>
      </c>
      <c r="R276" s="403">
        <f t="shared" si="351"/>
        <v>1.3859999999999999</v>
      </c>
      <c r="S276" s="403">
        <f t="shared" si="352"/>
        <v>1.379</v>
      </c>
      <c r="T276" s="403">
        <f t="shared" si="353"/>
        <v>1.3719999999999999</v>
      </c>
      <c r="U276" s="403">
        <f t="shared" si="354"/>
        <v>1.365</v>
      </c>
      <c r="V276" s="404">
        <f t="shared" si="355"/>
        <v>1.3579999999999999</v>
      </c>
      <c r="W276" s="405">
        <f t="shared" ref="W276:AP276" si="368">V276</f>
        <v>1.3579999999999999</v>
      </c>
      <c r="X276" s="405">
        <f t="shared" si="368"/>
        <v>1.3579999999999999</v>
      </c>
      <c r="Y276" s="405">
        <f t="shared" si="368"/>
        <v>1.3579999999999999</v>
      </c>
      <c r="Z276" s="405">
        <f t="shared" si="368"/>
        <v>1.3579999999999999</v>
      </c>
      <c r="AA276" s="405">
        <f t="shared" si="368"/>
        <v>1.3579999999999999</v>
      </c>
      <c r="AB276" s="405">
        <f t="shared" si="368"/>
        <v>1.3579999999999999</v>
      </c>
      <c r="AC276" s="405">
        <f t="shared" si="368"/>
        <v>1.3579999999999999</v>
      </c>
      <c r="AD276" s="405">
        <f t="shared" si="368"/>
        <v>1.3579999999999999</v>
      </c>
      <c r="AE276" s="405">
        <f t="shared" si="368"/>
        <v>1.3579999999999999</v>
      </c>
      <c r="AF276" s="405">
        <f t="shared" si="368"/>
        <v>1.3579999999999999</v>
      </c>
      <c r="AG276" s="405">
        <f t="shared" si="368"/>
        <v>1.3579999999999999</v>
      </c>
      <c r="AH276" s="405">
        <f t="shared" si="368"/>
        <v>1.3579999999999999</v>
      </c>
      <c r="AI276" s="405">
        <f t="shared" si="368"/>
        <v>1.3579999999999999</v>
      </c>
      <c r="AJ276" s="405">
        <f t="shared" si="368"/>
        <v>1.3579999999999999</v>
      </c>
      <c r="AK276" s="405">
        <f t="shared" si="368"/>
        <v>1.3579999999999999</v>
      </c>
      <c r="AL276" s="405">
        <f t="shared" si="368"/>
        <v>1.3579999999999999</v>
      </c>
      <c r="AM276" s="405">
        <f t="shared" si="368"/>
        <v>1.3579999999999999</v>
      </c>
      <c r="AN276" s="405">
        <f t="shared" si="368"/>
        <v>1.3579999999999999</v>
      </c>
      <c r="AO276" s="405">
        <f t="shared" si="368"/>
        <v>1.3579999999999999</v>
      </c>
      <c r="AP276" s="462">
        <f t="shared" si="368"/>
        <v>1.3579999999999999</v>
      </c>
    </row>
    <row r="277" spans="1:42">
      <c r="A277" s="165">
        <v>2</v>
      </c>
      <c r="B277" s="115" t="s">
        <v>330</v>
      </c>
      <c r="C277" s="115">
        <v>1</v>
      </c>
      <c r="D277" s="115" t="s">
        <v>99</v>
      </c>
      <c r="E277" s="115">
        <v>3</v>
      </c>
      <c r="F277" s="115" t="s">
        <v>368</v>
      </c>
      <c r="G277" s="115">
        <v>14</v>
      </c>
      <c r="H277" s="458" t="s">
        <v>224</v>
      </c>
      <c r="I277" s="117" t="s">
        <v>228</v>
      </c>
      <c r="J277" s="115" t="s">
        <v>369</v>
      </c>
      <c r="K277" s="115" t="s">
        <v>354</v>
      </c>
      <c r="L277" s="116"/>
      <c r="M277" s="2">
        <v>1.8</v>
      </c>
      <c r="N277" s="403">
        <v>1.8</v>
      </c>
      <c r="O277" s="403">
        <v>1.8</v>
      </c>
      <c r="P277" s="403">
        <v>1.8</v>
      </c>
      <c r="Q277" s="403">
        <f t="shared" si="350"/>
        <v>1.7909999999999999</v>
      </c>
      <c r="R277" s="403">
        <f t="shared" si="351"/>
        <v>1.782</v>
      </c>
      <c r="S277" s="403">
        <f t="shared" si="352"/>
        <v>1.7729999999999999</v>
      </c>
      <c r="T277" s="403">
        <f t="shared" si="353"/>
        <v>1.764</v>
      </c>
      <c r="U277" s="403">
        <f t="shared" si="354"/>
        <v>1.7549999999999999</v>
      </c>
      <c r="V277" s="404">
        <f t="shared" si="355"/>
        <v>1.746</v>
      </c>
      <c r="W277" s="405">
        <f t="shared" ref="W277:AP277" si="369">V277</f>
        <v>1.746</v>
      </c>
      <c r="X277" s="405">
        <f t="shared" si="369"/>
        <v>1.746</v>
      </c>
      <c r="Y277" s="405">
        <f t="shared" si="369"/>
        <v>1.746</v>
      </c>
      <c r="Z277" s="405">
        <f t="shared" si="369"/>
        <v>1.746</v>
      </c>
      <c r="AA277" s="405">
        <f t="shared" si="369"/>
        <v>1.746</v>
      </c>
      <c r="AB277" s="405">
        <f t="shared" si="369"/>
        <v>1.746</v>
      </c>
      <c r="AC277" s="405">
        <f t="shared" si="369"/>
        <v>1.746</v>
      </c>
      <c r="AD277" s="405">
        <f t="shared" si="369"/>
        <v>1.746</v>
      </c>
      <c r="AE277" s="405">
        <f t="shared" si="369"/>
        <v>1.746</v>
      </c>
      <c r="AF277" s="405">
        <f t="shared" si="369"/>
        <v>1.746</v>
      </c>
      <c r="AG277" s="405">
        <f t="shared" si="369"/>
        <v>1.746</v>
      </c>
      <c r="AH277" s="405">
        <f t="shared" si="369"/>
        <v>1.746</v>
      </c>
      <c r="AI277" s="405">
        <f t="shared" si="369"/>
        <v>1.746</v>
      </c>
      <c r="AJ277" s="405">
        <f t="shared" si="369"/>
        <v>1.746</v>
      </c>
      <c r="AK277" s="405">
        <f t="shared" si="369"/>
        <v>1.746</v>
      </c>
      <c r="AL277" s="405">
        <f t="shared" si="369"/>
        <v>1.746</v>
      </c>
      <c r="AM277" s="405">
        <f t="shared" si="369"/>
        <v>1.746</v>
      </c>
      <c r="AN277" s="405">
        <f t="shared" si="369"/>
        <v>1.746</v>
      </c>
      <c r="AO277" s="405">
        <f t="shared" si="369"/>
        <v>1.746</v>
      </c>
      <c r="AP277" s="462">
        <f t="shared" si="369"/>
        <v>1.746</v>
      </c>
    </row>
    <row r="278" spans="1:42">
      <c r="A278" s="165">
        <v>2</v>
      </c>
      <c r="B278" s="115" t="s">
        <v>330</v>
      </c>
      <c r="C278" s="115">
        <v>1</v>
      </c>
      <c r="D278" s="115" t="s">
        <v>99</v>
      </c>
      <c r="E278" s="115">
        <v>3</v>
      </c>
      <c r="F278" s="115" t="s">
        <v>368</v>
      </c>
      <c r="G278" s="115">
        <v>15</v>
      </c>
      <c r="H278" s="115" t="s">
        <v>764</v>
      </c>
      <c r="I278" s="117" t="s">
        <v>228</v>
      </c>
      <c r="J278" s="115" t="s">
        <v>369</v>
      </c>
      <c r="K278" s="115" t="s">
        <v>354</v>
      </c>
      <c r="L278" s="116"/>
      <c r="M278" s="2">
        <v>11.286</v>
      </c>
      <c r="N278" s="403">
        <v>11.286</v>
      </c>
      <c r="O278" s="403">
        <v>11.286</v>
      </c>
      <c r="P278" s="403">
        <v>11.286</v>
      </c>
      <c r="Q278" s="403">
        <f t="shared" si="350"/>
        <v>11.229569999999999</v>
      </c>
      <c r="R278" s="403">
        <f t="shared" si="351"/>
        <v>11.17314</v>
      </c>
      <c r="S278" s="403">
        <f t="shared" si="352"/>
        <v>11.116709999999999</v>
      </c>
      <c r="T278" s="403">
        <f t="shared" si="353"/>
        <v>11.060279999999999</v>
      </c>
      <c r="U278" s="403">
        <f t="shared" si="354"/>
        <v>11.00385</v>
      </c>
      <c r="V278" s="404">
        <f t="shared" si="355"/>
        <v>10.947419999999999</v>
      </c>
      <c r="W278" s="405">
        <f t="shared" ref="W278:AP278" si="370">V278</f>
        <v>10.947419999999999</v>
      </c>
      <c r="X278" s="405">
        <f t="shared" si="370"/>
        <v>10.947419999999999</v>
      </c>
      <c r="Y278" s="405">
        <f t="shared" si="370"/>
        <v>10.947419999999999</v>
      </c>
      <c r="Z278" s="405">
        <f t="shared" si="370"/>
        <v>10.947419999999999</v>
      </c>
      <c r="AA278" s="405">
        <f t="shared" si="370"/>
        <v>10.947419999999999</v>
      </c>
      <c r="AB278" s="405">
        <f t="shared" si="370"/>
        <v>10.947419999999999</v>
      </c>
      <c r="AC278" s="405">
        <f t="shared" si="370"/>
        <v>10.947419999999999</v>
      </c>
      <c r="AD278" s="405">
        <f t="shared" si="370"/>
        <v>10.947419999999999</v>
      </c>
      <c r="AE278" s="405">
        <f t="shared" si="370"/>
        <v>10.947419999999999</v>
      </c>
      <c r="AF278" s="405">
        <f t="shared" si="370"/>
        <v>10.947419999999999</v>
      </c>
      <c r="AG278" s="405">
        <f t="shared" si="370"/>
        <v>10.947419999999999</v>
      </c>
      <c r="AH278" s="405">
        <f t="shared" si="370"/>
        <v>10.947419999999999</v>
      </c>
      <c r="AI278" s="405">
        <f t="shared" si="370"/>
        <v>10.947419999999999</v>
      </c>
      <c r="AJ278" s="405">
        <f t="shared" si="370"/>
        <v>10.947419999999999</v>
      </c>
      <c r="AK278" s="405">
        <f t="shared" si="370"/>
        <v>10.947419999999999</v>
      </c>
      <c r="AL278" s="405">
        <f t="shared" si="370"/>
        <v>10.947419999999999</v>
      </c>
      <c r="AM278" s="405">
        <f t="shared" si="370"/>
        <v>10.947419999999999</v>
      </c>
      <c r="AN278" s="405">
        <f t="shared" si="370"/>
        <v>10.947419999999999</v>
      </c>
      <c r="AO278" s="405">
        <f t="shared" si="370"/>
        <v>10.947419999999999</v>
      </c>
      <c r="AP278" s="462">
        <f t="shared" si="370"/>
        <v>10.947419999999999</v>
      </c>
    </row>
    <row r="279" spans="1:42">
      <c r="A279" s="165">
        <v>2</v>
      </c>
      <c r="B279" s="115" t="s">
        <v>330</v>
      </c>
      <c r="C279" s="115">
        <v>1</v>
      </c>
      <c r="D279" s="115" t="s">
        <v>99</v>
      </c>
      <c r="E279" s="115">
        <v>3</v>
      </c>
      <c r="F279" s="115" t="s">
        <v>368</v>
      </c>
      <c r="G279" s="115">
        <v>16</v>
      </c>
      <c r="H279" s="115" t="s">
        <v>762</v>
      </c>
      <c r="I279" s="117" t="s">
        <v>228</v>
      </c>
      <c r="J279" s="115" t="s">
        <v>369</v>
      </c>
      <c r="K279" s="115" t="s">
        <v>354</v>
      </c>
      <c r="L279" s="116"/>
      <c r="M279" s="2">
        <v>5.0920000000000005</v>
      </c>
      <c r="N279" s="403">
        <v>5.0920000000000005</v>
      </c>
      <c r="O279" s="403">
        <v>5.0920000000000005</v>
      </c>
      <c r="P279" s="403">
        <v>5.0920000000000005</v>
      </c>
      <c r="Q279" s="403">
        <f t="shared" si="350"/>
        <v>5.0665400000000007</v>
      </c>
      <c r="R279" s="403">
        <f t="shared" si="351"/>
        <v>5.0410800000000009</v>
      </c>
      <c r="S279" s="403">
        <f t="shared" si="352"/>
        <v>5.0156200000000002</v>
      </c>
      <c r="T279" s="403">
        <f t="shared" si="353"/>
        <v>4.9901600000000004</v>
      </c>
      <c r="U279" s="403">
        <f t="shared" si="354"/>
        <v>4.9647000000000006</v>
      </c>
      <c r="V279" s="404">
        <f t="shared" si="355"/>
        <v>4.9392400000000007</v>
      </c>
      <c r="W279" s="405">
        <f t="shared" ref="W279:AP279" si="371">V279</f>
        <v>4.9392400000000007</v>
      </c>
      <c r="X279" s="405">
        <f t="shared" si="371"/>
        <v>4.9392400000000007</v>
      </c>
      <c r="Y279" s="405">
        <f t="shared" si="371"/>
        <v>4.9392400000000007</v>
      </c>
      <c r="Z279" s="405">
        <f t="shared" si="371"/>
        <v>4.9392400000000007</v>
      </c>
      <c r="AA279" s="405">
        <f t="shared" si="371"/>
        <v>4.9392400000000007</v>
      </c>
      <c r="AB279" s="405">
        <f t="shared" si="371"/>
        <v>4.9392400000000007</v>
      </c>
      <c r="AC279" s="405">
        <f t="shared" si="371"/>
        <v>4.9392400000000007</v>
      </c>
      <c r="AD279" s="405">
        <f t="shared" si="371"/>
        <v>4.9392400000000007</v>
      </c>
      <c r="AE279" s="405">
        <f t="shared" si="371"/>
        <v>4.9392400000000007</v>
      </c>
      <c r="AF279" s="405">
        <f t="shared" si="371"/>
        <v>4.9392400000000007</v>
      </c>
      <c r="AG279" s="405">
        <f t="shared" si="371"/>
        <v>4.9392400000000007</v>
      </c>
      <c r="AH279" s="405">
        <f t="shared" si="371"/>
        <v>4.9392400000000007</v>
      </c>
      <c r="AI279" s="405">
        <f t="shared" si="371"/>
        <v>4.9392400000000007</v>
      </c>
      <c r="AJ279" s="405">
        <f t="shared" si="371"/>
        <v>4.9392400000000007</v>
      </c>
      <c r="AK279" s="405">
        <f t="shared" si="371"/>
        <v>4.9392400000000007</v>
      </c>
      <c r="AL279" s="405">
        <f t="shared" si="371"/>
        <v>4.9392400000000007</v>
      </c>
      <c r="AM279" s="405">
        <f t="shared" si="371"/>
        <v>4.9392400000000007</v>
      </c>
      <c r="AN279" s="405">
        <f t="shared" si="371"/>
        <v>4.9392400000000007</v>
      </c>
      <c r="AO279" s="405">
        <f t="shared" si="371"/>
        <v>4.9392400000000007</v>
      </c>
      <c r="AP279" s="462">
        <f t="shared" si="371"/>
        <v>4.9392400000000007</v>
      </c>
    </row>
    <row r="280" spans="1:42" ht="15" thickBot="1">
      <c r="A280" s="166">
        <v>2</v>
      </c>
      <c r="B280" s="118" t="s">
        <v>330</v>
      </c>
      <c r="C280" s="118">
        <v>1</v>
      </c>
      <c r="D280" s="118" t="s">
        <v>99</v>
      </c>
      <c r="E280" s="118">
        <v>3</v>
      </c>
      <c r="F280" s="118" t="s">
        <v>368</v>
      </c>
      <c r="G280" s="118">
        <v>17</v>
      </c>
      <c r="H280" s="459" t="s">
        <v>227</v>
      </c>
      <c r="I280" s="119" t="s">
        <v>228</v>
      </c>
      <c r="J280" s="118" t="s">
        <v>369</v>
      </c>
      <c r="K280" s="118" t="s">
        <v>354</v>
      </c>
      <c r="L280" s="160"/>
      <c r="M280" s="62">
        <v>10.45</v>
      </c>
      <c r="N280" s="454">
        <v>10.45</v>
      </c>
      <c r="O280" s="454">
        <v>10.45</v>
      </c>
      <c r="P280" s="454">
        <v>10.45</v>
      </c>
      <c r="Q280" s="454">
        <f t="shared" si="350"/>
        <v>10.397749999999998</v>
      </c>
      <c r="R280" s="454">
        <f t="shared" si="351"/>
        <v>10.345499999999999</v>
      </c>
      <c r="S280" s="454">
        <f t="shared" si="352"/>
        <v>10.293249999999999</v>
      </c>
      <c r="T280" s="454">
        <f t="shared" si="353"/>
        <v>10.241</v>
      </c>
      <c r="U280" s="454">
        <f t="shared" si="354"/>
        <v>10.188749999999999</v>
      </c>
      <c r="V280" s="455">
        <f t="shared" si="355"/>
        <v>10.1365</v>
      </c>
      <c r="W280" s="456">
        <f>V280</f>
        <v>10.1365</v>
      </c>
      <c r="X280" s="456">
        <f t="shared" ref="X280:AP280" si="372">W280</f>
        <v>10.1365</v>
      </c>
      <c r="Y280" s="456">
        <f t="shared" si="372"/>
        <v>10.1365</v>
      </c>
      <c r="Z280" s="456">
        <f t="shared" si="372"/>
        <v>10.1365</v>
      </c>
      <c r="AA280" s="456">
        <f t="shared" si="372"/>
        <v>10.1365</v>
      </c>
      <c r="AB280" s="456">
        <f t="shared" si="372"/>
        <v>10.1365</v>
      </c>
      <c r="AC280" s="456">
        <f t="shared" si="372"/>
        <v>10.1365</v>
      </c>
      <c r="AD280" s="456">
        <f t="shared" si="372"/>
        <v>10.1365</v>
      </c>
      <c r="AE280" s="456">
        <f t="shared" si="372"/>
        <v>10.1365</v>
      </c>
      <c r="AF280" s="456">
        <f t="shared" si="372"/>
        <v>10.1365</v>
      </c>
      <c r="AG280" s="456">
        <f t="shared" si="372"/>
        <v>10.1365</v>
      </c>
      <c r="AH280" s="456">
        <f t="shared" si="372"/>
        <v>10.1365</v>
      </c>
      <c r="AI280" s="456">
        <f t="shared" si="372"/>
        <v>10.1365</v>
      </c>
      <c r="AJ280" s="456">
        <f t="shared" si="372"/>
        <v>10.1365</v>
      </c>
      <c r="AK280" s="456">
        <f t="shared" si="372"/>
        <v>10.1365</v>
      </c>
      <c r="AL280" s="456">
        <f t="shared" si="372"/>
        <v>10.1365</v>
      </c>
      <c r="AM280" s="456">
        <f t="shared" si="372"/>
        <v>10.1365</v>
      </c>
      <c r="AN280" s="456">
        <f t="shared" si="372"/>
        <v>10.1365</v>
      </c>
      <c r="AO280" s="456">
        <f t="shared" si="372"/>
        <v>10.1365</v>
      </c>
      <c r="AP280" s="463">
        <f t="shared" si="372"/>
        <v>10.1365</v>
      </c>
    </row>
    <row r="281" spans="1:42">
      <c r="A281" s="162">
        <v>3</v>
      </c>
      <c r="B281" s="157" t="s">
        <v>331</v>
      </c>
      <c r="C281" s="157">
        <v>1</v>
      </c>
      <c r="D281" s="157" t="s">
        <v>99</v>
      </c>
      <c r="E281" s="157">
        <v>3</v>
      </c>
      <c r="F281" s="157" t="s">
        <v>368</v>
      </c>
      <c r="G281" s="157">
        <v>18</v>
      </c>
      <c r="H281" s="157" t="s">
        <v>761</v>
      </c>
      <c r="I281" s="163" t="s">
        <v>228</v>
      </c>
      <c r="J281" s="157" t="s">
        <v>369</v>
      </c>
      <c r="K281" s="157" t="s">
        <v>354</v>
      </c>
      <c r="L281" s="157"/>
      <c r="M281" s="127">
        <v>4.6360000000000001</v>
      </c>
      <c r="N281" s="452">
        <v>4.6360000000000001</v>
      </c>
      <c r="O281" s="452">
        <v>4.6360000000000001</v>
      </c>
      <c r="P281" s="452">
        <v>4.6360000000000001</v>
      </c>
      <c r="Q281" s="452">
        <f t="shared" ref="Q281:Q297" si="373">0.995*P281</f>
        <v>4.6128200000000001</v>
      </c>
      <c r="R281" s="452">
        <f t="shared" ref="R281:R297" si="374">0.99*P281</f>
        <v>4.5896400000000002</v>
      </c>
      <c r="S281" s="452">
        <f t="shared" ref="S281:S297" si="375">0.985*P281</f>
        <v>4.5664600000000002</v>
      </c>
      <c r="T281" s="452">
        <f t="shared" ref="T281:T297" si="376">0.98*P281</f>
        <v>4.5432800000000002</v>
      </c>
      <c r="U281" s="452">
        <f t="shared" ref="U281:U297" si="377">0.975*P281</f>
        <v>4.5201000000000002</v>
      </c>
      <c r="V281" s="453">
        <f t="shared" ref="V281:V297" si="378">0.97*P281</f>
        <v>4.4969200000000003</v>
      </c>
      <c r="W281" s="402">
        <f>V281-($V281-$AP281)/20</f>
        <v>4.4806940000000006</v>
      </c>
      <c r="X281" s="402">
        <f t="shared" ref="X281:AO281" si="379">W281-($V281-$AP281)/20</f>
        <v>4.464468000000001</v>
      </c>
      <c r="Y281" s="402">
        <f t="shared" si="379"/>
        <v>4.4482420000000014</v>
      </c>
      <c r="Z281" s="402">
        <f t="shared" si="379"/>
        <v>4.4320160000000017</v>
      </c>
      <c r="AA281" s="402">
        <f t="shared" si="379"/>
        <v>4.4157900000000021</v>
      </c>
      <c r="AB281" s="402">
        <f t="shared" si="379"/>
        <v>4.3995640000000025</v>
      </c>
      <c r="AC281" s="402">
        <f t="shared" si="379"/>
        <v>4.3833380000000028</v>
      </c>
      <c r="AD281" s="402">
        <f t="shared" si="379"/>
        <v>4.3671120000000032</v>
      </c>
      <c r="AE281" s="402">
        <f t="shared" si="379"/>
        <v>4.3508860000000036</v>
      </c>
      <c r="AF281" s="402">
        <f t="shared" si="379"/>
        <v>4.334660000000004</v>
      </c>
      <c r="AG281" s="402">
        <f t="shared" si="379"/>
        <v>4.3184340000000043</v>
      </c>
      <c r="AH281" s="402">
        <f t="shared" si="379"/>
        <v>4.3022080000000047</v>
      </c>
      <c r="AI281" s="402">
        <f t="shared" si="379"/>
        <v>4.2859820000000051</v>
      </c>
      <c r="AJ281" s="402">
        <f t="shared" si="379"/>
        <v>4.2697560000000054</v>
      </c>
      <c r="AK281" s="402">
        <f t="shared" si="379"/>
        <v>4.2535300000000058</v>
      </c>
      <c r="AL281" s="402">
        <f t="shared" si="379"/>
        <v>4.2373040000000062</v>
      </c>
      <c r="AM281" s="402">
        <f t="shared" si="379"/>
        <v>4.2210780000000065</v>
      </c>
      <c r="AN281" s="402">
        <f t="shared" si="379"/>
        <v>4.2048520000000069</v>
      </c>
      <c r="AO281" s="402">
        <f t="shared" si="379"/>
        <v>4.1886260000000073</v>
      </c>
      <c r="AP281" s="205">
        <f>P281*(1-0.1)</f>
        <v>4.1724000000000006</v>
      </c>
    </row>
    <row r="282" spans="1:42">
      <c r="A282" s="165">
        <v>3</v>
      </c>
      <c r="B282" s="115" t="s">
        <v>331</v>
      </c>
      <c r="C282" s="115">
        <v>1</v>
      </c>
      <c r="D282" s="115" t="s">
        <v>99</v>
      </c>
      <c r="E282" s="115">
        <v>3</v>
      </c>
      <c r="F282" s="115" t="s">
        <v>368</v>
      </c>
      <c r="G282" s="115">
        <v>19</v>
      </c>
      <c r="H282" s="115" t="s">
        <v>212</v>
      </c>
      <c r="I282" s="117" t="s">
        <v>228</v>
      </c>
      <c r="J282" s="115" t="s">
        <v>369</v>
      </c>
      <c r="K282" s="115" t="s">
        <v>354</v>
      </c>
      <c r="L282" s="116"/>
      <c r="M282" s="2">
        <v>5.0920000000000005</v>
      </c>
      <c r="N282" s="403">
        <v>5.0920000000000005</v>
      </c>
      <c r="O282" s="403">
        <v>5.0920000000000005</v>
      </c>
      <c r="P282" s="403">
        <v>5.0920000000000005</v>
      </c>
      <c r="Q282" s="403">
        <f t="shared" si="373"/>
        <v>5.0665400000000007</v>
      </c>
      <c r="R282" s="403">
        <f t="shared" si="374"/>
        <v>5.0410800000000009</v>
      </c>
      <c r="S282" s="403">
        <f t="shared" si="375"/>
        <v>5.0156200000000002</v>
      </c>
      <c r="T282" s="403">
        <f t="shared" si="376"/>
        <v>4.9901600000000004</v>
      </c>
      <c r="U282" s="403">
        <f t="shared" si="377"/>
        <v>4.9647000000000006</v>
      </c>
      <c r="V282" s="404">
        <f t="shared" si="378"/>
        <v>4.9392400000000007</v>
      </c>
      <c r="W282" s="405">
        <f t="shared" ref="W282:AO295" si="380">V282-($V282-$AP282)/20</f>
        <v>4.921418000000001</v>
      </c>
      <c r="X282" s="405">
        <f t="shared" si="380"/>
        <v>4.9035960000000012</v>
      </c>
      <c r="Y282" s="405">
        <f t="shared" si="380"/>
        <v>4.8857740000000014</v>
      </c>
      <c r="Z282" s="405">
        <f t="shared" si="380"/>
        <v>4.8679520000000016</v>
      </c>
      <c r="AA282" s="405">
        <f t="shared" si="380"/>
        <v>4.8501300000000018</v>
      </c>
      <c r="AB282" s="405">
        <f t="shared" si="380"/>
        <v>4.832308000000002</v>
      </c>
      <c r="AC282" s="405">
        <f t="shared" si="380"/>
        <v>4.8144860000000023</v>
      </c>
      <c r="AD282" s="405">
        <f t="shared" si="380"/>
        <v>4.7966640000000025</v>
      </c>
      <c r="AE282" s="405">
        <f t="shared" si="380"/>
        <v>4.7788420000000027</v>
      </c>
      <c r="AF282" s="405">
        <f t="shared" si="380"/>
        <v>4.7610200000000029</v>
      </c>
      <c r="AG282" s="405">
        <f t="shared" si="380"/>
        <v>4.7431980000000031</v>
      </c>
      <c r="AH282" s="405">
        <f t="shared" si="380"/>
        <v>4.7253760000000034</v>
      </c>
      <c r="AI282" s="405">
        <f t="shared" si="380"/>
        <v>4.7075540000000036</v>
      </c>
      <c r="AJ282" s="405">
        <f t="shared" si="380"/>
        <v>4.6897320000000038</v>
      </c>
      <c r="AK282" s="405">
        <f t="shared" si="380"/>
        <v>4.671910000000004</v>
      </c>
      <c r="AL282" s="405">
        <f t="shared" si="380"/>
        <v>4.6540880000000042</v>
      </c>
      <c r="AM282" s="405">
        <f t="shared" si="380"/>
        <v>4.6362660000000044</v>
      </c>
      <c r="AN282" s="405">
        <f t="shared" si="380"/>
        <v>4.6184440000000047</v>
      </c>
      <c r="AO282" s="405">
        <f t="shared" si="380"/>
        <v>4.6006220000000049</v>
      </c>
      <c r="AP282" s="206">
        <f t="shared" ref="AP282:AP297" si="381">P282*(1-0.1)</f>
        <v>4.5828000000000007</v>
      </c>
    </row>
    <row r="283" spans="1:42">
      <c r="A283" s="165">
        <v>3</v>
      </c>
      <c r="B283" s="115" t="s">
        <v>331</v>
      </c>
      <c r="C283" s="115">
        <v>1</v>
      </c>
      <c r="D283" s="115" t="s">
        <v>99</v>
      </c>
      <c r="E283" s="115">
        <v>3</v>
      </c>
      <c r="F283" s="115" t="s">
        <v>368</v>
      </c>
      <c r="G283" s="115">
        <v>20</v>
      </c>
      <c r="H283" s="115" t="s">
        <v>768</v>
      </c>
      <c r="I283" s="117" t="s">
        <v>228</v>
      </c>
      <c r="J283" s="115" t="s">
        <v>369</v>
      </c>
      <c r="K283" s="115" t="s">
        <v>354</v>
      </c>
      <c r="L283" s="116"/>
      <c r="M283" s="2">
        <v>11.286</v>
      </c>
      <c r="N283" s="403">
        <v>11.286</v>
      </c>
      <c r="O283" s="403">
        <v>11.286</v>
      </c>
      <c r="P283" s="403">
        <v>11.286</v>
      </c>
      <c r="Q283" s="403">
        <f t="shared" si="373"/>
        <v>11.229569999999999</v>
      </c>
      <c r="R283" s="403">
        <f t="shared" si="374"/>
        <v>11.17314</v>
      </c>
      <c r="S283" s="403">
        <f t="shared" si="375"/>
        <v>11.116709999999999</v>
      </c>
      <c r="T283" s="403">
        <f t="shared" si="376"/>
        <v>11.060279999999999</v>
      </c>
      <c r="U283" s="403">
        <f t="shared" si="377"/>
        <v>11.00385</v>
      </c>
      <c r="V283" s="404">
        <f t="shared" si="378"/>
        <v>10.947419999999999</v>
      </c>
      <c r="W283" s="405">
        <f t="shared" si="380"/>
        <v>10.907919</v>
      </c>
      <c r="X283" s="405">
        <f t="shared" si="380"/>
        <v>10.868418</v>
      </c>
      <c r="Y283" s="405">
        <f t="shared" si="380"/>
        <v>10.828917000000001</v>
      </c>
      <c r="Z283" s="405">
        <f t="shared" si="380"/>
        <v>10.789416000000001</v>
      </c>
      <c r="AA283" s="405">
        <f t="shared" si="380"/>
        <v>10.749915000000001</v>
      </c>
      <c r="AB283" s="405">
        <f t="shared" si="380"/>
        <v>10.710414000000002</v>
      </c>
      <c r="AC283" s="405">
        <f t="shared" si="380"/>
        <v>10.670913000000002</v>
      </c>
      <c r="AD283" s="405">
        <f t="shared" si="380"/>
        <v>10.631412000000003</v>
      </c>
      <c r="AE283" s="405">
        <f t="shared" si="380"/>
        <v>10.591911000000003</v>
      </c>
      <c r="AF283" s="405">
        <f t="shared" si="380"/>
        <v>10.552410000000004</v>
      </c>
      <c r="AG283" s="405">
        <f t="shared" si="380"/>
        <v>10.512909000000004</v>
      </c>
      <c r="AH283" s="405">
        <f t="shared" si="380"/>
        <v>10.473408000000004</v>
      </c>
      <c r="AI283" s="405">
        <f t="shared" si="380"/>
        <v>10.433907000000005</v>
      </c>
      <c r="AJ283" s="405">
        <f t="shared" si="380"/>
        <v>10.394406000000005</v>
      </c>
      <c r="AK283" s="405">
        <f t="shared" si="380"/>
        <v>10.354905000000006</v>
      </c>
      <c r="AL283" s="405">
        <f t="shared" si="380"/>
        <v>10.315404000000006</v>
      </c>
      <c r="AM283" s="405">
        <f t="shared" si="380"/>
        <v>10.275903000000007</v>
      </c>
      <c r="AN283" s="405">
        <f t="shared" si="380"/>
        <v>10.236402000000007</v>
      </c>
      <c r="AO283" s="405">
        <f t="shared" si="380"/>
        <v>10.196901000000008</v>
      </c>
      <c r="AP283" s="206">
        <f t="shared" si="381"/>
        <v>10.157399999999999</v>
      </c>
    </row>
    <row r="284" spans="1:42">
      <c r="A284" s="165">
        <v>3</v>
      </c>
      <c r="B284" s="115" t="s">
        <v>331</v>
      </c>
      <c r="C284" s="115">
        <v>1</v>
      </c>
      <c r="D284" s="115" t="s">
        <v>99</v>
      </c>
      <c r="E284" s="115">
        <v>3</v>
      </c>
      <c r="F284" s="115" t="s">
        <v>368</v>
      </c>
      <c r="G284" s="115">
        <v>21</v>
      </c>
      <c r="H284" s="115" t="s">
        <v>763</v>
      </c>
      <c r="I284" s="117" t="s">
        <v>228</v>
      </c>
      <c r="J284" s="115" t="s">
        <v>369</v>
      </c>
      <c r="K284" s="115" t="s">
        <v>354</v>
      </c>
      <c r="L284" s="116"/>
      <c r="M284" s="2">
        <v>5.0920000000000005</v>
      </c>
      <c r="N284" s="403">
        <v>5.0920000000000005</v>
      </c>
      <c r="O284" s="403">
        <v>5.0920000000000005</v>
      </c>
      <c r="P284" s="403">
        <v>5.0920000000000005</v>
      </c>
      <c r="Q284" s="403">
        <f t="shared" si="373"/>
        <v>5.0665400000000007</v>
      </c>
      <c r="R284" s="403">
        <f t="shared" si="374"/>
        <v>5.0410800000000009</v>
      </c>
      <c r="S284" s="403">
        <f t="shared" si="375"/>
        <v>5.0156200000000002</v>
      </c>
      <c r="T284" s="403">
        <f t="shared" si="376"/>
        <v>4.9901600000000004</v>
      </c>
      <c r="U284" s="403">
        <f t="shared" si="377"/>
        <v>4.9647000000000006</v>
      </c>
      <c r="V284" s="404">
        <f t="shared" si="378"/>
        <v>4.9392400000000007</v>
      </c>
      <c r="W284" s="405">
        <f t="shared" si="380"/>
        <v>4.921418000000001</v>
      </c>
      <c r="X284" s="405">
        <f t="shared" si="380"/>
        <v>4.9035960000000012</v>
      </c>
      <c r="Y284" s="405">
        <f t="shared" si="380"/>
        <v>4.8857740000000014</v>
      </c>
      <c r="Z284" s="405">
        <f t="shared" si="380"/>
        <v>4.8679520000000016</v>
      </c>
      <c r="AA284" s="405">
        <f t="shared" si="380"/>
        <v>4.8501300000000018</v>
      </c>
      <c r="AB284" s="405">
        <f t="shared" si="380"/>
        <v>4.832308000000002</v>
      </c>
      <c r="AC284" s="405">
        <f t="shared" si="380"/>
        <v>4.8144860000000023</v>
      </c>
      <c r="AD284" s="405">
        <f t="shared" si="380"/>
        <v>4.7966640000000025</v>
      </c>
      <c r="AE284" s="405">
        <f t="shared" si="380"/>
        <v>4.7788420000000027</v>
      </c>
      <c r="AF284" s="405">
        <f t="shared" si="380"/>
        <v>4.7610200000000029</v>
      </c>
      <c r="AG284" s="405">
        <f t="shared" si="380"/>
        <v>4.7431980000000031</v>
      </c>
      <c r="AH284" s="405">
        <f t="shared" si="380"/>
        <v>4.7253760000000034</v>
      </c>
      <c r="AI284" s="405">
        <f t="shared" si="380"/>
        <v>4.7075540000000036</v>
      </c>
      <c r="AJ284" s="405">
        <f t="shared" si="380"/>
        <v>4.6897320000000038</v>
      </c>
      <c r="AK284" s="405">
        <f t="shared" si="380"/>
        <v>4.671910000000004</v>
      </c>
      <c r="AL284" s="405">
        <f t="shared" si="380"/>
        <v>4.6540880000000042</v>
      </c>
      <c r="AM284" s="405">
        <f t="shared" si="380"/>
        <v>4.6362660000000044</v>
      </c>
      <c r="AN284" s="405">
        <f t="shared" si="380"/>
        <v>4.6184440000000047</v>
      </c>
      <c r="AO284" s="405">
        <f t="shared" si="380"/>
        <v>4.6006220000000049</v>
      </c>
      <c r="AP284" s="206">
        <f t="shared" si="381"/>
        <v>4.5828000000000007</v>
      </c>
    </row>
    <row r="285" spans="1:42">
      <c r="A285" s="165">
        <v>3</v>
      </c>
      <c r="B285" s="115" t="s">
        <v>331</v>
      </c>
      <c r="C285" s="115">
        <v>1</v>
      </c>
      <c r="D285" s="115" t="s">
        <v>99</v>
      </c>
      <c r="E285" s="115">
        <v>3</v>
      </c>
      <c r="F285" s="115" t="s">
        <v>368</v>
      </c>
      <c r="G285" s="115">
        <v>22</v>
      </c>
      <c r="H285" s="115" t="s">
        <v>215</v>
      </c>
      <c r="I285" s="117" t="s">
        <v>228</v>
      </c>
      <c r="J285" s="115" t="s">
        <v>369</v>
      </c>
      <c r="K285" s="115" t="s">
        <v>354</v>
      </c>
      <c r="L285" s="116"/>
      <c r="M285" s="2">
        <v>4.6360000000000001</v>
      </c>
      <c r="N285" s="403">
        <v>4.6360000000000001</v>
      </c>
      <c r="O285" s="403">
        <v>4.6360000000000001</v>
      </c>
      <c r="P285" s="403">
        <v>4.6360000000000001</v>
      </c>
      <c r="Q285" s="403">
        <f t="shared" si="373"/>
        <v>4.6128200000000001</v>
      </c>
      <c r="R285" s="403">
        <f t="shared" si="374"/>
        <v>4.5896400000000002</v>
      </c>
      <c r="S285" s="403">
        <f t="shared" si="375"/>
        <v>4.5664600000000002</v>
      </c>
      <c r="T285" s="403">
        <f t="shared" si="376"/>
        <v>4.5432800000000002</v>
      </c>
      <c r="U285" s="403">
        <f t="shared" si="377"/>
        <v>4.5201000000000002</v>
      </c>
      <c r="V285" s="404">
        <f t="shared" si="378"/>
        <v>4.4969200000000003</v>
      </c>
      <c r="W285" s="405">
        <f t="shared" si="380"/>
        <v>4.4806940000000006</v>
      </c>
      <c r="X285" s="405">
        <f t="shared" si="380"/>
        <v>4.464468000000001</v>
      </c>
      <c r="Y285" s="405">
        <f t="shared" si="380"/>
        <v>4.4482420000000014</v>
      </c>
      <c r="Z285" s="405">
        <f t="shared" si="380"/>
        <v>4.4320160000000017</v>
      </c>
      <c r="AA285" s="405">
        <f t="shared" si="380"/>
        <v>4.4157900000000021</v>
      </c>
      <c r="AB285" s="405">
        <f t="shared" si="380"/>
        <v>4.3995640000000025</v>
      </c>
      <c r="AC285" s="405">
        <f t="shared" si="380"/>
        <v>4.3833380000000028</v>
      </c>
      <c r="AD285" s="405">
        <f t="shared" si="380"/>
        <v>4.3671120000000032</v>
      </c>
      <c r="AE285" s="405">
        <f t="shared" si="380"/>
        <v>4.3508860000000036</v>
      </c>
      <c r="AF285" s="405">
        <f t="shared" si="380"/>
        <v>4.334660000000004</v>
      </c>
      <c r="AG285" s="405">
        <f t="shared" si="380"/>
        <v>4.3184340000000043</v>
      </c>
      <c r="AH285" s="405">
        <f t="shared" si="380"/>
        <v>4.3022080000000047</v>
      </c>
      <c r="AI285" s="405">
        <f t="shared" si="380"/>
        <v>4.2859820000000051</v>
      </c>
      <c r="AJ285" s="405">
        <f t="shared" si="380"/>
        <v>4.2697560000000054</v>
      </c>
      <c r="AK285" s="405">
        <f t="shared" si="380"/>
        <v>4.2535300000000058</v>
      </c>
      <c r="AL285" s="405">
        <f t="shared" si="380"/>
        <v>4.2373040000000062</v>
      </c>
      <c r="AM285" s="405">
        <f t="shared" si="380"/>
        <v>4.2210780000000065</v>
      </c>
      <c r="AN285" s="405">
        <f t="shared" si="380"/>
        <v>4.2048520000000069</v>
      </c>
      <c r="AO285" s="405">
        <f t="shared" si="380"/>
        <v>4.1886260000000073</v>
      </c>
      <c r="AP285" s="206">
        <f t="shared" si="381"/>
        <v>4.1724000000000006</v>
      </c>
    </row>
    <row r="286" spans="1:42">
      <c r="A286" s="165">
        <v>3</v>
      </c>
      <c r="B286" s="115" t="s">
        <v>331</v>
      </c>
      <c r="C286" s="115">
        <v>1</v>
      </c>
      <c r="D286" s="115" t="s">
        <v>99</v>
      </c>
      <c r="E286" s="115">
        <v>3</v>
      </c>
      <c r="F286" s="115" t="s">
        <v>368</v>
      </c>
      <c r="G286" s="115">
        <v>23</v>
      </c>
      <c r="H286" s="458" t="s">
        <v>216</v>
      </c>
      <c r="I286" s="117" t="s">
        <v>228</v>
      </c>
      <c r="J286" s="115" t="s">
        <v>369</v>
      </c>
      <c r="K286" s="115" t="s">
        <v>354</v>
      </c>
      <c r="L286" s="116"/>
      <c r="M286" s="2">
        <v>2.68</v>
      </c>
      <c r="N286" s="403">
        <v>2.68</v>
      </c>
      <c r="O286" s="403">
        <v>2.68</v>
      </c>
      <c r="P286" s="403">
        <v>2.68</v>
      </c>
      <c r="Q286" s="403">
        <f t="shared" si="373"/>
        <v>2.6666000000000003</v>
      </c>
      <c r="R286" s="403">
        <f t="shared" si="374"/>
        <v>2.6532</v>
      </c>
      <c r="S286" s="403">
        <f t="shared" si="375"/>
        <v>2.6398000000000001</v>
      </c>
      <c r="T286" s="403">
        <f t="shared" si="376"/>
        <v>2.6264000000000003</v>
      </c>
      <c r="U286" s="403">
        <f t="shared" si="377"/>
        <v>2.613</v>
      </c>
      <c r="V286" s="404">
        <f t="shared" si="378"/>
        <v>2.5996000000000001</v>
      </c>
      <c r="W286" s="405">
        <f t="shared" si="380"/>
        <v>2.59022</v>
      </c>
      <c r="X286" s="405">
        <f t="shared" si="380"/>
        <v>2.5808399999999998</v>
      </c>
      <c r="Y286" s="405">
        <f t="shared" si="380"/>
        <v>2.5714599999999996</v>
      </c>
      <c r="Z286" s="405">
        <f t="shared" si="380"/>
        <v>2.5620799999999995</v>
      </c>
      <c r="AA286" s="405">
        <f t="shared" si="380"/>
        <v>2.5526999999999993</v>
      </c>
      <c r="AB286" s="405">
        <f t="shared" si="380"/>
        <v>2.5433199999999991</v>
      </c>
      <c r="AC286" s="405">
        <f t="shared" si="380"/>
        <v>2.533939999999999</v>
      </c>
      <c r="AD286" s="405">
        <f t="shared" si="380"/>
        <v>2.5245599999999988</v>
      </c>
      <c r="AE286" s="405">
        <f t="shared" si="380"/>
        <v>2.5151799999999986</v>
      </c>
      <c r="AF286" s="405">
        <f t="shared" si="380"/>
        <v>2.5057999999999985</v>
      </c>
      <c r="AG286" s="405">
        <f t="shared" si="380"/>
        <v>2.4964199999999983</v>
      </c>
      <c r="AH286" s="405">
        <f t="shared" si="380"/>
        <v>2.4870399999999981</v>
      </c>
      <c r="AI286" s="405">
        <f t="shared" si="380"/>
        <v>2.477659999999998</v>
      </c>
      <c r="AJ286" s="405">
        <f t="shared" si="380"/>
        <v>2.4682799999999978</v>
      </c>
      <c r="AK286" s="405">
        <f t="shared" si="380"/>
        <v>2.4588999999999976</v>
      </c>
      <c r="AL286" s="405">
        <f t="shared" si="380"/>
        <v>2.4495199999999975</v>
      </c>
      <c r="AM286" s="405">
        <f t="shared" si="380"/>
        <v>2.4401399999999973</v>
      </c>
      <c r="AN286" s="405">
        <f t="shared" si="380"/>
        <v>2.4307599999999971</v>
      </c>
      <c r="AO286" s="405">
        <f t="shared" si="380"/>
        <v>2.421379999999997</v>
      </c>
      <c r="AP286" s="206">
        <f t="shared" si="381"/>
        <v>2.4120000000000004</v>
      </c>
    </row>
    <row r="287" spans="1:42">
      <c r="A287" s="165">
        <v>3</v>
      </c>
      <c r="B287" s="115" t="s">
        <v>331</v>
      </c>
      <c r="C287" s="115">
        <v>1</v>
      </c>
      <c r="D287" s="115" t="s">
        <v>99</v>
      </c>
      <c r="E287" s="115">
        <v>3</v>
      </c>
      <c r="F287" s="115" t="s">
        <v>368</v>
      </c>
      <c r="G287" s="115">
        <v>24</v>
      </c>
      <c r="H287" s="115" t="s">
        <v>765</v>
      </c>
      <c r="I287" s="117" t="s">
        <v>228</v>
      </c>
      <c r="J287" s="115" t="s">
        <v>369</v>
      </c>
      <c r="K287" s="115" t="s">
        <v>354</v>
      </c>
      <c r="L287" s="116"/>
      <c r="M287" s="2">
        <v>6.1560000000000006</v>
      </c>
      <c r="N287" s="403">
        <v>6.1560000000000006</v>
      </c>
      <c r="O287" s="403">
        <v>6.1560000000000006</v>
      </c>
      <c r="P287" s="403">
        <v>6.1560000000000006</v>
      </c>
      <c r="Q287" s="403">
        <f t="shared" si="373"/>
        <v>6.1252200000000006</v>
      </c>
      <c r="R287" s="403">
        <f t="shared" si="374"/>
        <v>6.0944400000000005</v>
      </c>
      <c r="S287" s="403">
        <f t="shared" si="375"/>
        <v>6.0636600000000005</v>
      </c>
      <c r="T287" s="403">
        <f t="shared" si="376"/>
        <v>6.0328800000000005</v>
      </c>
      <c r="U287" s="403">
        <f t="shared" si="377"/>
        <v>6.0021000000000004</v>
      </c>
      <c r="V287" s="404">
        <f t="shared" si="378"/>
        <v>5.9713200000000004</v>
      </c>
      <c r="W287" s="405">
        <f t="shared" si="380"/>
        <v>5.9497740000000006</v>
      </c>
      <c r="X287" s="405">
        <f t="shared" si="380"/>
        <v>5.9282280000000007</v>
      </c>
      <c r="Y287" s="405">
        <f t="shared" si="380"/>
        <v>5.9066820000000009</v>
      </c>
      <c r="Z287" s="405">
        <f t="shared" si="380"/>
        <v>5.885136000000001</v>
      </c>
      <c r="AA287" s="405">
        <f t="shared" si="380"/>
        <v>5.8635900000000012</v>
      </c>
      <c r="AB287" s="405">
        <f t="shared" si="380"/>
        <v>5.8420440000000013</v>
      </c>
      <c r="AC287" s="405">
        <f t="shared" si="380"/>
        <v>5.8204980000000015</v>
      </c>
      <c r="AD287" s="405">
        <f t="shared" si="380"/>
        <v>5.7989520000000017</v>
      </c>
      <c r="AE287" s="405">
        <f t="shared" si="380"/>
        <v>5.7774060000000018</v>
      </c>
      <c r="AF287" s="405">
        <f t="shared" si="380"/>
        <v>5.755860000000002</v>
      </c>
      <c r="AG287" s="405">
        <f t="shared" si="380"/>
        <v>5.7343140000000021</v>
      </c>
      <c r="AH287" s="405">
        <f t="shared" si="380"/>
        <v>5.7127680000000023</v>
      </c>
      <c r="AI287" s="405">
        <f t="shared" si="380"/>
        <v>5.6912220000000024</v>
      </c>
      <c r="AJ287" s="405">
        <f t="shared" si="380"/>
        <v>5.6696760000000026</v>
      </c>
      <c r="AK287" s="405">
        <f t="shared" si="380"/>
        <v>5.6481300000000028</v>
      </c>
      <c r="AL287" s="405">
        <f t="shared" si="380"/>
        <v>5.6265840000000029</v>
      </c>
      <c r="AM287" s="405">
        <f t="shared" si="380"/>
        <v>5.6050380000000031</v>
      </c>
      <c r="AN287" s="405">
        <f t="shared" si="380"/>
        <v>5.5834920000000032</v>
      </c>
      <c r="AO287" s="405">
        <f t="shared" si="380"/>
        <v>5.5619460000000034</v>
      </c>
      <c r="AP287" s="206">
        <f t="shared" si="381"/>
        <v>5.5404000000000009</v>
      </c>
    </row>
    <row r="288" spans="1:42">
      <c r="A288" s="165">
        <v>3</v>
      </c>
      <c r="B288" s="115" t="s">
        <v>331</v>
      </c>
      <c r="C288" s="115">
        <v>1</v>
      </c>
      <c r="D288" s="115" t="s">
        <v>99</v>
      </c>
      <c r="E288" s="115">
        <v>3</v>
      </c>
      <c r="F288" s="115" t="s">
        <v>368</v>
      </c>
      <c r="G288" s="115">
        <v>25</v>
      </c>
      <c r="H288" s="115" t="s">
        <v>766</v>
      </c>
      <c r="I288" s="117" t="s">
        <v>228</v>
      </c>
      <c r="J288" s="115" t="s">
        <v>369</v>
      </c>
      <c r="K288" s="115" t="s">
        <v>354</v>
      </c>
      <c r="L288" s="116"/>
      <c r="M288" s="2">
        <v>7.0679999999999996</v>
      </c>
      <c r="N288" s="403">
        <v>7.0679999999999996</v>
      </c>
      <c r="O288" s="403">
        <v>7.0679999999999996</v>
      </c>
      <c r="P288" s="403">
        <v>7.0679999999999996</v>
      </c>
      <c r="Q288" s="403">
        <f t="shared" si="373"/>
        <v>7.0326599999999999</v>
      </c>
      <c r="R288" s="403">
        <f t="shared" si="374"/>
        <v>6.9973199999999993</v>
      </c>
      <c r="S288" s="403">
        <f t="shared" si="375"/>
        <v>6.9619799999999996</v>
      </c>
      <c r="T288" s="403">
        <f t="shared" si="376"/>
        <v>6.9266399999999999</v>
      </c>
      <c r="U288" s="403">
        <f t="shared" si="377"/>
        <v>6.8912999999999993</v>
      </c>
      <c r="V288" s="404">
        <f t="shared" si="378"/>
        <v>6.8559599999999996</v>
      </c>
      <c r="W288" s="405">
        <f t="shared" si="380"/>
        <v>6.8312219999999995</v>
      </c>
      <c r="X288" s="405">
        <f t="shared" si="380"/>
        <v>6.8064839999999993</v>
      </c>
      <c r="Y288" s="405">
        <f t="shared" si="380"/>
        <v>6.7817459999999992</v>
      </c>
      <c r="Z288" s="405">
        <f t="shared" si="380"/>
        <v>6.757007999999999</v>
      </c>
      <c r="AA288" s="405">
        <f t="shared" si="380"/>
        <v>6.7322699999999989</v>
      </c>
      <c r="AB288" s="405">
        <f t="shared" si="380"/>
        <v>6.7075319999999987</v>
      </c>
      <c r="AC288" s="405">
        <f t="shared" si="380"/>
        <v>6.6827939999999986</v>
      </c>
      <c r="AD288" s="405">
        <f t="shared" si="380"/>
        <v>6.6580559999999984</v>
      </c>
      <c r="AE288" s="405">
        <f t="shared" si="380"/>
        <v>6.6333179999999983</v>
      </c>
      <c r="AF288" s="405">
        <f t="shared" si="380"/>
        <v>6.6085799999999981</v>
      </c>
      <c r="AG288" s="405">
        <f t="shared" si="380"/>
        <v>6.583841999999998</v>
      </c>
      <c r="AH288" s="405">
        <f t="shared" si="380"/>
        <v>6.5591039999999978</v>
      </c>
      <c r="AI288" s="405">
        <f t="shared" si="380"/>
        <v>6.5343659999999977</v>
      </c>
      <c r="AJ288" s="405">
        <f t="shared" si="380"/>
        <v>6.5096279999999975</v>
      </c>
      <c r="AK288" s="405">
        <f t="shared" si="380"/>
        <v>6.4848899999999974</v>
      </c>
      <c r="AL288" s="405">
        <f t="shared" si="380"/>
        <v>6.4601519999999972</v>
      </c>
      <c r="AM288" s="405">
        <f t="shared" si="380"/>
        <v>6.4354139999999971</v>
      </c>
      <c r="AN288" s="405">
        <f t="shared" si="380"/>
        <v>6.4106759999999969</v>
      </c>
      <c r="AO288" s="405">
        <f t="shared" si="380"/>
        <v>6.3859379999999968</v>
      </c>
      <c r="AP288" s="206">
        <f t="shared" si="381"/>
        <v>6.3612000000000002</v>
      </c>
    </row>
    <row r="289" spans="1:42">
      <c r="A289" s="165">
        <v>3</v>
      </c>
      <c r="B289" s="115" t="s">
        <v>331</v>
      </c>
      <c r="C289" s="115">
        <v>1</v>
      </c>
      <c r="D289" s="115" t="s">
        <v>99</v>
      </c>
      <c r="E289" s="115">
        <v>3</v>
      </c>
      <c r="F289" s="115" t="s">
        <v>368</v>
      </c>
      <c r="G289" s="115">
        <v>26</v>
      </c>
      <c r="H289" s="115" t="s">
        <v>767</v>
      </c>
      <c r="I289" s="117" t="s">
        <v>228</v>
      </c>
      <c r="J289" s="115" t="s">
        <v>369</v>
      </c>
      <c r="K289" s="115" t="s">
        <v>354</v>
      </c>
      <c r="L289" s="116"/>
      <c r="M289" s="2">
        <v>9.8800000000000008</v>
      </c>
      <c r="N289" s="403">
        <v>9.8800000000000008</v>
      </c>
      <c r="O289" s="403">
        <v>9.8800000000000008</v>
      </c>
      <c r="P289" s="403">
        <v>9.8800000000000008</v>
      </c>
      <c r="Q289" s="403">
        <f t="shared" si="373"/>
        <v>9.8306000000000004</v>
      </c>
      <c r="R289" s="403">
        <f t="shared" si="374"/>
        <v>9.7812000000000001</v>
      </c>
      <c r="S289" s="403">
        <f t="shared" si="375"/>
        <v>9.7317999999999998</v>
      </c>
      <c r="T289" s="403">
        <f t="shared" si="376"/>
        <v>9.6824000000000012</v>
      </c>
      <c r="U289" s="403">
        <f t="shared" si="377"/>
        <v>9.6330000000000009</v>
      </c>
      <c r="V289" s="404">
        <f t="shared" si="378"/>
        <v>9.5836000000000006</v>
      </c>
      <c r="W289" s="405">
        <f t="shared" si="380"/>
        <v>9.5490200000000005</v>
      </c>
      <c r="X289" s="405">
        <f t="shared" si="380"/>
        <v>9.5144400000000005</v>
      </c>
      <c r="Y289" s="405">
        <f t="shared" si="380"/>
        <v>9.4798600000000004</v>
      </c>
      <c r="Z289" s="405">
        <f t="shared" si="380"/>
        <v>9.4452800000000003</v>
      </c>
      <c r="AA289" s="405">
        <f t="shared" si="380"/>
        <v>9.4107000000000003</v>
      </c>
      <c r="AB289" s="405">
        <f t="shared" si="380"/>
        <v>9.3761200000000002</v>
      </c>
      <c r="AC289" s="405">
        <f t="shared" si="380"/>
        <v>9.3415400000000002</v>
      </c>
      <c r="AD289" s="405">
        <f t="shared" si="380"/>
        <v>9.3069600000000001</v>
      </c>
      <c r="AE289" s="405">
        <f t="shared" si="380"/>
        <v>9.2723800000000001</v>
      </c>
      <c r="AF289" s="405">
        <f t="shared" si="380"/>
        <v>9.2378</v>
      </c>
      <c r="AG289" s="405">
        <f t="shared" si="380"/>
        <v>9.20322</v>
      </c>
      <c r="AH289" s="405">
        <f t="shared" si="380"/>
        <v>9.1686399999999999</v>
      </c>
      <c r="AI289" s="405">
        <f t="shared" si="380"/>
        <v>9.1340599999999998</v>
      </c>
      <c r="AJ289" s="405">
        <f t="shared" si="380"/>
        <v>9.0994799999999998</v>
      </c>
      <c r="AK289" s="405">
        <f t="shared" si="380"/>
        <v>9.0648999999999997</v>
      </c>
      <c r="AL289" s="405">
        <f t="shared" si="380"/>
        <v>9.0303199999999997</v>
      </c>
      <c r="AM289" s="405">
        <f t="shared" si="380"/>
        <v>8.9957399999999996</v>
      </c>
      <c r="AN289" s="405">
        <f t="shared" si="380"/>
        <v>8.9611599999999996</v>
      </c>
      <c r="AO289" s="405">
        <f t="shared" si="380"/>
        <v>8.9265799999999995</v>
      </c>
      <c r="AP289" s="206">
        <f t="shared" si="381"/>
        <v>8.8920000000000012</v>
      </c>
    </row>
    <row r="290" spans="1:42">
      <c r="A290" s="165">
        <v>3</v>
      </c>
      <c r="B290" s="115" t="s">
        <v>331</v>
      </c>
      <c r="C290" s="115">
        <v>1</v>
      </c>
      <c r="D290" s="115" t="s">
        <v>99</v>
      </c>
      <c r="E290" s="115">
        <v>3</v>
      </c>
      <c r="F290" s="115" t="s">
        <v>368</v>
      </c>
      <c r="G290" s="115">
        <v>27</v>
      </c>
      <c r="H290" s="458" t="s">
        <v>220</v>
      </c>
      <c r="I290" s="117" t="s">
        <v>228</v>
      </c>
      <c r="J290" s="115" t="s">
        <v>369</v>
      </c>
      <c r="K290" s="115" t="s">
        <v>354</v>
      </c>
      <c r="L290" s="116"/>
      <c r="M290" s="2">
        <v>15.05</v>
      </c>
      <c r="N290" s="403">
        <v>15.05</v>
      </c>
      <c r="O290" s="403">
        <v>15.05</v>
      </c>
      <c r="P290" s="403">
        <v>15.05</v>
      </c>
      <c r="Q290" s="403">
        <f t="shared" si="373"/>
        <v>14.97475</v>
      </c>
      <c r="R290" s="403">
        <f t="shared" si="374"/>
        <v>14.8995</v>
      </c>
      <c r="S290" s="403">
        <f t="shared" si="375"/>
        <v>14.824250000000001</v>
      </c>
      <c r="T290" s="403">
        <f t="shared" si="376"/>
        <v>14.749000000000001</v>
      </c>
      <c r="U290" s="403">
        <f t="shared" si="377"/>
        <v>14.67375</v>
      </c>
      <c r="V290" s="404">
        <f t="shared" si="378"/>
        <v>14.5985</v>
      </c>
      <c r="W290" s="405">
        <f t="shared" si="380"/>
        <v>14.545824999999999</v>
      </c>
      <c r="X290" s="405">
        <f t="shared" si="380"/>
        <v>14.493149999999998</v>
      </c>
      <c r="Y290" s="405">
        <f t="shared" si="380"/>
        <v>14.440474999999998</v>
      </c>
      <c r="Z290" s="405">
        <f t="shared" si="380"/>
        <v>14.387799999999997</v>
      </c>
      <c r="AA290" s="405">
        <f t="shared" si="380"/>
        <v>14.335124999999996</v>
      </c>
      <c r="AB290" s="405">
        <f t="shared" si="380"/>
        <v>14.282449999999995</v>
      </c>
      <c r="AC290" s="405">
        <f t="shared" si="380"/>
        <v>14.229774999999995</v>
      </c>
      <c r="AD290" s="405">
        <f t="shared" si="380"/>
        <v>14.177099999999994</v>
      </c>
      <c r="AE290" s="405">
        <f t="shared" si="380"/>
        <v>14.124424999999993</v>
      </c>
      <c r="AF290" s="405">
        <f t="shared" si="380"/>
        <v>14.071749999999993</v>
      </c>
      <c r="AG290" s="405">
        <f t="shared" si="380"/>
        <v>14.019074999999992</v>
      </c>
      <c r="AH290" s="405">
        <f t="shared" si="380"/>
        <v>13.966399999999991</v>
      </c>
      <c r="AI290" s="405">
        <f t="shared" si="380"/>
        <v>13.913724999999991</v>
      </c>
      <c r="AJ290" s="405">
        <f t="shared" si="380"/>
        <v>13.86104999999999</v>
      </c>
      <c r="AK290" s="405">
        <f t="shared" si="380"/>
        <v>13.808374999999989</v>
      </c>
      <c r="AL290" s="405">
        <f t="shared" si="380"/>
        <v>13.755699999999988</v>
      </c>
      <c r="AM290" s="405">
        <f t="shared" si="380"/>
        <v>13.703024999999988</v>
      </c>
      <c r="AN290" s="405">
        <f t="shared" si="380"/>
        <v>13.650349999999987</v>
      </c>
      <c r="AO290" s="405">
        <f t="shared" si="380"/>
        <v>13.597674999999986</v>
      </c>
      <c r="AP290" s="206">
        <f t="shared" si="381"/>
        <v>13.545000000000002</v>
      </c>
    </row>
    <row r="291" spans="1:42">
      <c r="A291" s="165">
        <v>3</v>
      </c>
      <c r="B291" s="115" t="s">
        <v>331</v>
      </c>
      <c r="C291" s="115">
        <v>1</v>
      </c>
      <c r="D291" s="115" t="s">
        <v>99</v>
      </c>
      <c r="E291" s="115">
        <v>3</v>
      </c>
      <c r="F291" s="115" t="s">
        <v>368</v>
      </c>
      <c r="G291" s="115">
        <v>28</v>
      </c>
      <c r="H291" s="458" t="s">
        <v>221</v>
      </c>
      <c r="I291" s="117" t="s">
        <v>228</v>
      </c>
      <c r="J291" s="115" t="s">
        <v>369</v>
      </c>
      <c r="K291" s="115" t="s">
        <v>354</v>
      </c>
      <c r="L291" s="116"/>
      <c r="M291" s="2">
        <v>15.05</v>
      </c>
      <c r="N291" s="403">
        <v>15.05</v>
      </c>
      <c r="O291" s="403">
        <v>15.05</v>
      </c>
      <c r="P291" s="403">
        <v>15.05</v>
      </c>
      <c r="Q291" s="403">
        <f t="shared" si="373"/>
        <v>14.97475</v>
      </c>
      <c r="R291" s="403">
        <f t="shared" si="374"/>
        <v>14.8995</v>
      </c>
      <c r="S291" s="403">
        <f t="shared" si="375"/>
        <v>14.824250000000001</v>
      </c>
      <c r="T291" s="403">
        <f t="shared" si="376"/>
        <v>14.749000000000001</v>
      </c>
      <c r="U291" s="403">
        <f t="shared" si="377"/>
        <v>14.67375</v>
      </c>
      <c r="V291" s="404">
        <f t="shared" si="378"/>
        <v>14.5985</v>
      </c>
      <c r="W291" s="405">
        <f t="shared" si="380"/>
        <v>14.545824999999999</v>
      </c>
      <c r="X291" s="405">
        <f t="shared" si="380"/>
        <v>14.493149999999998</v>
      </c>
      <c r="Y291" s="405">
        <f t="shared" si="380"/>
        <v>14.440474999999998</v>
      </c>
      <c r="Z291" s="405">
        <f t="shared" si="380"/>
        <v>14.387799999999997</v>
      </c>
      <c r="AA291" s="405">
        <f t="shared" si="380"/>
        <v>14.335124999999996</v>
      </c>
      <c r="AB291" s="405">
        <f t="shared" si="380"/>
        <v>14.282449999999995</v>
      </c>
      <c r="AC291" s="405">
        <f t="shared" si="380"/>
        <v>14.229774999999995</v>
      </c>
      <c r="AD291" s="405">
        <f t="shared" si="380"/>
        <v>14.177099999999994</v>
      </c>
      <c r="AE291" s="405">
        <f t="shared" si="380"/>
        <v>14.124424999999993</v>
      </c>
      <c r="AF291" s="405">
        <f t="shared" si="380"/>
        <v>14.071749999999993</v>
      </c>
      <c r="AG291" s="405">
        <f t="shared" si="380"/>
        <v>14.019074999999992</v>
      </c>
      <c r="AH291" s="405">
        <f t="shared" si="380"/>
        <v>13.966399999999991</v>
      </c>
      <c r="AI291" s="405">
        <f t="shared" si="380"/>
        <v>13.913724999999991</v>
      </c>
      <c r="AJ291" s="405">
        <f t="shared" si="380"/>
        <v>13.86104999999999</v>
      </c>
      <c r="AK291" s="405">
        <f t="shared" si="380"/>
        <v>13.808374999999989</v>
      </c>
      <c r="AL291" s="405">
        <f t="shared" si="380"/>
        <v>13.755699999999988</v>
      </c>
      <c r="AM291" s="405">
        <f t="shared" si="380"/>
        <v>13.703024999999988</v>
      </c>
      <c r="AN291" s="405">
        <f t="shared" si="380"/>
        <v>13.650349999999987</v>
      </c>
      <c r="AO291" s="405">
        <f t="shared" si="380"/>
        <v>13.597674999999986</v>
      </c>
      <c r="AP291" s="206">
        <f t="shared" si="381"/>
        <v>13.545000000000002</v>
      </c>
    </row>
    <row r="292" spans="1:42">
      <c r="A292" s="165">
        <v>3</v>
      </c>
      <c r="B292" s="115" t="s">
        <v>331</v>
      </c>
      <c r="C292" s="115">
        <v>1</v>
      </c>
      <c r="D292" s="115" t="s">
        <v>99</v>
      </c>
      <c r="E292" s="115">
        <v>3</v>
      </c>
      <c r="F292" s="115" t="s">
        <v>368</v>
      </c>
      <c r="G292" s="115">
        <v>29</v>
      </c>
      <c r="H292" s="458" t="s">
        <v>222</v>
      </c>
      <c r="I292" s="117" t="s">
        <v>228</v>
      </c>
      <c r="J292" s="115" t="s">
        <v>369</v>
      </c>
      <c r="K292" s="115" t="s">
        <v>354</v>
      </c>
      <c r="L292" s="116"/>
      <c r="M292" s="2">
        <v>1.2</v>
      </c>
      <c r="N292" s="403">
        <v>1.2</v>
      </c>
      <c r="O292" s="403">
        <v>1.2</v>
      </c>
      <c r="P292" s="403">
        <v>1.2</v>
      </c>
      <c r="Q292" s="403">
        <f t="shared" si="373"/>
        <v>1.194</v>
      </c>
      <c r="R292" s="403">
        <f t="shared" si="374"/>
        <v>1.1879999999999999</v>
      </c>
      <c r="S292" s="403">
        <f t="shared" si="375"/>
        <v>1.1819999999999999</v>
      </c>
      <c r="T292" s="403">
        <f t="shared" si="376"/>
        <v>1.1759999999999999</v>
      </c>
      <c r="U292" s="403">
        <f t="shared" si="377"/>
        <v>1.17</v>
      </c>
      <c r="V292" s="404">
        <f t="shared" si="378"/>
        <v>1.1639999999999999</v>
      </c>
      <c r="W292" s="405">
        <f t="shared" si="380"/>
        <v>1.1597999999999999</v>
      </c>
      <c r="X292" s="405">
        <f t="shared" si="380"/>
        <v>1.1556</v>
      </c>
      <c r="Y292" s="405">
        <f t="shared" si="380"/>
        <v>1.1514</v>
      </c>
      <c r="Z292" s="405">
        <f t="shared" si="380"/>
        <v>1.1472</v>
      </c>
      <c r="AA292" s="405">
        <f t="shared" si="380"/>
        <v>1.143</v>
      </c>
      <c r="AB292" s="405">
        <f t="shared" si="380"/>
        <v>1.1388</v>
      </c>
      <c r="AC292" s="405">
        <f t="shared" si="380"/>
        <v>1.1346000000000001</v>
      </c>
      <c r="AD292" s="405">
        <f t="shared" si="380"/>
        <v>1.1304000000000001</v>
      </c>
      <c r="AE292" s="405">
        <f t="shared" si="380"/>
        <v>1.1262000000000001</v>
      </c>
      <c r="AF292" s="405">
        <f t="shared" si="380"/>
        <v>1.1220000000000001</v>
      </c>
      <c r="AG292" s="405">
        <f t="shared" si="380"/>
        <v>1.1178000000000001</v>
      </c>
      <c r="AH292" s="405">
        <f t="shared" si="380"/>
        <v>1.1136000000000001</v>
      </c>
      <c r="AI292" s="405">
        <f t="shared" si="380"/>
        <v>1.1094000000000002</v>
      </c>
      <c r="AJ292" s="405">
        <f t="shared" si="380"/>
        <v>1.1052000000000002</v>
      </c>
      <c r="AK292" s="405">
        <f t="shared" si="380"/>
        <v>1.1010000000000002</v>
      </c>
      <c r="AL292" s="405">
        <f t="shared" si="380"/>
        <v>1.0968000000000002</v>
      </c>
      <c r="AM292" s="405">
        <f t="shared" si="380"/>
        <v>1.0926000000000002</v>
      </c>
      <c r="AN292" s="405">
        <f t="shared" si="380"/>
        <v>1.0884000000000003</v>
      </c>
      <c r="AO292" s="405">
        <f t="shared" si="380"/>
        <v>1.0842000000000003</v>
      </c>
      <c r="AP292" s="206">
        <f t="shared" si="381"/>
        <v>1.08</v>
      </c>
    </row>
    <row r="293" spans="1:42">
      <c r="A293" s="165">
        <v>3</v>
      </c>
      <c r="B293" s="115" t="s">
        <v>331</v>
      </c>
      <c r="C293" s="115">
        <v>1</v>
      </c>
      <c r="D293" s="115" t="s">
        <v>99</v>
      </c>
      <c r="E293" s="115">
        <v>3</v>
      </c>
      <c r="F293" s="115" t="s">
        <v>368</v>
      </c>
      <c r="G293" s="115">
        <v>30</v>
      </c>
      <c r="H293" s="115" t="s">
        <v>772</v>
      </c>
      <c r="I293" s="117" t="s">
        <v>228</v>
      </c>
      <c r="J293" s="115" t="s">
        <v>369</v>
      </c>
      <c r="K293" s="115" t="s">
        <v>354</v>
      </c>
      <c r="L293" s="116"/>
      <c r="M293" s="2">
        <v>1.4</v>
      </c>
      <c r="N293" s="403">
        <v>1.4</v>
      </c>
      <c r="O293" s="403">
        <v>1.4</v>
      </c>
      <c r="P293" s="403">
        <v>1.4</v>
      </c>
      <c r="Q293" s="403">
        <f t="shared" si="373"/>
        <v>1.393</v>
      </c>
      <c r="R293" s="403">
        <f t="shared" si="374"/>
        <v>1.3859999999999999</v>
      </c>
      <c r="S293" s="403">
        <f t="shared" si="375"/>
        <v>1.379</v>
      </c>
      <c r="T293" s="403">
        <f t="shared" si="376"/>
        <v>1.3719999999999999</v>
      </c>
      <c r="U293" s="403">
        <f t="shared" si="377"/>
        <v>1.365</v>
      </c>
      <c r="V293" s="404">
        <f t="shared" si="378"/>
        <v>1.3579999999999999</v>
      </c>
      <c r="W293" s="405">
        <f t="shared" si="380"/>
        <v>1.3531</v>
      </c>
      <c r="X293" s="405">
        <f t="shared" si="380"/>
        <v>1.3482000000000001</v>
      </c>
      <c r="Y293" s="405">
        <f t="shared" si="380"/>
        <v>1.3433000000000002</v>
      </c>
      <c r="Z293" s="405">
        <f t="shared" si="380"/>
        <v>1.3384000000000003</v>
      </c>
      <c r="AA293" s="405">
        <f t="shared" si="380"/>
        <v>1.3335000000000004</v>
      </c>
      <c r="AB293" s="405">
        <f t="shared" si="380"/>
        <v>1.3286000000000004</v>
      </c>
      <c r="AC293" s="405">
        <f t="shared" si="380"/>
        <v>1.3237000000000005</v>
      </c>
      <c r="AD293" s="405">
        <f t="shared" si="380"/>
        <v>1.3188000000000006</v>
      </c>
      <c r="AE293" s="405">
        <f t="shared" si="380"/>
        <v>1.3139000000000007</v>
      </c>
      <c r="AF293" s="405">
        <f t="shared" si="380"/>
        <v>1.3090000000000008</v>
      </c>
      <c r="AG293" s="405">
        <f t="shared" si="380"/>
        <v>1.3041000000000009</v>
      </c>
      <c r="AH293" s="405">
        <f t="shared" si="380"/>
        <v>1.299200000000001</v>
      </c>
      <c r="AI293" s="405">
        <f t="shared" si="380"/>
        <v>1.2943000000000011</v>
      </c>
      <c r="AJ293" s="405">
        <f t="shared" si="380"/>
        <v>1.2894000000000012</v>
      </c>
      <c r="AK293" s="405">
        <f t="shared" si="380"/>
        <v>1.2845000000000013</v>
      </c>
      <c r="AL293" s="405">
        <f t="shared" si="380"/>
        <v>1.2796000000000014</v>
      </c>
      <c r="AM293" s="405">
        <f t="shared" si="380"/>
        <v>1.2747000000000015</v>
      </c>
      <c r="AN293" s="405">
        <f t="shared" si="380"/>
        <v>1.2698000000000016</v>
      </c>
      <c r="AO293" s="405">
        <f t="shared" si="380"/>
        <v>1.2649000000000017</v>
      </c>
      <c r="AP293" s="206">
        <f t="shared" si="381"/>
        <v>1.26</v>
      </c>
    </row>
    <row r="294" spans="1:42">
      <c r="A294" s="165">
        <v>3</v>
      </c>
      <c r="B294" s="115" t="s">
        <v>331</v>
      </c>
      <c r="C294" s="115">
        <v>1</v>
      </c>
      <c r="D294" s="115" t="s">
        <v>99</v>
      </c>
      <c r="E294" s="115">
        <v>3</v>
      </c>
      <c r="F294" s="115" t="s">
        <v>368</v>
      </c>
      <c r="G294" s="115">
        <v>31</v>
      </c>
      <c r="H294" s="458" t="s">
        <v>224</v>
      </c>
      <c r="I294" s="117" t="s">
        <v>228</v>
      </c>
      <c r="J294" s="115" t="s">
        <v>369</v>
      </c>
      <c r="K294" s="115" t="s">
        <v>354</v>
      </c>
      <c r="L294" s="116"/>
      <c r="M294" s="2">
        <v>1.8</v>
      </c>
      <c r="N294" s="403">
        <v>1.8</v>
      </c>
      <c r="O294" s="403">
        <v>1.8</v>
      </c>
      <c r="P294" s="403">
        <v>1.8</v>
      </c>
      <c r="Q294" s="403">
        <f t="shared" si="373"/>
        <v>1.7909999999999999</v>
      </c>
      <c r="R294" s="403">
        <f t="shared" si="374"/>
        <v>1.782</v>
      </c>
      <c r="S294" s="403">
        <f t="shared" si="375"/>
        <v>1.7729999999999999</v>
      </c>
      <c r="T294" s="403">
        <f t="shared" si="376"/>
        <v>1.764</v>
      </c>
      <c r="U294" s="403">
        <f t="shared" si="377"/>
        <v>1.7549999999999999</v>
      </c>
      <c r="V294" s="404">
        <f t="shared" si="378"/>
        <v>1.746</v>
      </c>
      <c r="W294" s="405">
        <f t="shared" si="380"/>
        <v>1.7397</v>
      </c>
      <c r="X294" s="405">
        <f t="shared" si="380"/>
        <v>1.7334000000000001</v>
      </c>
      <c r="Y294" s="405">
        <f t="shared" si="380"/>
        <v>1.7271000000000001</v>
      </c>
      <c r="Z294" s="405">
        <f t="shared" si="380"/>
        <v>1.7208000000000001</v>
      </c>
      <c r="AA294" s="405">
        <f t="shared" si="380"/>
        <v>1.7145000000000001</v>
      </c>
      <c r="AB294" s="405">
        <f t="shared" si="380"/>
        <v>1.7082000000000002</v>
      </c>
      <c r="AC294" s="405">
        <f t="shared" si="380"/>
        <v>1.7019000000000002</v>
      </c>
      <c r="AD294" s="405">
        <f t="shared" si="380"/>
        <v>1.6956000000000002</v>
      </c>
      <c r="AE294" s="405">
        <f t="shared" si="380"/>
        <v>1.6893000000000002</v>
      </c>
      <c r="AF294" s="405">
        <f t="shared" si="380"/>
        <v>1.6830000000000003</v>
      </c>
      <c r="AG294" s="405">
        <f t="shared" si="380"/>
        <v>1.6767000000000003</v>
      </c>
      <c r="AH294" s="405">
        <f t="shared" si="380"/>
        <v>1.6704000000000003</v>
      </c>
      <c r="AI294" s="405">
        <f t="shared" si="380"/>
        <v>1.6641000000000004</v>
      </c>
      <c r="AJ294" s="405">
        <f t="shared" si="380"/>
        <v>1.6578000000000004</v>
      </c>
      <c r="AK294" s="405">
        <f t="shared" si="380"/>
        <v>1.6515000000000004</v>
      </c>
      <c r="AL294" s="405">
        <f t="shared" si="380"/>
        <v>1.6452000000000004</v>
      </c>
      <c r="AM294" s="405">
        <f t="shared" si="380"/>
        <v>1.6389000000000005</v>
      </c>
      <c r="AN294" s="405">
        <f t="shared" si="380"/>
        <v>1.6326000000000005</v>
      </c>
      <c r="AO294" s="405">
        <f t="shared" si="380"/>
        <v>1.6263000000000005</v>
      </c>
      <c r="AP294" s="206">
        <f t="shared" si="381"/>
        <v>1.62</v>
      </c>
    </row>
    <row r="295" spans="1:42">
      <c r="A295" s="165">
        <v>3</v>
      </c>
      <c r="B295" s="115" t="s">
        <v>331</v>
      </c>
      <c r="C295" s="115">
        <v>1</v>
      </c>
      <c r="D295" s="115" t="s">
        <v>99</v>
      </c>
      <c r="E295" s="115">
        <v>3</v>
      </c>
      <c r="F295" s="115" t="s">
        <v>368</v>
      </c>
      <c r="G295" s="115">
        <v>32</v>
      </c>
      <c r="H295" s="115" t="s">
        <v>764</v>
      </c>
      <c r="I295" s="117" t="s">
        <v>228</v>
      </c>
      <c r="J295" s="115" t="s">
        <v>369</v>
      </c>
      <c r="K295" s="115" t="s">
        <v>354</v>
      </c>
      <c r="L295" s="116"/>
      <c r="M295" s="2">
        <v>11.286</v>
      </c>
      <c r="N295" s="403">
        <v>11.286</v>
      </c>
      <c r="O295" s="403">
        <v>11.286</v>
      </c>
      <c r="P295" s="403">
        <v>11.286</v>
      </c>
      <c r="Q295" s="403">
        <f t="shared" si="373"/>
        <v>11.229569999999999</v>
      </c>
      <c r="R295" s="403">
        <f t="shared" si="374"/>
        <v>11.17314</v>
      </c>
      <c r="S295" s="403">
        <f t="shared" si="375"/>
        <v>11.116709999999999</v>
      </c>
      <c r="T295" s="403">
        <f t="shared" si="376"/>
        <v>11.060279999999999</v>
      </c>
      <c r="U295" s="403">
        <f t="shared" si="377"/>
        <v>11.00385</v>
      </c>
      <c r="V295" s="404">
        <f t="shared" si="378"/>
        <v>10.947419999999999</v>
      </c>
      <c r="W295" s="405">
        <f t="shared" si="380"/>
        <v>10.907919</v>
      </c>
      <c r="X295" s="405">
        <f t="shared" si="380"/>
        <v>10.868418</v>
      </c>
      <c r="Y295" s="405">
        <f t="shared" si="380"/>
        <v>10.828917000000001</v>
      </c>
      <c r="Z295" s="405">
        <f t="shared" si="380"/>
        <v>10.789416000000001</v>
      </c>
      <c r="AA295" s="405">
        <f t="shared" si="380"/>
        <v>10.749915000000001</v>
      </c>
      <c r="AB295" s="405">
        <f t="shared" si="380"/>
        <v>10.710414000000002</v>
      </c>
      <c r="AC295" s="405">
        <f t="shared" si="380"/>
        <v>10.670913000000002</v>
      </c>
      <c r="AD295" s="405">
        <f t="shared" si="380"/>
        <v>10.631412000000003</v>
      </c>
      <c r="AE295" s="405">
        <f t="shared" ref="W295:AO297" si="382">AD295-($V295-$AP295)/20</f>
        <v>10.591911000000003</v>
      </c>
      <c r="AF295" s="405">
        <f t="shared" si="382"/>
        <v>10.552410000000004</v>
      </c>
      <c r="AG295" s="405">
        <f t="shared" si="382"/>
        <v>10.512909000000004</v>
      </c>
      <c r="AH295" s="405">
        <f t="shared" si="382"/>
        <v>10.473408000000004</v>
      </c>
      <c r="AI295" s="405">
        <f t="shared" si="382"/>
        <v>10.433907000000005</v>
      </c>
      <c r="AJ295" s="405">
        <f t="shared" si="382"/>
        <v>10.394406000000005</v>
      </c>
      <c r="AK295" s="405">
        <f t="shared" si="382"/>
        <v>10.354905000000006</v>
      </c>
      <c r="AL295" s="405">
        <f t="shared" si="382"/>
        <v>10.315404000000006</v>
      </c>
      <c r="AM295" s="405">
        <f t="shared" si="382"/>
        <v>10.275903000000007</v>
      </c>
      <c r="AN295" s="405">
        <f t="shared" si="382"/>
        <v>10.236402000000007</v>
      </c>
      <c r="AO295" s="405">
        <f t="shared" si="382"/>
        <v>10.196901000000008</v>
      </c>
      <c r="AP295" s="206">
        <f t="shared" si="381"/>
        <v>10.157399999999999</v>
      </c>
    </row>
    <row r="296" spans="1:42">
      <c r="A296" s="165">
        <v>3</v>
      </c>
      <c r="B296" s="115" t="s">
        <v>331</v>
      </c>
      <c r="C296" s="115">
        <v>1</v>
      </c>
      <c r="D296" s="115" t="s">
        <v>99</v>
      </c>
      <c r="E296" s="115">
        <v>3</v>
      </c>
      <c r="F296" s="115" t="s">
        <v>368</v>
      </c>
      <c r="G296" s="115">
        <v>33</v>
      </c>
      <c r="H296" s="115" t="s">
        <v>762</v>
      </c>
      <c r="I296" s="117" t="s">
        <v>228</v>
      </c>
      <c r="J296" s="115" t="s">
        <v>369</v>
      </c>
      <c r="K296" s="115" t="s">
        <v>354</v>
      </c>
      <c r="L296" s="116"/>
      <c r="M296" s="2">
        <v>5.0920000000000005</v>
      </c>
      <c r="N296" s="403">
        <v>5.0920000000000005</v>
      </c>
      <c r="O296" s="403">
        <v>5.0920000000000005</v>
      </c>
      <c r="P296" s="403">
        <v>5.0920000000000005</v>
      </c>
      <c r="Q296" s="403">
        <f t="shared" si="373"/>
        <v>5.0665400000000007</v>
      </c>
      <c r="R296" s="403">
        <f t="shared" si="374"/>
        <v>5.0410800000000009</v>
      </c>
      <c r="S296" s="403">
        <f t="shared" si="375"/>
        <v>5.0156200000000002</v>
      </c>
      <c r="T296" s="403">
        <f t="shared" si="376"/>
        <v>4.9901600000000004</v>
      </c>
      <c r="U296" s="403">
        <f t="shared" si="377"/>
        <v>4.9647000000000006</v>
      </c>
      <c r="V296" s="404">
        <f t="shared" si="378"/>
        <v>4.9392400000000007</v>
      </c>
      <c r="W296" s="405">
        <f t="shared" si="382"/>
        <v>4.921418000000001</v>
      </c>
      <c r="X296" s="405">
        <f t="shared" si="382"/>
        <v>4.9035960000000012</v>
      </c>
      <c r="Y296" s="405">
        <f t="shared" si="382"/>
        <v>4.8857740000000014</v>
      </c>
      <c r="Z296" s="405">
        <f t="shared" si="382"/>
        <v>4.8679520000000016</v>
      </c>
      <c r="AA296" s="405">
        <f t="shared" si="382"/>
        <v>4.8501300000000018</v>
      </c>
      <c r="AB296" s="405">
        <f t="shared" si="382"/>
        <v>4.832308000000002</v>
      </c>
      <c r="AC296" s="405">
        <f t="shared" si="382"/>
        <v>4.8144860000000023</v>
      </c>
      <c r="AD296" s="405">
        <f t="shared" si="382"/>
        <v>4.7966640000000025</v>
      </c>
      <c r="AE296" s="405">
        <f t="shared" si="382"/>
        <v>4.7788420000000027</v>
      </c>
      <c r="AF296" s="405">
        <f t="shared" si="382"/>
        <v>4.7610200000000029</v>
      </c>
      <c r="AG296" s="405">
        <f t="shared" si="382"/>
        <v>4.7431980000000031</v>
      </c>
      <c r="AH296" s="405">
        <f t="shared" si="382"/>
        <v>4.7253760000000034</v>
      </c>
      <c r="AI296" s="405">
        <f t="shared" si="382"/>
        <v>4.7075540000000036</v>
      </c>
      <c r="AJ296" s="405">
        <f t="shared" si="382"/>
        <v>4.6897320000000038</v>
      </c>
      <c r="AK296" s="405">
        <f t="shared" si="382"/>
        <v>4.671910000000004</v>
      </c>
      <c r="AL296" s="405">
        <f t="shared" si="382"/>
        <v>4.6540880000000042</v>
      </c>
      <c r="AM296" s="405">
        <f t="shared" si="382"/>
        <v>4.6362660000000044</v>
      </c>
      <c r="AN296" s="405">
        <f t="shared" si="382"/>
        <v>4.6184440000000047</v>
      </c>
      <c r="AO296" s="405">
        <f t="shared" si="382"/>
        <v>4.6006220000000049</v>
      </c>
      <c r="AP296" s="206">
        <f>P296*(1-0.1)</f>
        <v>4.5828000000000007</v>
      </c>
    </row>
    <row r="297" spans="1:42" ht="15" thickBot="1">
      <c r="A297" s="166">
        <v>3</v>
      </c>
      <c r="B297" s="118" t="s">
        <v>331</v>
      </c>
      <c r="C297" s="118">
        <v>1</v>
      </c>
      <c r="D297" s="118" t="s">
        <v>99</v>
      </c>
      <c r="E297" s="118">
        <v>3</v>
      </c>
      <c r="F297" s="118" t="s">
        <v>368</v>
      </c>
      <c r="G297" s="118">
        <v>34</v>
      </c>
      <c r="H297" s="459" t="s">
        <v>227</v>
      </c>
      <c r="I297" s="119" t="s">
        <v>228</v>
      </c>
      <c r="J297" s="118" t="s">
        <v>369</v>
      </c>
      <c r="K297" s="118" t="s">
        <v>354</v>
      </c>
      <c r="L297" s="118"/>
      <c r="M297" s="62">
        <v>10.45</v>
      </c>
      <c r="N297" s="454">
        <v>10.45</v>
      </c>
      <c r="O297" s="454">
        <v>10.45</v>
      </c>
      <c r="P297" s="454">
        <v>10.45</v>
      </c>
      <c r="Q297" s="454">
        <f t="shared" si="373"/>
        <v>10.397749999999998</v>
      </c>
      <c r="R297" s="454">
        <f t="shared" si="374"/>
        <v>10.345499999999999</v>
      </c>
      <c r="S297" s="454">
        <f t="shared" si="375"/>
        <v>10.293249999999999</v>
      </c>
      <c r="T297" s="454">
        <f t="shared" si="376"/>
        <v>10.241</v>
      </c>
      <c r="U297" s="454">
        <f t="shared" si="377"/>
        <v>10.188749999999999</v>
      </c>
      <c r="V297" s="455">
        <f t="shared" si="378"/>
        <v>10.1365</v>
      </c>
      <c r="W297" s="456">
        <f t="shared" si="382"/>
        <v>10.099924999999999</v>
      </c>
      <c r="X297" s="456">
        <f t="shared" si="382"/>
        <v>10.06335</v>
      </c>
      <c r="Y297" s="456">
        <f t="shared" si="382"/>
        <v>10.026775000000001</v>
      </c>
      <c r="Z297" s="456">
        <f t="shared" si="382"/>
        <v>9.9902000000000015</v>
      </c>
      <c r="AA297" s="456">
        <f t="shared" si="382"/>
        <v>9.9536250000000024</v>
      </c>
      <c r="AB297" s="456">
        <f t="shared" si="382"/>
        <v>9.9170500000000033</v>
      </c>
      <c r="AC297" s="456">
        <f t="shared" si="382"/>
        <v>9.8804750000000041</v>
      </c>
      <c r="AD297" s="456">
        <f t="shared" si="382"/>
        <v>9.843900000000005</v>
      </c>
      <c r="AE297" s="456">
        <f t="shared" si="382"/>
        <v>9.8073250000000058</v>
      </c>
      <c r="AF297" s="456">
        <f t="shared" si="382"/>
        <v>9.7707500000000067</v>
      </c>
      <c r="AG297" s="456">
        <f t="shared" si="382"/>
        <v>9.7341750000000076</v>
      </c>
      <c r="AH297" s="456">
        <f t="shared" si="382"/>
        <v>9.6976000000000084</v>
      </c>
      <c r="AI297" s="456">
        <f t="shared" si="382"/>
        <v>9.6610250000000093</v>
      </c>
      <c r="AJ297" s="456">
        <f t="shared" si="382"/>
        <v>9.6244500000000102</v>
      </c>
      <c r="AK297" s="456">
        <f t="shared" si="382"/>
        <v>9.587875000000011</v>
      </c>
      <c r="AL297" s="456">
        <f t="shared" si="382"/>
        <v>9.5513000000000119</v>
      </c>
      <c r="AM297" s="456">
        <f t="shared" si="382"/>
        <v>9.5147250000000128</v>
      </c>
      <c r="AN297" s="456">
        <f t="shared" si="382"/>
        <v>9.4781500000000136</v>
      </c>
      <c r="AO297" s="456">
        <f t="shared" si="382"/>
        <v>9.4415750000000145</v>
      </c>
      <c r="AP297" s="89">
        <f t="shared" si="381"/>
        <v>9.4049999999999994</v>
      </c>
    </row>
    <row r="298" spans="1:42">
      <c r="A298" s="162">
        <v>0</v>
      </c>
      <c r="B298" s="157" t="s">
        <v>321</v>
      </c>
      <c r="C298" s="157">
        <v>1</v>
      </c>
      <c r="D298" s="157" t="s">
        <v>99</v>
      </c>
      <c r="E298" s="157">
        <v>3</v>
      </c>
      <c r="F298" s="157" t="s">
        <v>368</v>
      </c>
      <c r="G298" s="157">
        <v>35</v>
      </c>
      <c r="H298" s="157" t="s">
        <v>761</v>
      </c>
      <c r="I298" s="163" t="s">
        <v>230</v>
      </c>
      <c r="J298" s="157" t="s">
        <v>369</v>
      </c>
      <c r="K298" s="157" t="s">
        <v>354</v>
      </c>
      <c r="L298" s="157"/>
      <c r="M298" s="127">
        <v>0.54</v>
      </c>
      <c r="N298" s="157">
        <f>+M298</f>
        <v>0.54</v>
      </c>
      <c r="O298" s="157">
        <f t="shared" ref="O298:AP298" si="383">+N298</f>
        <v>0.54</v>
      </c>
      <c r="P298" s="157">
        <f t="shared" si="383"/>
        <v>0.54</v>
      </c>
      <c r="Q298" s="157">
        <f t="shared" si="383"/>
        <v>0.54</v>
      </c>
      <c r="R298" s="157">
        <f t="shared" si="383"/>
        <v>0.54</v>
      </c>
      <c r="S298" s="157">
        <f t="shared" si="383"/>
        <v>0.54</v>
      </c>
      <c r="T298" s="157">
        <f t="shared" si="383"/>
        <v>0.54</v>
      </c>
      <c r="U298" s="157">
        <f t="shared" si="383"/>
        <v>0.54</v>
      </c>
      <c r="V298" s="157">
        <f t="shared" si="383"/>
        <v>0.54</v>
      </c>
      <c r="W298" s="157">
        <f t="shared" si="383"/>
        <v>0.54</v>
      </c>
      <c r="X298" s="157">
        <f t="shared" si="383"/>
        <v>0.54</v>
      </c>
      <c r="Y298" s="157">
        <f t="shared" si="383"/>
        <v>0.54</v>
      </c>
      <c r="Z298" s="157">
        <f t="shared" si="383"/>
        <v>0.54</v>
      </c>
      <c r="AA298" s="157">
        <f t="shared" si="383"/>
        <v>0.54</v>
      </c>
      <c r="AB298" s="157">
        <f t="shared" si="383"/>
        <v>0.54</v>
      </c>
      <c r="AC298" s="157">
        <f t="shared" si="383"/>
        <v>0.54</v>
      </c>
      <c r="AD298" s="157">
        <f t="shared" si="383"/>
        <v>0.54</v>
      </c>
      <c r="AE298" s="157">
        <f t="shared" si="383"/>
        <v>0.54</v>
      </c>
      <c r="AF298" s="157">
        <f t="shared" si="383"/>
        <v>0.54</v>
      </c>
      <c r="AG298" s="157">
        <f t="shared" si="383"/>
        <v>0.54</v>
      </c>
      <c r="AH298" s="157">
        <f t="shared" si="383"/>
        <v>0.54</v>
      </c>
      <c r="AI298" s="157">
        <f t="shared" si="383"/>
        <v>0.54</v>
      </c>
      <c r="AJ298" s="157">
        <f t="shared" si="383"/>
        <v>0.54</v>
      </c>
      <c r="AK298" s="157">
        <f t="shared" si="383"/>
        <v>0.54</v>
      </c>
      <c r="AL298" s="157">
        <f t="shared" si="383"/>
        <v>0.54</v>
      </c>
      <c r="AM298" s="157">
        <f t="shared" si="383"/>
        <v>0.54</v>
      </c>
      <c r="AN298" s="157">
        <f t="shared" si="383"/>
        <v>0.54</v>
      </c>
      <c r="AO298" s="157">
        <f t="shared" si="383"/>
        <v>0.54</v>
      </c>
      <c r="AP298" s="158">
        <f t="shared" si="383"/>
        <v>0.54</v>
      </c>
    </row>
    <row r="299" spans="1:42">
      <c r="A299" s="165">
        <v>0</v>
      </c>
      <c r="B299" s="115" t="s">
        <v>321</v>
      </c>
      <c r="C299" s="115">
        <v>1</v>
      </c>
      <c r="D299" s="115" t="s">
        <v>99</v>
      </c>
      <c r="E299" s="115">
        <v>3</v>
      </c>
      <c r="F299" s="115" t="s">
        <v>368</v>
      </c>
      <c r="G299" s="115">
        <v>36</v>
      </c>
      <c r="H299" s="115" t="s">
        <v>212</v>
      </c>
      <c r="I299" s="117" t="s">
        <v>230</v>
      </c>
      <c r="J299" s="124" t="s">
        <v>369</v>
      </c>
      <c r="K299" s="115" t="s">
        <v>354</v>
      </c>
      <c r="L299" s="116"/>
      <c r="M299" s="2">
        <v>0.66700000000000004</v>
      </c>
      <c r="N299" s="115">
        <f>+M299</f>
        <v>0.66700000000000004</v>
      </c>
      <c r="O299" s="115">
        <f t="shared" ref="O299:AP308" si="384">+N299</f>
        <v>0.66700000000000004</v>
      </c>
      <c r="P299" s="115">
        <f t="shared" si="384"/>
        <v>0.66700000000000004</v>
      </c>
      <c r="Q299" s="115">
        <f t="shared" si="384"/>
        <v>0.66700000000000004</v>
      </c>
      <c r="R299" s="115">
        <f t="shared" si="384"/>
        <v>0.66700000000000004</v>
      </c>
      <c r="S299" s="115">
        <f t="shared" si="384"/>
        <v>0.66700000000000004</v>
      </c>
      <c r="T299" s="115">
        <f t="shared" si="384"/>
        <v>0.66700000000000004</v>
      </c>
      <c r="U299" s="115">
        <f t="shared" si="384"/>
        <v>0.66700000000000004</v>
      </c>
      <c r="V299" s="115">
        <f t="shared" si="384"/>
        <v>0.66700000000000004</v>
      </c>
      <c r="W299" s="115">
        <f t="shared" si="384"/>
        <v>0.66700000000000004</v>
      </c>
      <c r="X299" s="115">
        <f t="shared" si="384"/>
        <v>0.66700000000000004</v>
      </c>
      <c r="Y299" s="115">
        <f t="shared" si="384"/>
        <v>0.66700000000000004</v>
      </c>
      <c r="Z299" s="115">
        <f t="shared" si="384"/>
        <v>0.66700000000000004</v>
      </c>
      <c r="AA299" s="115">
        <f t="shared" si="384"/>
        <v>0.66700000000000004</v>
      </c>
      <c r="AB299" s="115">
        <f t="shared" si="384"/>
        <v>0.66700000000000004</v>
      </c>
      <c r="AC299" s="115">
        <f t="shared" si="384"/>
        <v>0.66700000000000004</v>
      </c>
      <c r="AD299" s="115">
        <f t="shared" si="384"/>
        <v>0.66700000000000004</v>
      </c>
      <c r="AE299" s="115">
        <f t="shared" si="384"/>
        <v>0.66700000000000004</v>
      </c>
      <c r="AF299" s="115">
        <f t="shared" si="384"/>
        <v>0.66700000000000004</v>
      </c>
      <c r="AG299" s="115">
        <f t="shared" si="384"/>
        <v>0.66700000000000004</v>
      </c>
      <c r="AH299" s="115">
        <f t="shared" si="384"/>
        <v>0.66700000000000004</v>
      </c>
      <c r="AI299" s="115">
        <f t="shared" si="384"/>
        <v>0.66700000000000004</v>
      </c>
      <c r="AJ299" s="115">
        <f t="shared" si="384"/>
        <v>0.66700000000000004</v>
      </c>
      <c r="AK299" s="115">
        <f t="shared" si="384"/>
        <v>0.66700000000000004</v>
      </c>
      <c r="AL299" s="115">
        <f t="shared" si="384"/>
        <v>0.66700000000000004</v>
      </c>
      <c r="AM299" s="115">
        <f t="shared" si="384"/>
        <v>0.66700000000000004</v>
      </c>
      <c r="AN299" s="115">
        <f t="shared" si="384"/>
        <v>0.66700000000000004</v>
      </c>
      <c r="AO299" s="115">
        <f t="shared" si="384"/>
        <v>0.66700000000000004</v>
      </c>
      <c r="AP299" s="159">
        <f t="shared" si="384"/>
        <v>0.66700000000000004</v>
      </c>
    </row>
    <row r="300" spans="1:42">
      <c r="A300" s="165">
        <v>0</v>
      </c>
      <c r="B300" s="115" t="s">
        <v>321</v>
      </c>
      <c r="C300" s="115">
        <v>1</v>
      </c>
      <c r="D300" s="115" t="s">
        <v>99</v>
      </c>
      <c r="E300" s="115">
        <v>3</v>
      </c>
      <c r="F300" s="115" t="s">
        <v>368</v>
      </c>
      <c r="G300" s="115">
        <v>37</v>
      </c>
      <c r="H300" s="115" t="s">
        <v>768</v>
      </c>
      <c r="I300" s="117" t="s">
        <v>230</v>
      </c>
      <c r="J300" s="124" t="s">
        <v>369</v>
      </c>
      <c r="K300" s="115" t="s">
        <v>354</v>
      </c>
      <c r="L300" s="116"/>
      <c r="M300" s="2">
        <v>4.2480000000000002</v>
      </c>
      <c r="N300" s="115">
        <f t="shared" ref="N300:AC314" si="385">+M300</f>
        <v>4.2480000000000002</v>
      </c>
      <c r="O300" s="115">
        <f t="shared" si="385"/>
        <v>4.2480000000000002</v>
      </c>
      <c r="P300" s="115">
        <f t="shared" si="385"/>
        <v>4.2480000000000002</v>
      </c>
      <c r="Q300" s="115">
        <f t="shared" si="385"/>
        <v>4.2480000000000002</v>
      </c>
      <c r="R300" s="115">
        <f t="shared" si="385"/>
        <v>4.2480000000000002</v>
      </c>
      <c r="S300" s="115">
        <f t="shared" si="385"/>
        <v>4.2480000000000002</v>
      </c>
      <c r="T300" s="115">
        <f t="shared" si="385"/>
        <v>4.2480000000000002</v>
      </c>
      <c r="U300" s="115">
        <f t="shared" si="385"/>
        <v>4.2480000000000002</v>
      </c>
      <c r="V300" s="115">
        <f t="shared" si="385"/>
        <v>4.2480000000000002</v>
      </c>
      <c r="W300" s="115">
        <f t="shared" si="385"/>
        <v>4.2480000000000002</v>
      </c>
      <c r="X300" s="115">
        <f t="shared" si="385"/>
        <v>4.2480000000000002</v>
      </c>
      <c r="Y300" s="115">
        <f t="shared" si="385"/>
        <v>4.2480000000000002</v>
      </c>
      <c r="Z300" s="115">
        <f t="shared" si="385"/>
        <v>4.2480000000000002</v>
      </c>
      <c r="AA300" s="115">
        <f t="shared" si="385"/>
        <v>4.2480000000000002</v>
      </c>
      <c r="AB300" s="115">
        <f t="shared" si="385"/>
        <v>4.2480000000000002</v>
      </c>
      <c r="AC300" s="115">
        <f t="shared" si="385"/>
        <v>4.2480000000000002</v>
      </c>
      <c r="AD300" s="115">
        <f t="shared" si="384"/>
        <v>4.2480000000000002</v>
      </c>
      <c r="AE300" s="115">
        <f t="shared" si="384"/>
        <v>4.2480000000000002</v>
      </c>
      <c r="AF300" s="115">
        <f t="shared" si="384"/>
        <v>4.2480000000000002</v>
      </c>
      <c r="AG300" s="115">
        <f t="shared" si="384"/>
        <v>4.2480000000000002</v>
      </c>
      <c r="AH300" s="115">
        <f t="shared" si="384"/>
        <v>4.2480000000000002</v>
      </c>
      <c r="AI300" s="115">
        <f t="shared" si="384"/>
        <v>4.2480000000000002</v>
      </c>
      <c r="AJ300" s="115">
        <f t="shared" si="384"/>
        <v>4.2480000000000002</v>
      </c>
      <c r="AK300" s="115">
        <f t="shared" si="384"/>
        <v>4.2480000000000002</v>
      </c>
      <c r="AL300" s="115">
        <f t="shared" si="384"/>
        <v>4.2480000000000002</v>
      </c>
      <c r="AM300" s="115">
        <f t="shared" si="384"/>
        <v>4.2480000000000002</v>
      </c>
      <c r="AN300" s="115">
        <f t="shared" si="384"/>
        <v>4.2480000000000002</v>
      </c>
      <c r="AO300" s="115">
        <f t="shared" si="384"/>
        <v>4.2480000000000002</v>
      </c>
      <c r="AP300" s="159">
        <f t="shared" si="384"/>
        <v>4.2480000000000002</v>
      </c>
    </row>
    <row r="301" spans="1:42">
      <c r="A301" s="165">
        <v>0</v>
      </c>
      <c r="B301" s="115" t="s">
        <v>321</v>
      </c>
      <c r="C301" s="115">
        <v>1</v>
      </c>
      <c r="D301" s="115" t="s">
        <v>99</v>
      </c>
      <c r="E301" s="115">
        <v>3</v>
      </c>
      <c r="F301" s="115" t="s">
        <v>368</v>
      </c>
      <c r="G301" s="115">
        <v>38</v>
      </c>
      <c r="H301" s="115" t="s">
        <v>763</v>
      </c>
      <c r="I301" s="117" t="s">
        <v>230</v>
      </c>
      <c r="J301" s="124" t="s">
        <v>369</v>
      </c>
      <c r="K301" s="115" t="s">
        <v>354</v>
      </c>
      <c r="L301" s="116"/>
      <c r="M301" s="2">
        <v>0.7</v>
      </c>
      <c r="N301" s="115">
        <f t="shared" si="385"/>
        <v>0.7</v>
      </c>
      <c r="O301" s="115">
        <f t="shared" si="384"/>
        <v>0.7</v>
      </c>
      <c r="P301" s="115">
        <f t="shared" si="384"/>
        <v>0.7</v>
      </c>
      <c r="Q301" s="115">
        <f t="shared" si="384"/>
        <v>0.7</v>
      </c>
      <c r="R301" s="115">
        <f t="shared" si="384"/>
        <v>0.7</v>
      </c>
      <c r="S301" s="115">
        <f t="shared" si="384"/>
        <v>0.7</v>
      </c>
      <c r="T301" s="115">
        <f t="shared" si="384"/>
        <v>0.7</v>
      </c>
      <c r="U301" s="115">
        <f t="shared" si="384"/>
        <v>0.7</v>
      </c>
      <c r="V301" s="115">
        <f t="shared" si="384"/>
        <v>0.7</v>
      </c>
      <c r="W301" s="115">
        <f t="shared" si="384"/>
        <v>0.7</v>
      </c>
      <c r="X301" s="115">
        <f t="shared" si="384"/>
        <v>0.7</v>
      </c>
      <c r="Y301" s="115">
        <f t="shared" si="384"/>
        <v>0.7</v>
      </c>
      <c r="Z301" s="115">
        <f t="shared" si="384"/>
        <v>0.7</v>
      </c>
      <c r="AA301" s="115">
        <f t="shared" si="384"/>
        <v>0.7</v>
      </c>
      <c r="AB301" s="115">
        <f t="shared" si="384"/>
        <v>0.7</v>
      </c>
      <c r="AC301" s="115">
        <f t="shared" si="384"/>
        <v>0.7</v>
      </c>
      <c r="AD301" s="115">
        <f t="shared" si="384"/>
        <v>0.7</v>
      </c>
      <c r="AE301" s="115">
        <f t="shared" si="384"/>
        <v>0.7</v>
      </c>
      <c r="AF301" s="115">
        <f t="shared" si="384"/>
        <v>0.7</v>
      </c>
      <c r="AG301" s="115">
        <f t="shared" si="384"/>
        <v>0.7</v>
      </c>
      <c r="AH301" s="115">
        <f t="shared" si="384"/>
        <v>0.7</v>
      </c>
      <c r="AI301" s="115">
        <f t="shared" si="384"/>
        <v>0.7</v>
      </c>
      <c r="AJ301" s="115">
        <f t="shared" si="384"/>
        <v>0.7</v>
      </c>
      <c r="AK301" s="115">
        <f t="shared" si="384"/>
        <v>0.7</v>
      </c>
      <c r="AL301" s="115">
        <f t="shared" si="384"/>
        <v>0.7</v>
      </c>
      <c r="AM301" s="115">
        <f t="shared" si="384"/>
        <v>0.7</v>
      </c>
      <c r="AN301" s="115">
        <f t="shared" si="384"/>
        <v>0.7</v>
      </c>
      <c r="AO301" s="115">
        <f t="shared" si="384"/>
        <v>0.7</v>
      </c>
      <c r="AP301" s="159">
        <f t="shared" si="384"/>
        <v>0.7</v>
      </c>
    </row>
    <row r="302" spans="1:42">
      <c r="A302" s="165">
        <v>0</v>
      </c>
      <c r="B302" s="115" t="s">
        <v>321</v>
      </c>
      <c r="C302" s="115">
        <v>1</v>
      </c>
      <c r="D302" s="115" t="s">
        <v>99</v>
      </c>
      <c r="E302" s="115">
        <v>3</v>
      </c>
      <c r="F302" s="115" t="s">
        <v>368</v>
      </c>
      <c r="G302" s="115">
        <v>39</v>
      </c>
      <c r="H302" s="115" t="s">
        <v>215</v>
      </c>
      <c r="I302" s="117" t="s">
        <v>230</v>
      </c>
      <c r="J302" s="124" t="s">
        <v>369</v>
      </c>
      <c r="K302" s="115" t="s">
        <v>354</v>
      </c>
      <c r="L302" s="116"/>
      <c r="M302" s="2">
        <v>0.54</v>
      </c>
      <c r="N302" s="115">
        <f t="shared" si="385"/>
        <v>0.54</v>
      </c>
      <c r="O302" s="115">
        <f t="shared" si="384"/>
        <v>0.54</v>
      </c>
      <c r="P302" s="115">
        <f t="shared" si="384"/>
        <v>0.54</v>
      </c>
      <c r="Q302" s="115">
        <f t="shared" si="384"/>
        <v>0.54</v>
      </c>
      <c r="R302" s="115">
        <f t="shared" si="384"/>
        <v>0.54</v>
      </c>
      <c r="S302" s="115">
        <f t="shared" si="384"/>
        <v>0.54</v>
      </c>
      <c r="T302" s="115">
        <f t="shared" si="384"/>
        <v>0.54</v>
      </c>
      <c r="U302" s="115">
        <f t="shared" si="384"/>
        <v>0.54</v>
      </c>
      <c r="V302" s="115">
        <f t="shared" si="384"/>
        <v>0.54</v>
      </c>
      <c r="W302" s="115">
        <f t="shared" si="384"/>
        <v>0.54</v>
      </c>
      <c r="X302" s="115">
        <f t="shared" si="384"/>
        <v>0.54</v>
      </c>
      <c r="Y302" s="115">
        <f t="shared" si="384"/>
        <v>0.54</v>
      </c>
      <c r="Z302" s="115">
        <f t="shared" si="384"/>
        <v>0.54</v>
      </c>
      <c r="AA302" s="115">
        <f t="shared" si="384"/>
        <v>0.54</v>
      </c>
      <c r="AB302" s="115">
        <f t="shared" si="384"/>
        <v>0.54</v>
      </c>
      <c r="AC302" s="115">
        <f t="shared" si="384"/>
        <v>0.54</v>
      </c>
      <c r="AD302" s="115">
        <f t="shared" si="384"/>
        <v>0.54</v>
      </c>
      <c r="AE302" s="115">
        <f t="shared" si="384"/>
        <v>0.54</v>
      </c>
      <c r="AF302" s="115">
        <f t="shared" si="384"/>
        <v>0.54</v>
      </c>
      <c r="AG302" s="115">
        <f t="shared" si="384"/>
        <v>0.54</v>
      </c>
      <c r="AH302" s="115">
        <f t="shared" si="384"/>
        <v>0.54</v>
      </c>
      <c r="AI302" s="115">
        <f t="shared" si="384"/>
        <v>0.54</v>
      </c>
      <c r="AJ302" s="115">
        <f t="shared" si="384"/>
        <v>0.54</v>
      </c>
      <c r="AK302" s="115">
        <f t="shared" si="384"/>
        <v>0.54</v>
      </c>
      <c r="AL302" s="115">
        <f t="shared" si="384"/>
        <v>0.54</v>
      </c>
      <c r="AM302" s="115">
        <f t="shared" si="384"/>
        <v>0.54</v>
      </c>
      <c r="AN302" s="115">
        <f t="shared" si="384"/>
        <v>0.54</v>
      </c>
      <c r="AO302" s="115">
        <f t="shared" si="384"/>
        <v>0.54</v>
      </c>
      <c r="AP302" s="159">
        <f t="shared" si="384"/>
        <v>0.54</v>
      </c>
    </row>
    <row r="303" spans="1:42">
      <c r="A303" s="165">
        <v>0</v>
      </c>
      <c r="B303" s="115" t="s">
        <v>321</v>
      </c>
      <c r="C303" s="115">
        <v>1</v>
      </c>
      <c r="D303" s="115" t="s">
        <v>99</v>
      </c>
      <c r="E303" s="115">
        <v>3</v>
      </c>
      <c r="F303" s="115" t="s">
        <v>368</v>
      </c>
      <c r="G303" s="115">
        <v>40</v>
      </c>
      <c r="H303" s="458" t="s">
        <v>216</v>
      </c>
      <c r="I303" s="117" t="s">
        <v>230</v>
      </c>
      <c r="J303" s="124" t="s">
        <v>369</v>
      </c>
      <c r="K303" s="115" t="s">
        <v>354</v>
      </c>
      <c r="L303" s="116"/>
      <c r="M303" s="2">
        <v>0.56999999999999995</v>
      </c>
      <c r="N303" s="115">
        <f t="shared" si="385"/>
        <v>0.56999999999999995</v>
      </c>
      <c r="O303" s="115">
        <f t="shared" si="384"/>
        <v>0.56999999999999995</v>
      </c>
      <c r="P303" s="115">
        <f t="shared" si="384"/>
        <v>0.56999999999999995</v>
      </c>
      <c r="Q303" s="115">
        <f t="shared" si="384"/>
        <v>0.56999999999999995</v>
      </c>
      <c r="R303" s="115">
        <f t="shared" si="384"/>
        <v>0.56999999999999995</v>
      </c>
      <c r="S303" s="115">
        <f t="shared" si="384"/>
        <v>0.56999999999999995</v>
      </c>
      <c r="T303" s="115">
        <f t="shared" si="384"/>
        <v>0.56999999999999995</v>
      </c>
      <c r="U303" s="115">
        <f t="shared" si="384"/>
        <v>0.56999999999999995</v>
      </c>
      <c r="V303" s="115">
        <f t="shared" si="384"/>
        <v>0.56999999999999995</v>
      </c>
      <c r="W303" s="115">
        <f t="shared" si="384"/>
        <v>0.56999999999999995</v>
      </c>
      <c r="X303" s="115">
        <f t="shared" si="384"/>
        <v>0.56999999999999995</v>
      </c>
      <c r="Y303" s="115">
        <f t="shared" si="384"/>
        <v>0.56999999999999995</v>
      </c>
      <c r="Z303" s="115">
        <f t="shared" si="384"/>
        <v>0.56999999999999995</v>
      </c>
      <c r="AA303" s="115">
        <f t="shared" si="384"/>
        <v>0.56999999999999995</v>
      </c>
      <c r="AB303" s="115">
        <f t="shared" si="384"/>
        <v>0.56999999999999995</v>
      </c>
      <c r="AC303" s="115">
        <f t="shared" si="384"/>
        <v>0.56999999999999995</v>
      </c>
      <c r="AD303" s="115">
        <f t="shared" si="384"/>
        <v>0.56999999999999995</v>
      </c>
      <c r="AE303" s="115">
        <f t="shared" si="384"/>
        <v>0.56999999999999995</v>
      </c>
      <c r="AF303" s="115">
        <f t="shared" si="384"/>
        <v>0.56999999999999995</v>
      </c>
      <c r="AG303" s="115">
        <f t="shared" si="384"/>
        <v>0.56999999999999995</v>
      </c>
      <c r="AH303" s="115">
        <f t="shared" si="384"/>
        <v>0.56999999999999995</v>
      </c>
      <c r="AI303" s="115">
        <f t="shared" si="384"/>
        <v>0.56999999999999995</v>
      </c>
      <c r="AJ303" s="115">
        <f t="shared" si="384"/>
        <v>0.56999999999999995</v>
      </c>
      <c r="AK303" s="115">
        <f t="shared" si="384"/>
        <v>0.56999999999999995</v>
      </c>
      <c r="AL303" s="115">
        <f t="shared" si="384"/>
        <v>0.56999999999999995</v>
      </c>
      <c r="AM303" s="115">
        <f t="shared" si="384"/>
        <v>0.56999999999999995</v>
      </c>
      <c r="AN303" s="115">
        <f t="shared" si="384"/>
        <v>0.56999999999999995</v>
      </c>
      <c r="AO303" s="115">
        <f t="shared" si="384"/>
        <v>0.56999999999999995</v>
      </c>
      <c r="AP303" s="159">
        <f t="shared" si="384"/>
        <v>0.56999999999999995</v>
      </c>
    </row>
    <row r="304" spans="1:42">
      <c r="A304" s="165">
        <v>0</v>
      </c>
      <c r="B304" s="115" t="s">
        <v>321</v>
      </c>
      <c r="C304" s="115">
        <v>1</v>
      </c>
      <c r="D304" s="115" t="s">
        <v>99</v>
      </c>
      <c r="E304" s="115">
        <v>3</v>
      </c>
      <c r="F304" s="115" t="s">
        <v>368</v>
      </c>
      <c r="G304" s="115">
        <v>41</v>
      </c>
      <c r="H304" s="115" t="s">
        <v>765</v>
      </c>
      <c r="I304" s="117" t="s">
        <v>230</v>
      </c>
      <c r="J304" s="124" t="s">
        <v>369</v>
      </c>
      <c r="K304" s="115" t="s">
        <v>354</v>
      </c>
      <c r="L304" s="116"/>
      <c r="M304" s="2">
        <v>3.54</v>
      </c>
      <c r="N304" s="115">
        <f t="shared" si="385"/>
        <v>3.54</v>
      </c>
      <c r="O304" s="115">
        <f t="shared" si="384"/>
        <v>3.54</v>
      </c>
      <c r="P304" s="115">
        <f t="shared" si="384"/>
        <v>3.54</v>
      </c>
      <c r="Q304" s="115">
        <f t="shared" si="384"/>
        <v>3.54</v>
      </c>
      <c r="R304" s="115">
        <f t="shared" si="384"/>
        <v>3.54</v>
      </c>
      <c r="S304" s="115">
        <f t="shared" si="384"/>
        <v>3.54</v>
      </c>
      <c r="T304" s="115">
        <f t="shared" si="384"/>
        <v>3.54</v>
      </c>
      <c r="U304" s="115">
        <f t="shared" si="384"/>
        <v>3.54</v>
      </c>
      <c r="V304" s="115">
        <f t="shared" si="384"/>
        <v>3.54</v>
      </c>
      <c r="W304" s="115">
        <f t="shared" si="384"/>
        <v>3.54</v>
      </c>
      <c r="X304" s="115">
        <f t="shared" si="384"/>
        <v>3.54</v>
      </c>
      <c r="Y304" s="115">
        <f t="shared" si="384"/>
        <v>3.54</v>
      </c>
      <c r="Z304" s="115">
        <f t="shared" si="384"/>
        <v>3.54</v>
      </c>
      <c r="AA304" s="115">
        <f t="shared" si="384"/>
        <v>3.54</v>
      </c>
      <c r="AB304" s="115">
        <f t="shared" si="384"/>
        <v>3.54</v>
      </c>
      <c r="AC304" s="115">
        <f t="shared" si="384"/>
        <v>3.54</v>
      </c>
      <c r="AD304" s="115">
        <f t="shared" si="384"/>
        <v>3.54</v>
      </c>
      <c r="AE304" s="115">
        <f t="shared" si="384"/>
        <v>3.54</v>
      </c>
      <c r="AF304" s="115">
        <f t="shared" si="384"/>
        <v>3.54</v>
      </c>
      <c r="AG304" s="115">
        <f t="shared" si="384"/>
        <v>3.54</v>
      </c>
      <c r="AH304" s="115">
        <f t="shared" si="384"/>
        <v>3.54</v>
      </c>
      <c r="AI304" s="115">
        <f t="shared" si="384"/>
        <v>3.54</v>
      </c>
      <c r="AJ304" s="115">
        <f t="shared" si="384"/>
        <v>3.54</v>
      </c>
      <c r="AK304" s="115">
        <f t="shared" si="384"/>
        <v>3.54</v>
      </c>
      <c r="AL304" s="115">
        <f t="shared" si="384"/>
        <v>3.54</v>
      </c>
      <c r="AM304" s="115">
        <f t="shared" si="384"/>
        <v>3.54</v>
      </c>
      <c r="AN304" s="115">
        <f t="shared" si="384"/>
        <v>3.54</v>
      </c>
      <c r="AO304" s="115">
        <f t="shared" si="384"/>
        <v>3.54</v>
      </c>
      <c r="AP304" s="159">
        <f t="shared" si="384"/>
        <v>3.54</v>
      </c>
    </row>
    <row r="305" spans="1:42">
      <c r="A305" s="165">
        <v>0</v>
      </c>
      <c r="B305" s="115" t="s">
        <v>321</v>
      </c>
      <c r="C305" s="115">
        <v>1</v>
      </c>
      <c r="D305" s="115" t="s">
        <v>99</v>
      </c>
      <c r="E305" s="115">
        <v>3</v>
      </c>
      <c r="F305" s="115" t="s">
        <v>368</v>
      </c>
      <c r="G305" s="115">
        <v>42</v>
      </c>
      <c r="H305" s="115" t="s">
        <v>766</v>
      </c>
      <c r="I305" s="117" t="s">
        <v>230</v>
      </c>
      <c r="J305" s="124" t="s">
        <v>369</v>
      </c>
      <c r="K305" s="115" t="s">
        <v>354</v>
      </c>
      <c r="L305" s="116"/>
      <c r="M305" s="2">
        <v>3.54</v>
      </c>
      <c r="N305" s="115">
        <f t="shared" si="385"/>
        <v>3.54</v>
      </c>
      <c r="O305" s="115">
        <f t="shared" si="384"/>
        <v>3.54</v>
      </c>
      <c r="P305" s="115">
        <f t="shared" si="384"/>
        <v>3.54</v>
      </c>
      <c r="Q305" s="115">
        <f t="shared" si="384"/>
        <v>3.54</v>
      </c>
      <c r="R305" s="115">
        <f t="shared" si="384"/>
        <v>3.54</v>
      </c>
      <c r="S305" s="115">
        <f t="shared" si="384"/>
        <v>3.54</v>
      </c>
      <c r="T305" s="115">
        <f t="shared" si="384"/>
        <v>3.54</v>
      </c>
      <c r="U305" s="115">
        <f t="shared" si="384"/>
        <v>3.54</v>
      </c>
      <c r="V305" s="115">
        <f t="shared" si="384"/>
        <v>3.54</v>
      </c>
      <c r="W305" s="115">
        <f t="shared" si="384"/>
        <v>3.54</v>
      </c>
      <c r="X305" s="115">
        <f t="shared" si="384"/>
        <v>3.54</v>
      </c>
      <c r="Y305" s="115">
        <f t="shared" si="384"/>
        <v>3.54</v>
      </c>
      <c r="Z305" s="115">
        <f t="shared" si="384"/>
        <v>3.54</v>
      </c>
      <c r="AA305" s="115">
        <f t="shared" si="384"/>
        <v>3.54</v>
      </c>
      <c r="AB305" s="115">
        <f t="shared" si="384"/>
        <v>3.54</v>
      </c>
      <c r="AC305" s="115">
        <f t="shared" si="384"/>
        <v>3.54</v>
      </c>
      <c r="AD305" s="115">
        <f t="shared" si="384"/>
        <v>3.54</v>
      </c>
      <c r="AE305" s="115">
        <f t="shared" si="384"/>
        <v>3.54</v>
      </c>
      <c r="AF305" s="115">
        <f t="shared" si="384"/>
        <v>3.54</v>
      </c>
      <c r="AG305" s="115">
        <f t="shared" si="384"/>
        <v>3.54</v>
      </c>
      <c r="AH305" s="115">
        <f t="shared" si="384"/>
        <v>3.54</v>
      </c>
      <c r="AI305" s="115">
        <f t="shared" si="384"/>
        <v>3.54</v>
      </c>
      <c r="AJ305" s="115">
        <f t="shared" si="384"/>
        <v>3.54</v>
      </c>
      <c r="AK305" s="115">
        <f t="shared" si="384"/>
        <v>3.54</v>
      </c>
      <c r="AL305" s="115">
        <f t="shared" si="384"/>
        <v>3.54</v>
      </c>
      <c r="AM305" s="115">
        <f t="shared" si="384"/>
        <v>3.54</v>
      </c>
      <c r="AN305" s="115">
        <f t="shared" si="384"/>
        <v>3.54</v>
      </c>
      <c r="AO305" s="115">
        <f t="shared" si="384"/>
        <v>3.54</v>
      </c>
      <c r="AP305" s="159">
        <f t="shared" si="384"/>
        <v>3.54</v>
      </c>
    </row>
    <row r="306" spans="1:42">
      <c r="A306" s="165">
        <v>0</v>
      </c>
      <c r="B306" s="115" t="s">
        <v>321</v>
      </c>
      <c r="C306" s="115">
        <v>1</v>
      </c>
      <c r="D306" s="115" t="s">
        <v>99</v>
      </c>
      <c r="E306" s="115">
        <v>3</v>
      </c>
      <c r="F306" s="115" t="s">
        <v>368</v>
      </c>
      <c r="G306" s="115">
        <v>43</v>
      </c>
      <c r="H306" s="115" t="s">
        <v>767</v>
      </c>
      <c r="I306" s="117" t="s">
        <v>230</v>
      </c>
      <c r="J306" s="124" t="s">
        <v>369</v>
      </c>
      <c r="K306" s="115" t="s">
        <v>354</v>
      </c>
      <c r="L306" s="116"/>
      <c r="M306" s="2">
        <v>4.79</v>
      </c>
      <c r="N306" s="115">
        <f t="shared" si="385"/>
        <v>4.79</v>
      </c>
      <c r="O306" s="115">
        <f t="shared" si="384"/>
        <v>4.79</v>
      </c>
      <c r="P306" s="115">
        <f t="shared" si="384"/>
        <v>4.79</v>
      </c>
      <c r="Q306" s="115">
        <f t="shared" si="384"/>
        <v>4.79</v>
      </c>
      <c r="R306" s="115">
        <f t="shared" si="384"/>
        <v>4.79</v>
      </c>
      <c r="S306" s="115">
        <f t="shared" si="384"/>
        <v>4.79</v>
      </c>
      <c r="T306" s="115">
        <f t="shared" si="384"/>
        <v>4.79</v>
      </c>
      <c r="U306" s="115">
        <f t="shared" si="384"/>
        <v>4.79</v>
      </c>
      <c r="V306" s="115">
        <f t="shared" si="384"/>
        <v>4.79</v>
      </c>
      <c r="W306" s="115">
        <f t="shared" si="384"/>
        <v>4.79</v>
      </c>
      <c r="X306" s="115">
        <f t="shared" si="384"/>
        <v>4.79</v>
      </c>
      <c r="Y306" s="115">
        <f t="shared" si="384"/>
        <v>4.79</v>
      </c>
      <c r="Z306" s="115">
        <f t="shared" si="384"/>
        <v>4.79</v>
      </c>
      <c r="AA306" s="115">
        <f t="shared" si="384"/>
        <v>4.79</v>
      </c>
      <c r="AB306" s="115">
        <f t="shared" si="384"/>
        <v>4.79</v>
      </c>
      <c r="AC306" s="115">
        <f t="shared" si="384"/>
        <v>4.79</v>
      </c>
      <c r="AD306" s="115">
        <f t="shared" si="384"/>
        <v>4.79</v>
      </c>
      <c r="AE306" s="115">
        <f t="shared" si="384"/>
        <v>4.79</v>
      </c>
      <c r="AF306" s="115">
        <f t="shared" si="384"/>
        <v>4.79</v>
      </c>
      <c r="AG306" s="115">
        <f t="shared" si="384"/>
        <v>4.79</v>
      </c>
      <c r="AH306" s="115">
        <f t="shared" si="384"/>
        <v>4.79</v>
      </c>
      <c r="AI306" s="115">
        <f t="shared" si="384"/>
        <v>4.79</v>
      </c>
      <c r="AJ306" s="115">
        <f t="shared" si="384"/>
        <v>4.79</v>
      </c>
      <c r="AK306" s="115">
        <f t="shared" si="384"/>
        <v>4.79</v>
      </c>
      <c r="AL306" s="115">
        <f t="shared" si="384"/>
        <v>4.79</v>
      </c>
      <c r="AM306" s="115">
        <f t="shared" si="384"/>
        <v>4.79</v>
      </c>
      <c r="AN306" s="115">
        <f t="shared" si="384"/>
        <v>4.79</v>
      </c>
      <c r="AO306" s="115">
        <f t="shared" si="384"/>
        <v>4.79</v>
      </c>
      <c r="AP306" s="159">
        <f t="shared" si="384"/>
        <v>4.79</v>
      </c>
    </row>
    <row r="307" spans="1:42">
      <c r="A307" s="165">
        <v>0</v>
      </c>
      <c r="B307" s="115" t="s">
        <v>321</v>
      </c>
      <c r="C307" s="115">
        <v>1</v>
      </c>
      <c r="D307" s="115" t="s">
        <v>99</v>
      </c>
      <c r="E307" s="115">
        <v>3</v>
      </c>
      <c r="F307" s="115" t="s">
        <v>368</v>
      </c>
      <c r="G307" s="115">
        <v>44</v>
      </c>
      <c r="H307" s="458" t="s">
        <v>220</v>
      </c>
      <c r="I307" s="117" t="s">
        <v>230</v>
      </c>
      <c r="J307" s="124" t="s">
        <v>369</v>
      </c>
      <c r="K307" s="115" t="s">
        <v>354</v>
      </c>
      <c r="L307" s="116"/>
      <c r="M307" s="2">
        <v>3.99</v>
      </c>
      <c r="N307" s="115">
        <f t="shared" si="385"/>
        <v>3.99</v>
      </c>
      <c r="O307" s="115">
        <f t="shared" si="384"/>
        <v>3.99</v>
      </c>
      <c r="P307" s="115">
        <f t="shared" si="384"/>
        <v>3.99</v>
      </c>
      <c r="Q307" s="115">
        <f t="shared" si="384"/>
        <v>3.99</v>
      </c>
      <c r="R307" s="115">
        <f t="shared" si="384"/>
        <v>3.99</v>
      </c>
      <c r="S307" s="115">
        <f t="shared" si="384"/>
        <v>3.99</v>
      </c>
      <c r="T307" s="115">
        <f t="shared" si="384"/>
        <v>3.99</v>
      </c>
      <c r="U307" s="115">
        <f t="shared" si="384"/>
        <v>3.99</v>
      </c>
      <c r="V307" s="115">
        <f t="shared" si="384"/>
        <v>3.99</v>
      </c>
      <c r="W307" s="115">
        <f t="shared" si="384"/>
        <v>3.99</v>
      </c>
      <c r="X307" s="115">
        <f t="shared" si="384"/>
        <v>3.99</v>
      </c>
      <c r="Y307" s="115">
        <f t="shared" si="384"/>
        <v>3.99</v>
      </c>
      <c r="Z307" s="115">
        <f t="shared" si="384"/>
        <v>3.99</v>
      </c>
      <c r="AA307" s="115">
        <f t="shared" si="384"/>
        <v>3.99</v>
      </c>
      <c r="AB307" s="115">
        <f t="shared" si="384"/>
        <v>3.99</v>
      </c>
      <c r="AC307" s="115">
        <f t="shared" si="384"/>
        <v>3.99</v>
      </c>
      <c r="AD307" s="115">
        <f t="shared" si="384"/>
        <v>3.99</v>
      </c>
      <c r="AE307" s="115">
        <f t="shared" si="384"/>
        <v>3.99</v>
      </c>
      <c r="AF307" s="115">
        <f t="shared" si="384"/>
        <v>3.99</v>
      </c>
      <c r="AG307" s="115">
        <f t="shared" si="384"/>
        <v>3.99</v>
      </c>
      <c r="AH307" s="115">
        <f t="shared" si="384"/>
        <v>3.99</v>
      </c>
      <c r="AI307" s="115">
        <f t="shared" si="384"/>
        <v>3.99</v>
      </c>
      <c r="AJ307" s="115">
        <f t="shared" si="384"/>
        <v>3.99</v>
      </c>
      <c r="AK307" s="115">
        <f t="shared" si="384"/>
        <v>3.99</v>
      </c>
      <c r="AL307" s="115">
        <f t="shared" si="384"/>
        <v>3.99</v>
      </c>
      <c r="AM307" s="115">
        <f t="shared" si="384"/>
        <v>3.99</v>
      </c>
      <c r="AN307" s="115">
        <f t="shared" si="384"/>
        <v>3.99</v>
      </c>
      <c r="AO307" s="115">
        <f t="shared" si="384"/>
        <v>3.99</v>
      </c>
      <c r="AP307" s="159">
        <f t="shared" si="384"/>
        <v>3.99</v>
      </c>
    </row>
    <row r="308" spans="1:42">
      <c r="A308" s="165">
        <v>0</v>
      </c>
      <c r="B308" s="115" t="s">
        <v>321</v>
      </c>
      <c r="C308" s="115">
        <v>1</v>
      </c>
      <c r="D308" s="115" t="s">
        <v>99</v>
      </c>
      <c r="E308" s="115">
        <v>3</v>
      </c>
      <c r="F308" s="115" t="s">
        <v>368</v>
      </c>
      <c r="G308" s="115">
        <v>45</v>
      </c>
      <c r="H308" s="458" t="s">
        <v>221</v>
      </c>
      <c r="I308" s="117" t="s">
        <v>230</v>
      </c>
      <c r="J308" s="124" t="s">
        <v>369</v>
      </c>
      <c r="K308" s="115" t="s">
        <v>354</v>
      </c>
      <c r="L308" s="116"/>
      <c r="M308" s="2">
        <v>3.99</v>
      </c>
      <c r="N308" s="115">
        <f t="shared" si="385"/>
        <v>3.99</v>
      </c>
      <c r="O308" s="115">
        <f t="shared" si="384"/>
        <v>3.99</v>
      </c>
      <c r="P308" s="115">
        <f t="shared" si="384"/>
        <v>3.99</v>
      </c>
      <c r="Q308" s="115">
        <f t="shared" si="384"/>
        <v>3.99</v>
      </c>
      <c r="R308" s="115">
        <f t="shared" si="384"/>
        <v>3.99</v>
      </c>
      <c r="S308" s="115">
        <f t="shared" si="384"/>
        <v>3.99</v>
      </c>
      <c r="T308" s="115">
        <f t="shared" si="384"/>
        <v>3.99</v>
      </c>
      <c r="U308" s="115">
        <f t="shared" si="384"/>
        <v>3.99</v>
      </c>
      <c r="V308" s="115">
        <f t="shared" si="384"/>
        <v>3.99</v>
      </c>
      <c r="W308" s="115">
        <f t="shared" si="384"/>
        <v>3.99</v>
      </c>
      <c r="X308" s="115">
        <f t="shared" si="384"/>
        <v>3.99</v>
      </c>
      <c r="Y308" s="115">
        <f t="shared" si="384"/>
        <v>3.99</v>
      </c>
      <c r="Z308" s="115">
        <f t="shared" si="384"/>
        <v>3.99</v>
      </c>
      <c r="AA308" s="115">
        <f t="shared" si="384"/>
        <v>3.99</v>
      </c>
      <c r="AB308" s="115">
        <f t="shared" si="384"/>
        <v>3.99</v>
      </c>
      <c r="AC308" s="115">
        <f t="shared" si="384"/>
        <v>3.99</v>
      </c>
      <c r="AD308" s="115">
        <f t="shared" si="384"/>
        <v>3.99</v>
      </c>
      <c r="AE308" s="115">
        <f t="shared" si="384"/>
        <v>3.99</v>
      </c>
      <c r="AF308" s="115">
        <f t="shared" si="384"/>
        <v>3.99</v>
      </c>
      <c r="AG308" s="115">
        <f t="shared" ref="O308:AP314" si="386">+AF308</f>
        <v>3.99</v>
      </c>
      <c r="AH308" s="115">
        <f t="shared" si="386"/>
        <v>3.99</v>
      </c>
      <c r="AI308" s="115">
        <f t="shared" si="386"/>
        <v>3.99</v>
      </c>
      <c r="AJ308" s="115">
        <f t="shared" si="386"/>
        <v>3.99</v>
      </c>
      <c r="AK308" s="115">
        <f t="shared" si="386"/>
        <v>3.99</v>
      </c>
      <c r="AL308" s="115">
        <f t="shared" si="386"/>
        <v>3.99</v>
      </c>
      <c r="AM308" s="115">
        <f t="shared" si="386"/>
        <v>3.99</v>
      </c>
      <c r="AN308" s="115">
        <f t="shared" si="386"/>
        <v>3.99</v>
      </c>
      <c r="AO308" s="115">
        <f t="shared" si="386"/>
        <v>3.99</v>
      </c>
      <c r="AP308" s="159">
        <f t="shared" si="386"/>
        <v>3.99</v>
      </c>
    </row>
    <row r="309" spans="1:42">
      <c r="A309" s="165">
        <v>0</v>
      </c>
      <c r="B309" s="115" t="s">
        <v>321</v>
      </c>
      <c r="C309" s="115">
        <v>1</v>
      </c>
      <c r="D309" s="115" t="s">
        <v>99</v>
      </c>
      <c r="E309" s="115">
        <v>3</v>
      </c>
      <c r="F309" s="115" t="s">
        <v>368</v>
      </c>
      <c r="G309" s="115">
        <v>46</v>
      </c>
      <c r="H309" s="458" t="s">
        <v>222</v>
      </c>
      <c r="I309" s="117" t="s">
        <v>230</v>
      </c>
      <c r="J309" s="124" t="s">
        <v>369</v>
      </c>
      <c r="K309" s="115" t="s">
        <v>354</v>
      </c>
      <c r="L309" s="116"/>
      <c r="M309" s="2">
        <v>0.21</v>
      </c>
      <c r="N309" s="115">
        <f t="shared" si="385"/>
        <v>0.21</v>
      </c>
      <c r="O309" s="115">
        <f t="shared" si="386"/>
        <v>0.21</v>
      </c>
      <c r="P309" s="115">
        <f t="shared" si="386"/>
        <v>0.21</v>
      </c>
      <c r="Q309" s="115">
        <f t="shared" si="386"/>
        <v>0.21</v>
      </c>
      <c r="R309" s="115">
        <f t="shared" si="386"/>
        <v>0.21</v>
      </c>
      <c r="S309" s="115">
        <f t="shared" si="386"/>
        <v>0.21</v>
      </c>
      <c r="T309" s="115">
        <f t="shared" si="386"/>
        <v>0.21</v>
      </c>
      <c r="U309" s="115">
        <f t="shared" si="386"/>
        <v>0.21</v>
      </c>
      <c r="V309" s="115">
        <f t="shared" si="386"/>
        <v>0.21</v>
      </c>
      <c r="W309" s="115">
        <f t="shared" si="386"/>
        <v>0.21</v>
      </c>
      <c r="X309" s="115">
        <f t="shared" si="386"/>
        <v>0.21</v>
      </c>
      <c r="Y309" s="115">
        <f t="shared" si="386"/>
        <v>0.21</v>
      </c>
      <c r="Z309" s="115">
        <f t="shared" si="386"/>
        <v>0.21</v>
      </c>
      <c r="AA309" s="115">
        <f t="shared" si="386"/>
        <v>0.21</v>
      </c>
      <c r="AB309" s="115">
        <f t="shared" si="386"/>
        <v>0.21</v>
      </c>
      <c r="AC309" s="115">
        <f t="shared" si="386"/>
        <v>0.21</v>
      </c>
      <c r="AD309" s="115">
        <f t="shared" si="386"/>
        <v>0.21</v>
      </c>
      <c r="AE309" s="115">
        <f t="shared" si="386"/>
        <v>0.21</v>
      </c>
      <c r="AF309" s="115">
        <f t="shared" si="386"/>
        <v>0.21</v>
      </c>
      <c r="AG309" s="115">
        <f t="shared" si="386"/>
        <v>0.21</v>
      </c>
      <c r="AH309" s="115">
        <f t="shared" si="386"/>
        <v>0.21</v>
      </c>
      <c r="AI309" s="115">
        <f t="shared" si="386"/>
        <v>0.21</v>
      </c>
      <c r="AJ309" s="115">
        <f t="shared" si="386"/>
        <v>0.21</v>
      </c>
      <c r="AK309" s="115">
        <f t="shared" si="386"/>
        <v>0.21</v>
      </c>
      <c r="AL309" s="115">
        <f t="shared" si="386"/>
        <v>0.21</v>
      </c>
      <c r="AM309" s="115">
        <f t="shared" si="386"/>
        <v>0.21</v>
      </c>
      <c r="AN309" s="115">
        <f t="shared" si="386"/>
        <v>0.21</v>
      </c>
      <c r="AO309" s="115">
        <f t="shared" si="386"/>
        <v>0.21</v>
      </c>
      <c r="AP309" s="159">
        <f t="shared" si="386"/>
        <v>0.21</v>
      </c>
    </row>
    <row r="310" spans="1:42">
      <c r="A310" s="165">
        <v>0</v>
      </c>
      <c r="B310" s="115" t="s">
        <v>321</v>
      </c>
      <c r="C310" s="115">
        <v>1</v>
      </c>
      <c r="D310" s="115" t="s">
        <v>99</v>
      </c>
      <c r="E310" s="115">
        <v>3</v>
      </c>
      <c r="F310" s="115" t="s">
        <v>368</v>
      </c>
      <c r="G310" s="115">
        <v>47</v>
      </c>
      <c r="H310" s="115" t="s">
        <v>772</v>
      </c>
      <c r="I310" s="117" t="s">
        <v>230</v>
      </c>
      <c r="J310" s="124" t="s">
        <v>369</v>
      </c>
      <c r="K310" s="115" t="s">
        <v>354</v>
      </c>
      <c r="L310" s="116"/>
      <c r="M310" s="2">
        <v>0.17</v>
      </c>
      <c r="N310" s="115">
        <f t="shared" si="385"/>
        <v>0.17</v>
      </c>
      <c r="O310" s="115">
        <f t="shared" si="386"/>
        <v>0.17</v>
      </c>
      <c r="P310" s="115">
        <f t="shared" si="386"/>
        <v>0.17</v>
      </c>
      <c r="Q310" s="115">
        <f t="shared" si="386"/>
        <v>0.17</v>
      </c>
      <c r="R310" s="115">
        <f t="shared" si="386"/>
        <v>0.17</v>
      </c>
      <c r="S310" s="115">
        <f t="shared" si="386"/>
        <v>0.17</v>
      </c>
      <c r="T310" s="115">
        <f t="shared" si="386"/>
        <v>0.17</v>
      </c>
      <c r="U310" s="115">
        <f t="shared" si="386"/>
        <v>0.17</v>
      </c>
      <c r="V310" s="115">
        <f t="shared" si="386"/>
        <v>0.17</v>
      </c>
      <c r="W310" s="115">
        <f t="shared" si="386"/>
        <v>0.17</v>
      </c>
      <c r="X310" s="115">
        <f t="shared" si="386"/>
        <v>0.17</v>
      </c>
      <c r="Y310" s="115">
        <f t="shared" si="386"/>
        <v>0.17</v>
      </c>
      <c r="Z310" s="115">
        <f t="shared" si="386"/>
        <v>0.17</v>
      </c>
      <c r="AA310" s="115">
        <f t="shared" si="386"/>
        <v>0.17</v>
      </c>
      <c r="AB310" s="115">
        <f t="shared" si="386"/>
        <v>0.17</v>
      </c>
      <c r="AC310" s="115">
        <f t="shared" si="386"/>
        <v>0.17</v>
      </c>
      <c r="AD310" s="115">
        <f t="shared" si="386"/>
        <v>0.17</v>
      </c>
      <c r="AE310" s="115">
        <f t="shared" si="386"/>
        <v>0.17</v>
      </c>
      <c r="AF310" s="115">
        <f t="shared" si="386"/>
        <v>0.17</v>
      </c>
      <c r="AG310" s="115">
        <f t="shared" si="386"/>
        <v>0.17</v>
      </c>
      <c r="AH310" s="115">
        <f t="shared" si="386"/>
        <v>0.17</v>
      </c>
      <c r="AI310" s="115">
        <f t="shared" si="386"/>
        <v>0.17</v>
      </c>
      <c r="AJ310" s="115">
        <f t="shared" si="386"/>
        <v>0.17</v>
      </c>
      <c r="AK310" s="115">
        <f t="shared" si="386"/>
        <v>0.17</v>
      </c>
      <c r="AL310" s="115">
        <f t="shared" si="386"/>
        <v>0.17</v>
      </c>
      <c r="AM310" s="115">
        <f t="shared" si="386"/>
        <v>0.17</v>
      </c>
      <c r="AN310" s="115">
        <f t="shared" si="386"/>
        <v>0.17</v>
      </c>
      <c r="AO310" s="115">
        <f t="shared" si="386"/>
        <v>0.17</v>
      </c>
      <c r="AP310" s="159">
        <f t="shared" si="386"/>
        <v>0.17</v>
      </c>
    </row>
    <row r="311" spans="1:42">
      <c r="A311" s="165">
        <v>0</v>
      </c>
      <c r="B311" s="115" t="s">
        <v>321</v>
      </c>
      <c r="C311" s="115">
        <v>1</v>
      </c>
      <c r="D311" s="115" t="s">
        <v>99</v>
      </c>
      <c r="E311" s="115">
        <v>3</v>
      </c>
      <c r="F311" s="115" t="s">
        <v>368</v>
      </c>
      <c r="G311" s="115">
        <v>48</v>
      </c>
      <c r="H311" s="458" t="s">
        <v>224</v>
      </c>
      <c r="I311" s="117" t="s">
        <v>230</v>
      </c>
      <c r="J311" s="124" t="s">
        <v>369</v>
      </c>
      <c r="K311" s="115" t="s">
        <v>354</v>
      </c>
      <c r="L311" s="116"/>
      <c r="M311" s="2">
        <v>0.21</v>
      </c>
      <c r="N311" s="115">
        <f t="shared" si="385"/>
        <v>0.21</v>
      </c>
      <c r="O311" s="115">
        <f t="shared" si="386"/>
        <v>0.21</v>
      </c>
      <c r="P311" s="115">
        <f t="shared" si="386"/>
        <v>0.21</v>
      </c>
      <c r="Q311" s="115">
        <f t="shared" si="386"/>
        <v>0.21</v>
      </c>
      <c r="R311" s="115">
        <f t="shared" si="386"/>
        <v>0.21</v>
      </c>
      <c r="S311" s="115">
        <f t="shared" si="386"/>
        <v>0.21</v>
      </c>
      <c r="T311" s="115">
        <f t="shared" si="386"/>
        <v>0.21</v>
      </c>
      <c r="U311" s="115">
        <f t="shared" si="386"/>
        <v>0.21</v>
      </c>
      <c r="V311" s="115">
        <f t="shared" si="386"/>
        <v>0.21</v>
      </c>
      <c r="W311" s="115">
        <f t="shared" si="386"/>
        <v>0.21</v>
      </c>
      <c r="X311" s="115">
        <f t="shared" si="386"/>
        <v>0.21</v>
      </c>
      <c r="Y311" s="115">
        <f t="shared" si="386"/>
        <v>0.21</v>
      </c>
      <c r="Z311" s="115">
        <f t="shared" si="386"/>
        <v>0.21</v>
      </c>
      <c r="AA311" s="115">
        <f t="shared" si="386"/>
        <v>0.21</v>
      </c>
      <c r="AB311" s="115">
        <f t="shared" si="386"/>
        <v>0.21</v>
      </c>
      <c r="AC311" s="115">
        <f t="shared" si="386"/>
        <v>0.21</v>
      </c>
      <c r="AD311" s="115">
        <f t="shared" si="386"/>
        <v>0.21</v>
      </c>
      <c r="AE311" s="115">
        <f t="shared" si="386"/>
        <v>0.21</v>
      </c>
      <c r="AF311" s="115">
        <f t="shared" si="386"/>
        <v>0.21</v>
      </c>
      <c r="AG311" s="115">
        <f t="shared" si="386"/>
        <v>0.21</v>
      </c>
      <c r="AH311" s="115">
        <f t="shared" si="386"/>
        <v>0.21</v>
      </c>
      <c r="AI311" s="115">
        <f t="shared" si="386"/>
        <v>0.21</v>
      </c>
      <c r="AJ311" s="115">
        <f t="shared" si="386"/>
        <v>0.21</v>
      </c>
      <c r="AK311" s="115">
        <f t="shared" si="386"/>
        <v>0.21</v>
      </c>
      <c r="AL311" s="115">
        <f t="shared" si="386"/>
        <v>0.21</v>
      </c>
      <c r="AM311" s="115">
        <f t="shared" si="386"/>
        <v>0.21</v>
      </c>
      <c r="AN311" s="115">
        <f t="shared" si="386"/>
        <v>0.21</v>
      </c>
      <c r="AO311" s="115">
        <f t="shared" si="386"/>
        <v>0.21</v>
      </c>
      <c r="AP311" s="159">
        <f t="shared" si="386"/>
        <v>0.21</v>
      </c>
    </row>
    <row r="312" spans="1:42">
      <c r="A312" s="165">
        <v>0</v>
      </c>
      <c r="B312" s="115" t="s">
        <v>321</v>
      </c>
      <c r="C312" s="115">
        <v>1</v>
      </c>
      <c r="D312" s="115" t="s">
        <v>99</v>
      </c>
      <c r="E312" s="115">
        <v>3</v>
      </c>
      <c r="F312" s="115" t="s">
        <v>368</v>
      </c>
      <c r="G312" s="115">
        <v>49</v>
      </c>
      <c r="H312" s="115" t="s">
        <v>764</v>
      </c>
      <c r="I312" s="117" t="s">
        <v>230</v>
      </c>
      <c r="J312" s="124" t="s">
        <v>369</v>
      </c>
      <c r="K312" s="115" t="s">
        <v>354</v>
      </c>
      <c r="L312" s="116"/>
      <c r="M312" s="2">
        <v>4.2480000000000002</v>
      </c>
      <c r="N312" s="115">
        <f t="shared" si="385"/>
        <v>4.2480000000000002</v>
      </c>
      <c r="O312" s="115">
        <f t="shared" si="386"/>
        <v>4.2480000000000002</v>
      </c>
      <c r="P312" s="115">
        <f t="shared" si="386"/>
        <v>4.2480000000000002</v>
      </c>
      <c r="Q312" s="115">
        <f t="shared" si="386"/>
        <v>4.2480000000000002</v>
      </c>
      <c r="R312" s="115">
        <f t="shared" si="386"/>
        <v>4.2480000000000002</v>
      </c>
      <c r="S312" s="115">
        <f t="shared" si="386"/>
        <v>4.2480000000000002</v>
      </c>
      <c r="T312" s="115">
        <f t="shared" si="386"/>
        <v>4.2480000000000002</v>
      </c>
      <c r="U312" s="115">
        <f t="shared" si="386"/>
        <v>4.2480000000000002</v>
      </c>
      <c r="V312" s="115">
        <f t="shared" si="386"/>
        <v>4.2480000000000002</v>
      </c>
      <c r="W312" s="115">
        <f t="shared" si="386"/>
        <v>4.2480000000000002</v>
      </c>
      <c r="X312" s="115">
        <f t="shared" si="386"/>
        <v>4.2480000000000002</v>
      </c>
      <c r="Y312" s="115">
        <f t="shared" si="386"/>
        <v>4.2480000000000002</v>
      </c>
      <c r="Z312" s="115">
        <f t="shared" si="386"/>
        <v>4.2480000000000002</v>
      </c>
      <c r="AA312" s="115">
        <f t="shared" si="386"/>
        <v>4.2480000000000002</v>
      </c>
      <c r="AB312" s="115">
        <f t="shared" si="386"/>
        <v>4.2480000000000002</v>
      </c>
      <c r="AC312" s="115">
        <f t="shared" si="386"/>
        <v>4.2480000000000002</v>
      </c>
      <c r="AD312" s="115">
        <f t="shared" si="386"/>
        <v>4.2480000000000002</v>
      </c>
      <c r="AE312" s="115">
        <f t="shared" si="386"/>
        <v>4.2480000000000002</v>
      </c>
      <c r="AF312" s="115">
        <f t="shared" si="386"/>
        <v>4.2480000000000002</v>
      </c>
      <c r="AG312" s="115">
        <f t="shared" si="386"/>
        <v>4.2480000000000002</v>
      </c>
      <c r="AH312" s="115">
        <f t="shared" si="386"/>
        <v>4.2480000000000002</v>
      </c>
      <c r="AI312" s="115">
        <f t="shared" si="386"/>
        <v>4.2480000000000002</v>
      </c>
      <c r="AJ312" s="115">
        <f t="shared" si="386"/>
        <v>4.2480000000000002</v>
      </c>
      <c r="AK312" s="115">
        <f t="shared" si="386"/>
        <v>4.2480000000000002</v>
      </c>
      <c r="AL312" s="115">
        <f t="shared" si="386"/>
        <v>4.2480000000000002</v>
      </c>
      <c r="AM312" s="115">
        <f t="shared" si="386"/>
        <v>4.2480000000000002</v>
      </c>
      <c r="AN312" s="115">
        <f t="shared" si="386"/>
        <v>4.2480000000000002</v>
      </c>
      <c r="AO312" s="115">
        <f t="shared" si="386"/>
        <v>4.2480000000000002</v>
      </c>
      <c r="AP312" s="159">
        <f t="shared" si="386"/>
        <v>4.2480000000000002</v>
      </c>
    </row>
    <row r="313" spans="1:42">
      <c r="A313" s="165">
        <v>0</v>
      </c>
      <c r="B313" s="115" t="s">
        <v>321</v>
      </c>
      <c r="C313" s="115">
        <v>1</v>
      </c>
      <c r="D313" s="115" t="s">
        <v>99</v>
      </c>
      <c r="E313" s="115">
        <v>3</v>
      </c>
      <c r="F313" s="115" t="s">
        <v>368</v>
      </c>
      <c r="G313" s="115">
        <v>50</v>
      </c>
      <c r="H313" s="115" t="s">
        <v>762</v>
      </c>
      <c r="I313" s="117" t="s">
        <v>230</v>
      </c>
      <c r="J313" s="124" t="s">
        <v>369</v>
      </c>
      <c r="K313" s="115" t="s">
        <v>354</v>
      </c>
      <c r="L313" s="113"/>
      <c r="M313" s="2">
        <v>1.5120000000000002</v>
      </c>
      <c r="N313" s="115">
        <f t="shared" si="385"/>
        <v>1.5120000000000002</v>
      </c>
      <c r="O313" s="115">
        <f t="shared" si="386"/>
        <v>1.5120000000000002</v>
      </c>
      <c r="P313" s="115">
        <f t="shared" si="386"/>
        <v>1.5120000000000002</v>
      </c>
      <c r="Q313" s="115">
        <f t="shared" si="386"/>
        <v>1.5120000000000002</v>
      </c>
      <c r="R313" s="115">
        <f t="shared" si="386"/>
        <v>1.5120000000000002</v>
      </c>
      <c r="S313" s="115">
        <f t="shared" si="386"/>
        <v>1.5120000000000002</v>
      </c>
      <c r="T313" s="115">
        <f t="shared" si="386"/>
        <v>1.5120000000000002</v>
      </c>
      <c r="U313" s="115">
        <f t="shared" si="386"/>
        <v>1.5120000000000002</v>
      </c>
      <c r="V313" s="115">
        <f t="shared" si="386"/>
        <v>1.5120000000000002</v>
      </c>
      <c r="W313" s="115">
        <f t="shared" si="386"/>
        <v>1.5120000000000002</v>
      </c>
      <c r="X313" s="115">
        <f t="shared" si="386"/>
        <v>1.5120000000000002</v>
      </c>
      <c r="Y313" s="115">
        <f t="shared" si="386"/>
        <v>1.5120000000000002</v>
      </c>
      <c r="Z313" s="115">
        <f t="shared" si="386"/>
        <v>1.5120000000000002</v>
      </c>
      <c r="AA313" s="115">
        <f t="shared" si="386"/>
        <v>1.5120000000000002</v>
      </c>
      <c r="AB313" s="115">
        <f t="shared" si="386"/>
        <v>1.5120000000000002</v>
      </c>
      <c r="AC313" s="115">
        <f t="shared" si="386"/>
        <v>1.5120000000000002</v>
      </c>
      <c r="AD313" s="115">
        <f t="shared" si="386"/>
        <v>1.5120000000000002</v>
      </c>
      <c r="AE313" s="115">
        <f t="shared" si="386"/>
        <v>1.5120000000000002</v>
      </c>
      <c r="AF313" s="115">
        <f t="shared" si="386"/>
        <v>1.5120000000000002</v>
      </c>
      <c r="AG313" s="115">
        <f t="shared" si="386"/>
        <v>1.5120000000000002</v>
      </c>
      <c r="AH313" s="115">
        <f t="shared" si="386"/>
        <v>1.5120000000000002</v>
      </c>
      <c r="AI313" s="115">
        <f t="shared" si="386"/>
        <v>1.5120000000000002</v>
      </c>
      <c r="AJ313" s="115">
        <f t="shared" si="386"/>
        <v>1.5120000000000002</v>
      </c>
      <c r="AK313" s="115">
        <f t="shared" si="386"/>
        <v>1.5120000000000002</v>
      </c>
      <c r="AL313" s="115">
        <f t="shared" si="386"/>
        <v>1.5120000000000002</v>
      </c>
      <c r="AM313" s="115">
        <f t="shared" si="386"/>
        <v>1.5120000000000002</v>
      </c>
      <c r="AN313" s="115">
        <f t="shared" si="386"/>
        <v>1.5120000000000002</v>
      </c>
      <c r="AO313" s="115">
        <f t="shared" si="386"/>
        <v>1.5120000000000002</v>
      </c>
      <c r="AP313" s="159">
        <f t="shared" si="386"/>
        <v>1.5120000000000002</v>
      </c>
    </row>
    <row r="314" spans="1:42" ht="15" thickBot="1">
      <c r="A314" s="166">
        <v>0</v>
      </c>
      <c r="B314" s="118" t="s">
        <v>321</v>
      </c>
      <c r="C314" s="118">
        <v>1</v>
      </c>
      <c r="D314" s="118" t="s">
        <v>99</v>
      </c>
      <c r="E314" s="118">
        <v>3</v>
      </c>
      <c r="F314" s="118" t="s">
        <v>368</v>
      </c>
      <c r="G314" s="118">
        <v>51</v>
      </c>
      <c r="H314" s="459" t="s">
        <v>227</v>
      </c>
      <c r="I314" s="119" t="s">
        <v>230</v>
      </c>
      <c r="J314" s="118" t="s">
        <v>369</v>
      </c>
      <c r="K314" s="118" t="s">
        <v>354</v>
      </c>
      <c r="L314" s="160"/>
      <c r="M314" s="62">
        <v>3.2</v>
      </c>
      <c r="N314" s="118">
        <f t="shared" si="385"/>
        <v>3.2</v>
      </c>
      <c r="O314" s="118">
        <f t="shared" si="386"/>
        <v>3.2</v>
      </c>
      <c r="P314" s="118">
        <f t="shared" si="386"/>
        <v>3.2</v>
      </c>
      <c r="Q314" s="118">
        <f t="shared" si="386"/>
        <v>3.2</v>
      </c>
      <c r="R314" s="118">
        <f t="shared" si="386"/>
        <v>3.2</v>
      </c>
      <c r="S314" s="118">
        <f t="shared" si="386"/>
        <v>3.2</v>
      </c>
      <c r="T314" s="118">
        <f t="shared" si="386"/>
        <v>3.2</v>
      </c>
      <c r="U314" s="118">
        <f t="shared" si="386"/>
        <v>3.2</v>
      </c>
      <c r="V314" s="118">
        <f t="shared" si="386"/>
        <v>3.2</v>
      </c>
      <c r="W314" s="118">
        <f t="shared" si="386"/>
        <v>3.2</v>
      </c>
      <c r="X314" s="118">
        <f t="shared" si="386"/>
        <v>3.2</v>
      </c>
      <c r="Y314" s="118">
        <f t="shared" si="386"/>
        <v>3.2</v>
      </c>
      <c r="Z314" s="118">
        <f t="shared" si="386"/>
        <v>3.2</v>
      </c>
      <c r="AA314" s="118">
        <f t="shared" si="386"/>
        <v>3.2</v>
      </c>
      <c r="AB314" s="118">
        <f t="shared" si="386"/>
        <v>3.2</v>
      </c>
      <c r="AC314" s="118">
        <f t="shared" si="386"/>
        <v>3.2</v>
      </c>
      <c r="AD314" s="118">
        <f t="shared" si="386"/>
        <v>3.2</v>
      </c>
      <c r="AE314" s="118">
        <f t="shared" si="386"/>
        <v>3.2</v>
      </c>
      <c r="AF314" s="118">
        <f t="shared" si="386"/>
        <v>3.2</v>
      </c>
      <c r="AG314" s="118">
        <f t="shared" si="386"/>
        <v>3.2</v>
      </c>
      <c r="AH314" s="118">
        <f t="shared" si="386"/>
        <v>3.2</v>
      </c>
      <c r="AI314" s="118">
        <f t="shared" si="386"/>
        <v>3.2</v>
      </c>
      <c r="AJ314" s="118">
        <f t="shared" si="386"/>
        <v>3.2</v>
      </c>
      <c r="AK314" s="118">
        <f t="shared" si="386"/>
        <v>3.2</v>
      </c>
      <c r="AL314" s="118">
        <f t="shared" si="386"/>
        <v>3.2</v>
      </c>
      <c r="AM314" s="118">
        <f t="shared" si="386"/>
        <v>3.2</v>
      </c>
      <c r="AN314" s="118">
        <f t="shared" si="386"/>
        <v>3.2</v>
      </c>
      <c r="AO314" s="118">
        <f t="shared" si="386"/>
        <v>3.2</v>
      </c>
      <c r="AP314" s="161">
        <f t="shared" si="386"/>
        <v>3.2</v>
      </c>
    </row>
    <row r="315" spans="1:42">
      <c r="A315" s="162">
        <v>0</v>
      </c>
      <c r="B315" s="157" t="s">
        <v>321</v>
      </c>
      <c r="C315" s="157">
        <v>1</v>
      </c>
      <c r="D315" s="157" t="s">
        <v>99</v>
      </c>
      <c r="E315" s="157">
        <v>3</v>
      </c>
      <c r="F315" s="157" t="s">
        <v>368</v>
      </c>
      <c r="G315" s="157">
        <v>52</v>
      </c>
      <c r="H315" s="157" t="s">
        <v>761</v>
      </c>
      <c r="I315" s="163" t="s">
        <v>231</v>
      </c>
      <c r="J315" s="164" t="s">
        <v>369</v>
      </c>
      <c r="K315" s="157" t="s">
        <v>354</v>
      </c>
      <c r="L315" s="157"/>
      <c r="M315" s="127">
        <v>2.38</v>
      </c>
      <c r="N315" s="157">
        <v>2.38</v>
      </c>
      <c r="O315" s="157">
        <v>2.38</v>
      </c>
      <c r="P315" s="157">
        <v>2.38</v>
      </c>
      <c r="Q315" s="157">
        <v>2.38</v>
      </c>
      <c r="R315" s="157">
        <v>2.38</v>
      </c>
      <c r="S315" s="157">
        <v>2.38</v>
      </c>
      <c r="T315" s="157">
        <v>2.38</v>
      </c>
      <c r="U315" s="157">
        <v>2.38</v>
      </c>
      <c r="V315" s="127">
        <v>2.38</v>
      </c>
      <c r="W315" s="127">
        <v>2.38</v>
      </c>
      <c r="X315" s="157">
        <v>2.38</v>
      </c>
      <c r="Y315" s="157">
        <v>2.38</v>
      </c>
      <c r="Z315" s="157">
        <v>2.38</v>
      </c>
      <c r="AA315" s="157">
        <v>2.38</v>
      </c>
      <c r="AB315" s="157">
        <v>2.38</v>
      </c>
      <c r="AC315" s="157">
        <v>2.38</v>
      </c>
      <c r="AD315" s="157">
        <v>2.38</v>
      </c>
      <c r="AE315" s="157">
        <v>2.38</v>
      </c>
      <c r="AF315" s="127">
        <v>2.38</v>
      </c>
      <c r="AG315" s="127">
        <v>2.38</v>
      </c>
      <c r="AH315" s="157">
        <v>2.38</v>
      </c>
      <c r="AI315" s="157">
        <v>2.38</v>
      </c>
      <c r="AJ315" s="157">
        <v>2.38</v>
      </c>
      <c r="AK315" s="157">
        <v>2.38</v>
      </c>
      <c r="AL315" s="157">
        <v>2.38</v>
      </c>
      <c r="AM315" s="157">
        <v>2.38</v>
      </c>
      <c r="AN315" s="157">
        <v>2.38</v>
      </c>
      <c r="AO315" s="157">
        <v>2.38</v>
      </c>
      <c r="AP315" s="158">
        <v>2.38</v>
      </c>
    </row>
    <row r="316" spans="1:42">
      <c r="A316" s="165">
        <v>0</v>
      </c>
      <c r="B316" s="115" t="s">
        <v>321</v>
      </c>
      <c r="C316" s="115">
        <v>1</v>
      </c>
      <c r="D316" s="115" t="s">
        <v>99</v>
      </c>
      <c r="E316" s="115">
        <v>3</v>
      </c>
      <c r="F316" s="115" t="s">
        <v>368</v>
      </c>
      <c r="G316" s="115">
        <v>53</v>
      </c>
      <c r="H316" s="115" t="s">
        <v>212</v>
      </c>
      <c r="I316" s="117" t="s">
        <v>231</v>
      </c>
      <c r="J316" s="124" t="s">
        <v>369</v>
      </c>
      <c r="K316" s="115" t="s">
        <v>354</v>
      </c>
      <c r="L316" s="116"/>
      <c r="M316" s="2">
        <v>3.36</v>
      </c>
      <c r="N316" s="115">
        <v>3.36</v>
      </c>
      <c r="O316" s="115">
        <v>3.36</v>
      </c>
      <c r="P316" s="115">
        <v>3.36</v>
      </c>
      <c r="Q316" s="115">
        <v>3.36</v>
      </c>
      <c r="R316" s="115">
        <v>3.36</v>
      </c>
      <c r="S316" s="115">
        <v>3.36</v>
      </c>
      <c r="T316" s="115">
        <v>3.36</v>
      </c>
      <c r="U316" s="115">
        <v>3.36</v>
      </c>
      <c r="V316" s="2">
        <v>3.36</v>
      </c>
      <c r="W316" s="2">
        <v>3.36</v>
      </c>
      <c r="X316" s="115">
        <v>3.36</v>
      </c>
      <c r="Y316" s="115">
        <v>3.36</v>
      </c>
      <c r="Z316" s="115">
        <v>3.36</v>
      </c>
      <c r="AA316" s="115">
        <v>3.36</v>
      </c>
      <c r="AB316" s="115">
        <v>3.36</v>
      </c>
      <c r="AC316" s="115">
        <v>3.36</v>
      </c>
      <c r="AD316" s="115">
        <v>3.36</v>
      </c>
      <c r="AE316" s="115">
        <v>3.36</v>
      </c>
      <c r="AF316" s="2">
        <v>3.36</v>
      </c>
      <c r="AG316" s="2">
        <v>3.36</v>
      </c>
      <c r="AH316" s="115">
        <v>3.36</v>
      </c>
      <c r="AI316" s="115">
        <v>3.36</v>
      </c>
      <c r="AJ316" s="115">
        <v>3.36</v>
      </c>
      <c r="AK316" s="115">
        <v>3.36</v>
      </c>
      <c r="AL316" s="115">
        <v>3.36</v>
      </c>
      <c r="AM316" s="115">
        <v>3.36</v>
      </c>
      <c r="AN316" s="115">
        <v>3.36</v>
      </c>
      <c r="AO316" s="115">
        <v>3.36</v>
      </c>
      <c r="AP316" s="159">
        <v>3.36</v>
      </c>
    </row>
    <row r="317" spans="1:42">
      <c r="A317" s="165">
        <v>0</v>
      </c>
      <c r="B317" s="115" t="s">
        <v>321</v>
      </c>
      <c r="C317" s="115">
        <v>1</v>
      </c>
      <c r="D317" s="115" t="s">
        <v>99</v>
      </c>
      <c r="E317" s="115">
        <v>3</v>
      </c>
      <c r="F317" s="115" t="s">
        <v>368</v>
      </c>
      <c r="G317" s="115">
        <v>54</v>
      </c>
      <c r="H317" s="38" t="s">
        <v>768</v>
      </c>
      <c r="I317" s="518" t="s">
        <v>231</v>
      </c>
      <c r="J317" s="519" t="s">
        <v>369</v>
      </c>
      <c r="K317" s="38" t="s">
        <v>354</v>
      </c>
      <c r="L317" s="520"/>
      <c r="M317" s="38">
        <f>10.692/0.7</f>
        <v>15.274285714285716</v>
      </c>
      <c r="N317" s="115">
        <f>+M317</f>
        <v>15.274285714285716</v>
      </c>
      <c r="O317" s="115">
        <f t="shared" ref="O317:AP317" si="387">+N317</f>
        <v>15.274285714285716</v>
      </c>
      <c r="P317" s="115">
        <f t="shared" si="387"/>
        <v>15.274285714285716</v>
      </c>
      <c r="Q317" s="115">
        <f t="shared" si="387"/>
        <v>15.274285714285716</v>
      </c>
      <c r="R317" s="115">
        <f t="shared" si="387"/>
        <v>15.274285714285716</v>
      </c>
      <c r="S317" s="115">
        <f t="shared" si="387"/>
        <v>15.274285714285716</v>
      </c>
      <c r="T317" s="115">
        <f t="shared" si="387"/>
        <v>15.274285714285716</v>
      </c>
      <c r="U317" s="115">
        <f t="shared" si="387"/>
        <v>15.274285714285716</v>
      </c>
      <c r="V317" s="115">
        <f t="shared" si="387"/>
        <v>15.274285714285716</v>
      </c>
      <c r="W317" s="115">
        <f t="shared" si="387"/>
        <v>15.274285714285716</v>
      </c>
      <c r="X317" s="115">
        <f t="shared" si="387"/>
        <v>15.274285714285716</v>
      </c>
      <c r="Y317" s="115">
        <f t="shared" si="387"/>
        <v>15.274285714285716</v>
      </c>
      <c r="Z317" s="115">
        <f t="shared" si="387"/>
        <v>15.274285714285716</v>
      </c>
      <c r="AA317" s="115">
        <f t="shared" si="387"/>
        <v>15.274285714285716</v>
      </c>
      <c r="AB317" s="115">
        <f t="shared" si="387"/>
        <v>15.274285714285716</v>
      </c>
      <c r="AC317" s="115">
        <f t="shared" si="387"/>
        <v>15.274285714285716</v>
      </c>
      <c r="AD317" s="115">
        <f t="shared" si="387"/>
        <v>15.274285714285716</v>
      </c>
      <c r="AE317" s="115">
        <f t="shared" si="387"/>
        <v>15.274285714285716</v>
      </c>
      <c r="AF317" s="115">
        <f t="shared" si="387"/>
        <v>15.274285714285716</v>
      </c>
      <c r="AG317" s="115">
        <f t="shared" si="387"/>
        <v>15.274285714285716</v>
      </c>
      <c r="AH317" s="115">
        <f t="shared" si="387"/>
        <v>15.274285714285716</v>
      </c>
      <c r="AI317" s="115">
        <f t="shared" si="387"/>
        <v>15.274285714285716</v>
      </c>
      <c r="AJ317" s="115">
        <f t="shared" si="387"/>
        <v>15.274285714285716</v>
      </c>
      <c r="AK317" s="115">
        <f t="shared" si="387"/>
        <v>15.274285714285716</v>
      </c>
      <c r="AL317" s="115">
        <f t="shared" si="387"/>
        <v>15.274285714285716</v>
      </c>
      <c r="AM317" s="115">
        <f t="shared" si="387"/>
        <v>15.274285714285716</v>
      </c>
      <c r="AN317" s="115">
        <f t="shared" si="387"/>
        <v>15.274285714285716</v>
      </c>
      <c r="AO317" s="115">
        <f t="shared" si="387"/>
        <v>15.274285714285716</v>
      </c>
      <c r="AP317" s="159">
        <f t="shared" si="387"/>
        <v>15.274285714285716</v>
      </c>
    </row>
    <row r="318" spans="1:42">
      <c r="A318" s="165">
        <v>0</v>
      </c>
      <c r="B318" s="115" t="s">
        <v>321</v>
      </c>
      <c r="C318" s="115">
        <v>1</v>
      </c>
      <c r="D318" s="115" t="s">
        <v>99</v>
      </c>
      <c r="E318" s="115">
        <v>3</v>
      </c>
      <c r="F318" s="115" t="s">
        <v>368</v>
      </c>
      <c r="G318" s="115">
        <v>55</v>
      </c>
      <c r="H318" s="115" t="s">
        <v>763</v>
      </c>
      <c r="I318" s="117" t="s">
        <v>231</v>
      </c>
      <c r="J318" s="124" t="s">
        <v>369</v>
      </c>
      <c r="K318" s="115" t="s">
        <v>354</v>
      </c>
      <c r="L318" s="116"/>
      <c r="M318" s="2">
        <v>2.38</v>
      </c>
      <c r="N318" s="115">
        <v>2.38</v>
      </c>
      <c r="O318" s="115">
        <v>2.38</v>
      </c>
      <c r="P318" s="115">
        <v>2.38</v>
      </c>
      <c r="Q318" s="115">
        <v>2.38</v>
      </c>
      <c r="R318" s="115">
        <v>2.38</v>
      </c>
      <c r="S318" s="115">
        <v>2.38</v>
      </c>
      <c r="T318" s="115">
        <v>2.38</v>
      </c>
      <c r="U318" s="115">
        <v>2.38</v>
      </c>
      <c r="V318" s="2">
        <v>2.38</v>
      </c>
      <c r="W318" s="2">
        <v>2.38</v>
      </c>
      <c r="X318" s="115">
        <v>2.38</v>
      </c>
      <c r="Y318" s="115">
        <v>2.38</v>
      </c>
      <c r="Z318" s="115">
        <v>2.38</v>
      </c>
      <c r="AA318" s="115">
        <v>2.38</v>
      </c>
      <c r="AB318" s="115">
        <v>2.38</v>
      </c>
      <c r="AC318" s="115">
        <v>2.38</v>
      </c>
      <c r="AD318" s="115">
        <v>2.38</v>
      </c>
      <c r="AE318" s="115">
        <v>2.38</v>
      </c>
      <c r="AF318" s="2">
        <v>2.38</v>
      </c>
      <c r="AG318" s="2">
        <v>2.38</v>
      </c>
      <c r="AH318" s="115">
        <v>2.38</v>
      </c>
      <c r="AI318" s="115">
        <v>2.38</v>
      </c>
      <c r="AJ318" s="115">
        <v>2.38</v>
      </c>
      <c r="AK318" s="115">
        <v>2.38</v>
      </c>
      <c r="AL318" s="115">
        <v>2.38</v>
      </c>
      <c r="AM318" s="115">
        <v>2.38</v>
      </c>
      <c r="AN318" s="115">
        <v>2.38</v>
      </c>
      <c r="AO318" s="115">
        <v>2.38</v>
      </c>
      <c r="AP318" s="159">
        <v>2.38</v>
      </c>
    </row>
    <row r="319" spans="1:42">
      <c r="A319" s="165">
        <v>0</v>
      </c>
      <c r="B319" s="115" t="s">
        <v>321</v>
      </c>
      <c r="C319" s="115">
        <v>1</v>
      </c>
      <c r="D319" s="115" t="s">
        <v>99</v>
      </c>
      <c r="E319" s="115">
        <v>3</v>
      </c>
      <c r="F319" s="115" t="s">
        <v>368</v>
      </c>
      <c r="G319" s="115">
        <v>56</v>
      </c>
      <c r="H319" s="115" t="s">
        <v>215</v>
      </c>
      <c r="I319" s="117" t="s">
        <v>231</v>
      </c>
      <c r="J319" s="124" t="s">
        <v>369</v>
      </c>
      <c r="K319" s="115" t="s">
        <v>354</v>
      </c>
      <c r="L319" s="116"/>
      <c r="M319" s="2">
        <v>2.38</v>
      </c>
      <c r="N319" s="115">
        <v>2.38</v>
      </c>
      <c r="O319" s="115">
        <v>2.38</v>
      </c>
      <c r="P319" s="115">
        <v>2.38</v>
      </c>
      <c r="Q319" s="115">
        <v>2.38</v>
      </c>
      <c r="R319" s="115">
        <v>2.38</v>
      </c>
      <c r="S319" s="115">
        <v>2.38</v>
      </c>
      <c r="T319" s="115">
        <v>2.38</v>
      </c>
      <c r="U319" s="115">
        <v>2.38</v>
      </c>
      <c r="V319" s="2">
        <v>2.38</v>
      </c>
      <c r="W319" s="2">
        <v>2.38</v>
      </c>
      <c r="X319" s="115">
        <v>2.38</v>
      </c>
      <c r="Y319" s="115">
        <v>2.38</v>
      </c>
      <c r="Z319" s="115">
        <v>2.38</v>
      </c>
      <c r="AA319" s="115">
        <v>2.38</v>
      </c>
      <c r="AB319" s="115">
        <v>2.38</v>
      </c>
      <c r="AC319" s="115">
        <v>2.38</v>
      </c>
      <c r="AD319" s="115">
        <v>2.38</v>
      </c>
      <c r="AE319" s="115">
        <v>2.38</v>
      </c>
      <c r="AF319" s="2">
        <v>2.38</v>
      </c>
      <c r="AG319" s="2">
        <v>2.38</v>
      </c>
      <c r="AH319" s="115">
        <v>2.38</v>
      </c>
      <c r="AI319" s="115">
        <v>2.38</v>
      </c>
      <c r="AJ319" s="115">
        <v>2.38</v>
      </c>
      <c r="AK319" s="115">
        <v>2.38</v>
      </c>
      <c r="AL319" s="115">
        <v>2.38</v>
      </c>
      <c r="AM319" s="115">
        <v>2.38</v>
      </c>
      <c r="AN319" s="115">
        <v>2.38</v>
      </c>
      <c r="AO319" s="115">
        <v>2.38</v>
      </c>
      <c r="AP319" s="159">
        <v>2.38</v>
      </c>
    </row>
    <row r="320" spans="1:42">
      <c r="A320" s="165">
        <v>0</v>
      </c>
      <c r="B320" s="115" t="s">
        <v>321</v>
      </c>
      <c r="C320" s="115">
        <v>1</v>
      </c>
      <c r="D320" s="115" t="s">
        <v>99</v>
      </c>
      <c r="E320" s="115">
        <v>3</v>
      </c>
      <c r="F320" s="115" t="s">
        <v>368</v>
      </c>
      <c r="G320" s="115">
        <v>57</v>
      </c>
      <c r="H320" s="115" t="s">
        <v>216</v>
      </c>
      <c r="I320" s="117" t="s">
        <v>231</v>
      </c>
      <c r="J320" s="124" t="s">
        <v>369</v>
      </c>
      <c r="K320" s="115" t="s">
        <v>354</v>
      </c>
      <c r="L320" s="116"/>
      <c r="M320" s="2">
        <v>3.36</v>
      </c>
      <c r="N320" s="115">
        <v>3.36</v>
      </c>
      <c r="O320" s="115">
        <v>3.36</v>
      </c>
      <c r="P320" s="115">
        <v>3.36</v>
      </c>
      <c r="Q320" s="115">
        <v>3.36</v>
      </c>
      <c r="R320" s="115">
        <v>3.36</v>
      </c>
      <c r="S320" s="115">
        <v>3.36</v>
      </c>
      <c r="T320" s="115">
        <v>3.36</v>
      </c>
      <c r="U320" s="115">
        <v>3.36</v>
      </c>
      <c r="V320" s="2">
        <v>3.36</v>
      </c>
      <c r="W320" s="2">
        <v>3.36</v>
      </c>
      <c r="X320" s="115">
        <v>3.36</v>
      </c>
      <c r="Y320" s="115">
        <v>3.36</v>
      </c>
      <c r="Z320" s="115">
        <v>3.36</v>
      </c>
      <c r="AA320" s="115">
        <v>3.36</v>
      </c>
      <c r="AB320" s="115">
        <v>3.36</v>
      </c>
      <c r="AC320" s="115">
        <v>3.36</v>
      </c>
      <c r="AD320" s="115">
        <v>3.36</v>
      </c>
      <c r="AE320" s="115">
        <v>3.36</v>
      </c>
      <c r="AF320" s="2">
        <v>3.36</v>
      </c>
      <c r="AG320" s="2">
        <v>3.36</v>
      </c>
      <c r="AH320" s="115">
        <v>3.36</v>
      </c>
      <c r="AI320" s="115">
        <v>3.36</v>
      </c>
      <c r="AJ320" s="115">
        <v>3.36</v>
      </c>
      <c r="AK320" s="115">
        <v>3.36</v>
      </c>
      <c r="AL320" s="115">
        <v>3.36</v>
      </c>
      <c r="AM320" s="115">
        <v>3.36</v>
      </c>
      <c r="AN320" s="115">
        <v>3.36</v>
      </c>
      <c r="AO320" s="115">
        <v>3.36</v>
      </c>
      <c r="AP320" s="159">
        <v>3.36</v>
      </c>
    </row>
    <row r="321" spans="1:42">
      <c r="A321" s="165">
        <v>0</v>
      </c>
      <c r="B321" s="115" t="s">
        <v>321</v>
      </c>
      <c r="C321" s="115">
        <v>1</v>
      </c>
      <c r="D321" s="115" t="s">
        <v>99</v>
      </c>
      <c r="E321" s="115">
        <v>3</v>
      </c>
      <c r="F321" s="115" t="s">
        <v>368</v>
      </c>
      <c r="G321" s="115">
        <v>58</v>
      </c>
      <c r="H321" s="115" t="s">
        <v>765</v>
      </c>
      <c r="I321" s="117" t="s">
        <v>231</v>
      </c>
      <c r="J321" s="124" t="s">
        <v>369</v>
      </c>
      <c r="K321" s="115" t="s">
        <v>354</v>
      </c>
      <c r="L321" s="116"/>
      <c r="M321" s="2">
        <v>14</v>
      </c>
      <c r="N321" s="115">
        <v>14</v>
      </c>
      <c r="O321" s="115">
        <v>14</v>
      </c>
      <c r="P321" s="115">
        <v>14</v>
      </c>
      <c r="Q321" s="115">
        <v>14</v>
      </c>
      <c r="R321" s="115">
        <v>14</v>
      </c>
      <c r="S321" s="115">
        <v>14</v>
      </c>
      <c r="T321" s="115">
        <v>14</v>
      </c>
      <c r="U321" s="115">
        <v>14</v>
      </c>
      <c r="V321" s="2">
        <v>14</v>
      </c>
      <c r="W321" s="2">
        <v>14</v>
      </c>
      <c r="X321" s="115">
        <v>14</v>
      </c>
      <c r="Y321" s="115">
        <v>14</v>
      </c>
      <c r="Z321" s="115">
        <v>14</v>
      </c>
      <c r="AA321" s="115">
        <v>14</v>
      </c>
      <c r="AB321" s="115">
        <v>14</v>
      </c>
      <c r="AC321" s="115">
        <v>14</v>
      </c>
      <c r="AD321" s="115">
        <v>14</v>
      </c>
      <c r="AE321" s="115">
        <v>14</v>
      </c>
      <c r="AF321" s="2">
        <v>14</v>
      </c>
      <c r="AG321" s="2">
        <v>14</v>
      </c>
      <c r="AH321" s="115">
        <v>14</v>
      </c>
      <c r="AI321" s="115">
        <v>14</v>
      </c>
      <c r="AJ321" s="115">
        <v>14</v>
      </c>
      <c r="AK321" s="115">
        <v>14</v>
      </c>
      <c r="AL321" s="115">
        <v>14</v>
      </c>
      <c r="AM321" s="115">
        <v>14</v>
      </c>
      <c r="AN321" s="115">
        <v>14</v>
      </c>
      <c r="AO321" s="115">
        <v>14</v>
      </c>
      <c r="AP321" s="159">
        <v>14</v>
      </c>
    </row>
    <row r="322" spans="1:42">
      <c r="A322" s="165">
        <v>0</v>
      </c>
      <c r="B322" s="115" t="s">
        <v>321</v>
      </c>
      <c r="C322" s="115">
        <v>1</v>
      </c>
      <c r="D322" s="115" t="s">
        <v>99</v>
      </c>
      <c r="E322" s="115">
        <v>3</v>
      </c>
      <c r="F322" s="115" t="s">
        <v>368</v>
      </c>
      <c r="G322" s="115">
        <v>59</v>
      </c>
      <c r="H322" s="115" t="s">
        <v>766</v>
      </c>
      <c r="I322" s="117" t="s">
        <v>231</v>
      </c>
      <c r="J322" s="124" t="s">
        <v>369</v>
      </c>
      <c r="K322" s="115" t="s">
        <v>354</v>
      </c>
      <c r="L322" s="116"/>
      <c r="M322" s="2">
        <v>10</v>
      </c>
      <c r="N322" s="115">
        <v>10</v>
      </c>
      <c r="O322" s="115">
        <v>10</v>
      </c>
      <c r="P322" s="115">
        <v>10</v>
      </c>
      <c r="Q322" s="115">
        <v>10</v>
      </c>
      <c r="R322" s="115">
        <v>10</v>
      </c>
      <c r="S322" s="115">
        <v>10</v>
      </c>
      <c r="T322" s="115">
        <v>10</v>
      </c>
      <c r="U322" s="115">
        <v>10</v>
      </c>
      <c r="V322" s="2">
        <v>10</v>
      </c>
      <c r="W322" s="2">
        <v>10</v>
      </c>
      <c r="X322" s="115">
        <v>10</v>
      </c>
      <c r="Y322" s="115">
        <v>10</v>
      </c>
      <c r="Z322" s="115">
        <v>10</v>
      </c>
      <c r="AA322" s="115">
        <v>10</v>
      </c>
      <c r="AB322" s="115">
        <v>10</v>
      </c>
      <c r="AC322" s="115">
        <v>10</v>
      </c>
      <c r="AD322" s="115">
        <v>10</v>
      </c>
      <c r="AE322" s="115">
        <v>10</v>
      </c>
      <c r="AF322" s="2">
        <v>10</v>
      </c>
      <c r="AG322" s="2">
        <v>10</v>
      </c>
      <c r="AH322" s="115">
        <v>10</v>
      </c>
      <c r="AI322" s="115">
        <v>10</v>
      </c>
      <c r="AJ322" s="115">
        <v>10</v>
      </c>
      <c r="AK322" s="115">
        <v>10</v>
      </c>
      <c r="AL322" s="115">
        <v>10</v>
      </c>
      <c r="AM322" s="115">
        <v>10</v>
      </c>
      <c r="AN322" s="115">
        <v>10</v>
      </c>
      <c r="AO322" s="115">
        <v>10</v>
      </c>
      <c r="AP322" s="159">
        <v>10</v>
      </c>
    </row>
    <row r="323" spans="1:42">
      <c r="A323" s="165">
        <v>0</v>
      </c>
      <c r="B323" s="115" t="s">
        <v>321</v>
      </c>
      <c r="C323" s="115">
        <v>1</v>
      </c>
      <c r="D323" s="115" t="s">
        <v>99</v>
      </c>
      <c r="E323" s="115">
        <v>3</v>
      </c>
      <c r="F323" s="115" t="s">
        <v>368</v>
      </c>
      <c r="G323" s="115">
        <v>60</v>
      </c>
      <c r="H323" s="115" t="s">
        <v>767</v>
      </c>
      <c r="I323" s="117" t="s">
        <v>231</v>
      </c>
      <c r="J323" s="124" t="s">
        <v>369</v>
      </c>
      <c r="K323" s="115" t="s">
        <v>354</v>
      </c>
      <c r="L323" s="116"/>
      <c r="M323" s="2">
        <v>10</v>
      </c>
      <c r="N323" s="115">
        <v>10</v>
      </c>
      <c r="O323" s="115">
        <v>10</v>
      </c>
      <c r="P323" s="115">
        <v>10</v>
      </c>
      <c r="Q323" s="115">
        <v>10</v>
      </c>
      <c r="R323" s="115">
        <v>10</v>
      </c>
      <c r="S323" s="115">
        <v>10</v>
      </c>
      <c r="T323" s="115">
        <v>10</v>
      </c>
      <c r="U323" s="115">
        <v>10</v>
      </c>
      <c r="V323" s="2">
        <v>10</v>
      </c>
      <c r="W323" s="2">
        <v>10</v>
      </c>
      <c r="X323" s="115">
        <v>10</v>
      </c>
      <c r="Y323" s="115">
        <v>10</v>
      </c>
      <c r="Z323" s="115">
        <v>10</v>
      </c>
      <c r="AA323" s="115">
        <v>10</v>
      </c>
      <c r="AB323" s="115">
        <v>10</v>
      </c>
      <c r="AC323" s="115">
        <v>10</v>
      </c>
      <c r="AD323" s="115">
        <v>10</v>
      </c>
      <c r="AE323" s="115">
        <v>10</v>
      </c>
      <c r="AF323" s="2">
        <v>10</v>
      </c>
      <c r="AG323" s="2">
        <v>10</v>
      </c>
      <c r="AH323" s="115">
        <v>10</v>
      </c>
      <c r="AI323" s="115">
        <v>10</v>
      </c>
      <c r="AJ323" s="115">
        <v>10</v>
      </c>
      <c r="AK323" s="115">
        <v>10</v>
      </c>
      <c r="AL323" s="115">
        <v>10</v>
      </c>
      <c r="AM323" s="115">
        <v>10</v>
      </c>
      <c r="AN323" s="115">
        <v>10</v>
      </c>
      <c r="AO323" s="115">
        <v>10</v>
      </c>
      <c r="AP323" s="159">
        <v>10</v>
      </c>
    </row>
    <row r="324" spans="1:42">
      <c r="A324" s="165">
        <v>0</v>
      </c>
      <c r="B324" s="115" t="s">
        <v>321</v>
      </c>
      <c r="C324" s="115">
        <v>1</v>
      </c>
      <c r="D324" s="115" t="s">
        <v>99</v>
      </c>
      <c r="E324" s="115">
        <v>3</v>
      </c>
      <c r="F324" s="115" t="s">
        <v>368</v>
      </c>
      <c r="G324" s="115">
        <v>61</v>
      </c>
      <c r="H324" s="115" t="s">
        <v>220</v>
      </c>
      <c r="I324" s="117" t="s">
        <v>231</v>
      </c>
      <c r="J324" s="124" t="s">
        <v>369</v>
      </c>
      <c r="K324" s="115" t="s">
        <v>354</v>
      </c>
      <c r="L324" s="116"/>
      <c r="M324" s="2">
        <v>10</v>
      </c>
      <c r="N324" s="115">
        <v>10</v>
      </c>
      <c r="O324" s="115">
        <v>10</v>
      </c>
      <c r="P324" s="115">
        <v>10</v>
      </c>
      <c r="Q324" s="115">
        <v>10</v>
      </c>
      <c r="R324" s="115">
        <v>10</v>
      </c>
      <c r="S324" s="115">
        <v>10</v>
      </c>
      <c r="T324" s="115">
        <v>10</v>
      </c>
      <c r="U324" s="115">
        <v>10</v>
      </c>
      <c r="V324" s="2">
        <v>10</v>
      </c>
      <c r="W324" s="2">
        <v>10</v>
      </c>
      <c r="X324" s="115">
        <v>10</v>
      </c>
      <c r="Y324" s="115">
        <v>10</v>
      </c>
      <c r="Z324" s="115">
        <v>10</v>
      </c>
      <c r="AA324" s="115">
        <v>10</v>
      </c>
      <c r="AB324" s="115">
        <v>10</v>
      </c>
      <c r="AC324" s="115">
        <v>10</v>
      </c>
      <c r="AD324" s="115">
        <v>10</v>
      </c>
      <c r="AE324" s="115">
        <v>10</v>
      </c>
      <c r="AF324" s="2">
        <v>10</v>
      </c>
      <c r="AG324" s="2">
        <v>10</v>
      </c>
      <c r="AH324" s="115">
        <v>10</v>
      </c>
      <c r="AI324" s="115">
        <v>10</v>
      </c>
      <c r="AJ324" s="115">
        <v>10</v>
      </c>
      <c r="AK324" s="115">
        <v>10</v>
      </c>
      <c r="AL324" s="115">
        <v>10</v>
      </c>
      <c r="AM324" s="115">
        <v>10</v>
      </c>
      <c r="AN324" s="115">
        <v>10</v>
      </c>
      <c r="AO324" s="115">
        <v>10</v>
      </c>
      <c r="AP324" s="159">
        <v>10</v>
      </c>
    </row>
    <row r="325" spans="1:42">
      <c r="A325" s="165">
        <v>0</v>
      </c>
      <c r="B325" s="115" t="s">
        <v>321</v>
      </c>
      <c r="C325" s="115">
        <v>1</v>
      </c>
      <c r="D325" s="115" t="s">
        <v>99</v>
      </c>
      <c r="E325" s="115">
        <v>3</v>
      </c>
      <c r="F325" s="115" t="s">
        <v>368</v>
      </c>
      <c r="G325" s="115">
        <v>62</v>
      </c>
      <c r="H325" s="115" t="s">
        <v>221</v>
      </c>
      <c r="I325" s="117" t="s">
        <v>231</v>
      </c>
      <c r="J325" s="124" t="s">
        <v>369</v>
      </c>
      <c r="K325" s="115" t="s">
        <v>354</v>
      </c>
      <c r="L325" s="116"/>
      <c r="M325" s="2">
        <v>10</v>
      </c>
      <c r="N325" s="115">
        <v>10</v>
      </c>
      <c r="O325" s="115">
        <v>10</v>
      </c>
      <c r="P325" s="115">
        <v>10</v>
      </c>
      <c r="Q325" s="115">
        <v>10</v>
      </c>
      <c r="R325" s="115">
        <v>10</v>
      </c>
      <c r="S325" s="115">
        <v>10</v>
      </c>
      <c r="T325" s="115">
        <v>10</v>
      </c>
      <c r="U325" s="115">
        <v>10</v>
      </c>
      <c r="V325" s="2">
        <v>10</v>
      </c>
      <c r="W325" s="2">
        <v>10</v>
      </c>
      <c r="X325" s="115">
        <v>10</v>
      </c>
      <c r="Y325" s="115">
        <v>10</v>
      </c>
      <c r="Z325" s="115">
        <v>10</v>
      </c>
      <c r="AA325" s="115">
        <v>10</v>
      </c>
      <c r="AB325" s="115">
        <v>10</v>
      </c>
      <c r="AC325" s="115">
        <v>10</v>
      </c>
      <c r="AD325" s="115">
        <v>10</v>
      </c>
      <c r="AE325" s="115">
        <v>10</v>
      </c>
      <c r="AF325" s="2">
        <v>10</v>
      </c>
      <c r="AG325" s="2">
        <v>10</v>
      </c>
      <c r="AH325" s="115">
        <v>10</v>
      </c>
      <c r="AI325" s="115">
        <v>10</v>
      </c>
      <c r="AJ325" s="115">
        <v>10</v>
      </c>
      <c r="AK325" s="115">
        <v>10</v>
      </c>
      <c r="AL325" s="115">
        <v>10</v>
      </c>
      <c r="AM325" s="115">
        <v>10</v>
      </c>
      <c r="AN325" s="115">
        <v>10</v>
      </c>
      <c r="AO325" s="115">
        <v>10</v>
      </c>
      <c r="AP325" s="159">
        <v>10</v>
      </c>
    </row>
    <row r="326" spans="1:42">
      <c r="A326" s="165">
        <v>0</v>
      </c>
      <c r="B326" s="115" t="s">
        <v>321</v>
      </c>
      <c r="C326" s="115">
        <v>1</v>
      </c>
      <c r="D326" s="115" t="s">
        <v>99</v>
      </c>
      <c r="E326" s="115">
        <v>3</v>
      </c>
      <c r="F326" s="115" t="s">
        <v>368</v>
      </c>
      <c r="G326" s="115">
        <v>63</v>
      </c>
      <c r="H326" s="115" t="s">
        <v>222</v>
      </c>
      <c r="I326" s="117" t="s">
        <v>231</v>
      </c>
      <c r="J326" s="124" t="s">
        <v>369</v>
      </c>
      <c r="K326" s="115" t="s">
        <v>354</v>
      </c>
      <c r="L326" s="116"/>
      <c r="M326" s="2">
        <v>1.1599999999999999</v>
      </c>
      <c r="N326" s="115">
        <v>1.1599999999999999</v>
      </c>
      <c r="O326" s="115">
        <v>1.1599999999999999</v>
      </c>
      <c r="P326" s="115">
        <v>1.1599999999999999</v>
      </c>
      <c r="Q326" s="115">
        <v>1.1599999999999999</v>
      </c>
      <c r="R326" s="115">
        <v>1.1599999999999999</v>
      </c>
      <c r="S326" s="115">
        <v>1.1599999999999999</v>
      </c>
      <c r="T326" s="115">
        <v>1.1599999999999999</v>
      </c>
      <c r="U326" s="115">
        <v>1.1599999999999999</v>
      </c>
      <c r="V326" s="2">
        <v>1.1599999999999999</v>
      </c>
      <c r="W326" s="2">
        <v>1.1599999999999999</v>
      </c>
      <c r="X326" s="115">
        <v>1.1599999999999999</v>
      </c>
      <c r="Y326" s="115">
        <v>1.1599999999999999</v>
      </c>
      <c r="Z326" s="115">
        <v>1.1599999999999999</v>
      </c>
      <c r="AA326" s="115">
        <v>1.1599999999999999</v>
      </c>
      <c r="AB326" s="115">
        <v>1.1599999999999999</v>
      </c>
      <c r="AC326" s="115">
        <v>1.1599999999999999</v>
      </c>
      <c r="AD326" s="115">
        <v>1.1599999999999999</v>
      </c>
      <c r="AE326" s="115">
        <v>1.1599999999999999</v>
      </c>
      <c r="AF326" s="2">
        <v>1.1599999999999999</v>
      </c>
      <c r="AG326" s="2">
        <v>1.1599999999999999</v>
      </c>
      <c r="AH326" s="115">
        <v>1.1599999999999999</v>
      </c>
      <c r="AI326" s="115">
        <v>1.1599999999999999</v>
      </c>
      <c r="AJ326" s="115">
        <v>1.1599999999999999</v>
      </c>
      <c r="AK326" s="115">
        <v>1.1599999999999999</v>
      </c>
      <c r="AL326" s="115">
        <v>1.1599999999999999</v>
      </c>
      <c r="AM326" s="115">
        <v>1.1599999999999999</v>
      </c>
      <c r="AN326" s="115">
        <v>1.1599999999999999</v>
      </c>
      <c r="AO326" s="115">
        <v>1.1599999999999999</v>
      </c>
      <c r="AP326" s="159">
        <v>1.1599999999999999</v>
      </c>
    </row>
    <row r="327" spans="1:42">
      <c r="A327" s="165">
        <v>0</v>
      </c>
      <c r="B327" s="115" t="s">
        <v>321</v>
      </c>
      <c r="C327" s="115">
        <v>1</v>
      </c>
      <c r="D327" s="115" t="s">
        <v>99</v>
      </c>
      <c r="E327" s="115">
        <v>3</v>
      </c>
      <c r="F327" s="115" t="s">
        <v>368</v>
      </c>
      <c r="G327" s="115">
        <v>64</v>
      </c>
      <c r="H327" s="115" t="s">
        <v>772</v>
      </c>
      <c r="I327" s="117" t="s">
        <v>231</v>
      </c>
      <c r="J327" s="124" t="s">
        <v>369</v>
      </c>
      <c r="K327" s="115" t="s">
        <v>354</v>
      </c>
      <c r="L327" s="116"/>
      <c r="M327" s="2">
        <v>1.1599999999999999</v>
      </c>
      <c r="N327" s="115">
        <v>1.1599999999999999</v>
      </c>
      <c r="O327" s="115">
        <v>1.1599999999999999</v>
      </c>
      <c r="P327" s="115">
        <v>1.1599999999999999</v>
      </c>
      <c r="Q327" s="115">
        <v>1.1599999999999999</v>
      </c>
      <c r="R327" s="115">
        <v>1.1599999999999999</v>
      </c>
      <c r="S327" s="115">
        <v>1.1599999999999999</v>
      </c>
      <c r="T327" s="115">
        <v>1.1599999999999999</v>
      </c>
      <c r="U327" s="115">
        <v>1.1599999999999999</v>
      </c>
      <c r="V327" s="2">
        <v>1.1599999999999999</v>
      </c>
      <c r="W327" s="2">
        <v>1.1599999999999999</v>
      </c>
      <c r="X327" s="115">
        <v>1.1599999999999999</v>
      </c>
      <c r="Y327" s="115">
        <v>1.1599999999999999</v>
      </c>
      <c r="Z327" s="115">
        <v>1.1599999999999999</v>
      </c>
      <c r="AA327" s="115">
        <v>1.1599999999999999</v>
      </c>
      <c r="AB327" s="115">
        <v>1.1599999999999999</v>
      </c>
      <c r="AC327" s="115">
        <v>1.1599999999999999</v>
      </c>
      <c r="AD327" s="115">
        <v>1.1599999999999999</v>
      </c>
      <c r="AE327" s="115">
        <v>1.1599999999999999</v>
      </c>
      <c r="AF327" s="2">
        <v>1.1599999999999999</v>
      </c>
      <c r="AG327" s="2">
        <v>1.1599999999999999</v>
      </c>
      <c r="AH327" s="115">
        <v>1.1599999999999999</v>
      </c>
      <c r="AI327" s="115">
        <v>1.1599999999999999</v>
      </c>
      <c r="AJ327" s="115">
        <v>1.1599999999999999</v>
      </c>
      <c r="AK327" s="115">
        <v>1.1599999999999999</v>
      </c>
      <c r="AL327" s="115">
        <v>1.1599999999999999</v>
      </c>
      <c r="AM327" s="115">
        <v>1.1599999999999999</v>
      </c>
      <c r="AN327" s="115">
        <v>1.1599999999999999</v>
      </c>
      <c r="AO327" s="115">
        <v>1.1599999999999999</v>
      </c>
      <c r="AP327" s="159">
        <v>1.1599999999999999</v>
      </c>
    </row>
    <row r="328" spans="1:42">
      <c r="A328" s="165">
        <v>0</v>
      </c>
      <c r="B328" s="115" t="s">
        <v>321</v>
      </c>
      <c r="C328" s="115">
        <v>1</v>
      </c>
      <c r="D328" s="115" t="s">
        <v>99</v>
      </c>
      <c r="E328" s="115">
        <v>3</v>
      </c>
      <c r="F328" s="115" t="s">
        <v>368</v>
      </c>
      <c r="G328" s="115">
        <v>65</v>
      </c>
      <c r="H328" s="115" t="s">
        <v>224</v>
      </c>
      <c r="I328" s="117" t="s">
        <v>231</v>
      </c>
      <c r="J328" s="124" t="s">
        <v>369</v>
      </c>
      <c r="K328" s="115" t="s">
        <v>354</v>
      </c>
      <c r="L328" s="116"/>
      <c r="M328" s="2">
        <v>1.1599999999999999</v>
      </c>
      <c r="N328" s="115">
        <v>1.1599999999999999</v>
      </c>
      <c r="O328" s="115">
        <v>1.1599999999999999</v>
      </c>
      <c r="P328" s="115">
        <v>1.1599999999999999</v>
      </c>
      <c r="Q328" s="115">
        <v>1.1599999999999999</v>
      </c>
      <c r="R328" s="115">
        <v>1.1599999999999999</v>
      </c>
      <c r="S328" s="115">
        <v>1.1599999999999999</v>
      </c>
      <c r="T328" s="115">
        <v>1.1599999999999999</v>
      </c>
      <c r="U328" s="115">
        <v>1.1599999999999999</v>
      </c>
      <c r="V328" s="2">
        <v>1.1599999999999999</v>
      </c>
      <c r="W328" s="2">
        <v>1.1599999999999999</v>
      </c>
      <c r="X328" s="115">
        <v>1.1599999999999999</v>
      </c>
      <c r="Y328" s="115">
        <v>1.1599999999999999</v>
      </c>
      <c r="Z328" s="115">
        <v>1.1599999999999999</v>
      </c>
      <c r="AA328" s="115">
        <v>1.1599999999999999</v>
      </c>
      <c r="AB328" s="115">
        <v>1.1599999999999999</v>
      </c>
      <c r="AC328" s="115">
        <v>1.1599999999999999</v>
      </c>
      <c r="AD328" s="115">
        <v>1.1599999999999999</v>
      </c>
      <c r="AE328" s="115">
        <v>1.1599999999999999</v>
      </c>
      <c r="AF328" s="2">
        <v>1.1599999999999999</v>
      </c>
      <c r="AG328" s="2">
        <v>1.1599999999999999</v>
      </c>
      <c r="AH328" s="115">
        <v>1.1599999999999999</v>
      </c>
      <c r="AI328" s="115">
        <v>1.1599999999999999</v>
      </c>
      <c r="AJ328" s="115">
        <v>1.1599999999999999</v>
      </c>
      <c r="AK328" s="115">
        <v>1.1599999999999999</v>
      </c>
      <c r="AL328" s="115">
        <v>1.1599999999999999</v>
      </c>
      <c r="AM328" s="115">
        <v>1.1599999999999999</v>
      </c>
      <c r="AN328" s="115">
        <v>1.1599999999999999</v>
      </c>
      <c r="AO328" s="115">
        <v>1.1599999999999999</v>
      </c>
      <c r="AP328" s="159">
        <v>1.1599999999999999</v>
      </c>
    </row>
    <row r="329" spans="1:42">
      <c r="A329" s="165">
        <v>0</v>
      </c>
      <c r="B329" s="115" t="s">
        <v>321</v>
      </c>
      <c r="C329" s="115">
        <v>1</v>
      </c>
      <c r="D329" s="115" t="s">
        <v>99</v>
      </c>
      <c r="E329" s="115">
        <v>3</v>
      </c>
      <c r="F329" s="115" t="s">
        <v>368</v>
      </c>
      <c r="G329" s="115">
        <v>66</v>
      </c>
      <c r="H329" s="38" t="s">
        <v>764</v>
      </c>
      <c r="I329" s="518" t="s">
        <v>231</v>
      </c>
      <c r="J329" s="519" t="s">
        <v>369</v>
      </c>
      <c r="K329" s="38" t="s">
        <v>354</v>
      </c>
      <c r="L329" s="520"/>
      <c r="M329" s="38">
        <f>10.692/0.7</f>
        <v>15.274285714285716</v>
      </c>
      <c r="N329" s="115">
        <f>+M329</f>
        <v>15.274285714285716</v>
      </c>
      <c r="O329" s="115">
        <f t="shared" ref="O329:AP329" si="388">+N329</f>
        <v>15.274285714285716</v>
      </c>
      <c r="P329" s="115">
        <f t="shared" si="388"/>
        <v>15.274285714285716</v>
      </c>
      <c r="Q329" s="115">
        <f t="shared" si="388"/>
        <v>15.274285714285716</v>
      </c>
      <c r="R329" s="115">
        <f t="shared" si="388"/>
        <v>15.274285714285716</v>
      </c>
      <c r="S329" s="115">
        <f t="shared" si="388"/>
        <v>15.274285714285716</v>
      </c>
      <c r="T329" s="115">
        <f t="shared" si="388"/>
        <v>15.274285714285716</v>
      </c>
      <c r="U329" s="115">
        <f t="shared" si="388"/>
        <v>15.274285714285716</v>
      </c>
      <c r="V329" s="115">
        <f t="shared" si="388"/>
        <v>15.274285714285716</v>
      </c>
      <c r="W329" s="115">
        <f t="shared" si="388"/>
        <v>15.274285714285716</v>
      </c>
      <c r="X329" s="115">
        <f t="shared" si="388"/>
        <v>15.274285714285716</v>
      </c>
      <c r="Y329" s="115">
        <f t="shared" si="388"/>
        <v>15.274285714285716</v>
      </c>
      <c r="Z329" s="115">
        <f t="shared" si="388"/>
        <v>15.274285714285716</v>
      </c>
      <c r="AA329" s="115">
        <f t="shared" si="388"/>
        <v>15.274285714285716</v>
      </c>
      <c r="AB329" s="115">
        <f t="shared" si="388"/>
        <v>15.274285714285716</v>
      </c>
      <c r="AC329" s="115">
        <f t="shared" si="388"/>
        <v>15.274285714285716</v>
      </c>
      <c r="AD329" s="115">
        <f t="shared" si="388"/>
        <v>15.274285714285716</v>
      </c>
      <c r="AE329" s="115">
        <f t="shared" si="388"/>
        <v>15.274285714285716</v>
      </c>
      <c r="AF329" s="115">
        <f t="shared" si="388"/>
        <v>15.274285714285716</v>
      </c>
      <c r="AG329" s="115">
        <f t="shared" si="388"/>
        <v>15.274285714285716</v>
      </c>
      <c r="AH329" s="115">
        <f t="shared" si="388"/>
        <v>15.274285714285716</v>
      </c>
      <c r="AI329" s="115">
        <f t="shared" si="388"/>
        <v>15.274285714285716</v>
      </c>
      <c r="AJ329" s="115">
        <f t="shared" si="388"/>
        <v>15.274285714285716</v>
      </c>
      <c r="AK329" s="115">
        <f t="shared" si="388"/>
        <v>15.274285714285716</v>
      </c>
      <c r="AL329" s="115">
        <f t="shared" si="388"/>
        <v>15.274285714285716</v>
      </c>
      <c r="AM329" s="115">
        <f t="shared" si="388"/>
        <v>15.274285714285716</v>
      </c>
      <c r="AN329" s="115">
        <f t="shared" si="388"/>
        <v>15.274285714285716</v>
      </c>
      <c r="AO329" s="115">
        <f t="shared" si="388"/>
        <v>15.274285714285716</v>
      </c>
      <c r="AP329" s="159">
        <f t="shared" si="388"/>
        <v>15.274285714285716</v>
      </c>
    </row>
    <row r="330" spans="1:42">
      <c r="A330" s="165">
        <v>0</v>
      </c>
      <c r="B330" s="115" t="s">
        <v>321</v>
      </c>
      <c r="C330" s="115">
        <v>1</v>
      </c>
      <c r="D330" s="115" t="s">
        <v>99</v>
      </c>
      <c r="E330" s="115">
        <v>3</v>
      </c>
      <c r="F330" s="115" t="s">
        <v>368</v>
      </c>
      <c r="G330" s="115">
        <v>67</v>
      </c>
      <c r="H330" s="115" t="s">
        <v>762</v>
      </c>
      <c r="I330" s="117" t="s">
        <v>231</v>
      </c>
      <c r="J330" s="124" t="s">
        <v>369</v>
      </c>
      <c r="K330" s="115" t="s">
        <v>354</v>
      </c>
      <c r="L330" s="113"/>
      <c r="M330" s="246">
        <v>9.5</v>
      </c>
      <c r="N330" s="115">
        <v>9.5</v>
      </c>
      <c r="O330" s="115">
        <v>9.5</v>
      </c>
      <c r="P330" s="115">
        <v>9.5</v>
      </c>
      <c r="Q330" s="115">
        <v>9.5</v>
      </c>
      <c r="R330" s="115">
        <v>9.5</v>
      </c>
      <c r="S330" s="115">
        <v>9.5</v>
      </c>
      <c r="T330" s="115">
        <v>9.5</v>
      </c>
      <c r="U330" s="115">
        <v>9.5</v>
      </c>
      <c r="V330" s="2">
        <v>9.5</v>
      </c>
      <c r="W330" s="2">
        <v>9.5</v>
      </c>
      <c r="X330" s="115">
        <v>9.5</v>
      </c>
      <c r="Y330" s="115">
        <v>9.5</v>
      </c>
      <c r="Z330" s="115">
        <v>9.5</v>
      </c>
      <c r="AA330" s="115">
        <v>9.5</v>
      </c>
      <c r="AB330" s="115">
        <v>9.5</v>
      </c>
      <c r="AC330" s="115">
        <v>9.5</v>
      </c>
      <c r="AD330" s="115">
        <v>9.5</v>
      </c>
      <c r="AE330" s="115">
        <v>9.5</v>
      </c>
      <c r="AF330" s="2">
        <v>9.5</v>
      </c>
      <c r="AG330" s="2">
        <v>9.5</v>
      </c>
      <c r="AH330" s="115">
        <v>9.5</v>
      </c>
      <c r="AI330" s="115">
        <v>9.5</v>
      </c>
      <c r="AJ330" s="115">
        <v>9.5</v>
      </c>
      <c r="AK330" s="115">
        <v>9.5</v>
      </c>
      <c r="AL330" s="115">
        <v>9.5</v>
      </c>
      <c r="AM330" s="115">
        <v>9.5</v>
      </c>
      <c r="AN330" s="115">
        <v>9.5</v>
      </c>
      <c r="AO330" s="115">
        <v>9.5</v>
      </c>
      <c r="AP330" s="159">
        <v>9.5</v>
      </c>
    </row>
    <row r="331" spans="1:42" ht="15" thickBot="1">
      <c r="A331" s="166">
        <v>0</v>
      </c>
      <c r="B331" s="118" t="s">
        <v>321</v>
      </c>
      <c r="C331" s="118">
        <v>1</v>
      </c>
      <c r="D331" s="118" t="s">
        <v>99</v>
      </c>
      <c r="E331" s="118">
        <v>3</v>
      </c>
      <c r="F331" s="118" t="s">
        <v>368</v>
      </c>
      <c r="G331" s="118">
        <v>68</v>
      </c>
      <c r="H331" s="118" t="s">
        <v>227</v>
      </c>
      <c r="I331" s="119" t="s">
        <v>231</v>
      </c>
      <c r="J331" s="118" t="s">
        <v>369</v>
      </c>
      <c r="K331" s="118" t="s">
        <v>354</v>
      </c>
      <c r="L331" s="160"/>
      <c r="M331" s="522">
        <v>10</v>
      </c>
      <c r="N331" s="118">
        <v>10</v>
      </c>
      <c r="O331" s="118">
        <v>10</v>
      </c>
      <c r="P331" s="118">
        <v>10</v>
      </c>
      <c r="Q331" s="118">
        <v>10</v>
      </c>
      <c r="R331" s="118">
        <v>10</v>
      </c>
      <c r="S331" s="118">
        <v>10</v>
      </c>
      <c r="T331" s="118">
        <v>10</v>
      </c>
      <c r="U331" s="118">
        <v>10</v>
      </c>
      <c r="V331" s="62">
        <v>10</v>
      </c>
      <c r="W331" s="62">
        <v>10</v>
      </c>
      <c r="X331" s="118">
        <v>10</v>
      </c>
      <c r="Y331" s="118">
        <v>10</v>
      </c>
      <c r="Z331" s="118">
        <v>10</v>
      </c>
      <c r="AA331" s="118">
        <v>10</v>
      </c>
      <c r="AB331" s="118">
        <v>10</v>
      </c>
      <c r="AC331" s="118">
        <v>10</v>
      </c>
      <c r="AD331" s="118">
        <v>10</v>
      </c>
      <c r="AE331" s="118">
        <v>10</v>
      </c>
      <c r="AF331" s="62">
        <v>10</v>
      </c>
      <c r="AG331" s="62">
        <v>10</v>
      </c>
      <c r="AH331" s="118">
        <v>10</v>
      </c>
      <c r="AI331" s="118">
        <v>10</v>
      </c>
      <c r="AJ331" s="118">
        <v>10</v>
      </c>
      <c r="AK331" s="118">
        <v>10</v>
      </c>
      <c r="AL331" s="118">
        <v>10</v>
      </c>
      <c r="AM331" s="118">
        <v>10</v>
      </c>
      <c r="AN331" s="118">
        <v>10</v>
      </c>
      <c r="AO331" s="118">
        <v>10</v>
      </c>
      <c r="AP331" s="161">
        <v>10</v>
      </c>
    </row>
    <row r="332" spans="1:42">
      <c r="A332" s="325">
        <v>0</v>
      </c>
      <c r="B332" s="116" t="s">
        <v>321</v>
      </c>
      <c r="C332" s="116">
        <v>1</v>
      </c>
      <c r="D332" s="116" t="s">
        <v>99</v>
      </c>
      <c r="E332" s="116">
        <v>3</v>
      </c>
      <c r="F332" s="116" t="s">
        <v>368</v>
      </c>
      <c r="G332" s="116">
        <v>69</v>
      </c>
      <c r="H332" s="116" t="s">
        <v>761</v>
      </c>
      <c r="I332" s="121" t="s">
        <v>232</v>
      </c>
      <c r="J332" s="521" t="s">
        <v>369</v>
      </c>
      <c r="K332" s="116" t="s">
        <v>354</v>
      </c>
      <c r="L332" s="116"/>
      <c r="M332" s="61">
        <v>1.19</v>
      </c>
      <c r="N332" s="116">
        <v>1.19</v>
      </c>
      <c r="O332" s="116">
        <v>1.19</v>
      </c>
      <c r="P332" s="116">
        <v>1.19</v>
      </c>
      <c r="Q332" s="116">
        <v>1.19</v>
      </c>
      <c r="R332" s="116">
        <v>1.19</v>
      </c>
      <c r="S332" s="116">
        <v>1.19</v>
      </c>
      <c r="T332" s="116">
        <v>1.19</v>
      </c>
      <c r="U332" s="116">
        <v>1.19</v>
      </c>
      <c r="V332" s="61">
        <v>1.19</v>
      </c>
      <c r="W332" s="61">
        <v>1.19</v>
      </c>
      <c r="X332" s="116">
        <v>1.19</v>
      </c>
      <c r="Y332" s="116">
        <v>1.19</v>
      </c>
      <c r="Z332" s="116">
        <v>1.19</v>
      </c>
      <c r="AA332" s="116">
        <v>1.19</v>
      </c>
      <c r="AB332" s="116">
        <v>1.19</v>
      </c>
      <c r="AC332" s="116">
        <v>1.19</v>
      </c>
      <c r="AD332" s="116">
        <v>1.19</v>
      </c>
      <c r="AE332" s="116">
        <v>1.19</v>
      </c>
      <c r="AF332" s="61">
        <v>1.19</v>
      </c>
      <c r="AG332" s="61">
        <v>1.19</v>
      </c>
      <c r="AH332" s="116">
        <v>1.19</v>
      </c>
      <c r="AI332" s="116">
        <v>1.19</v>
      </c>
      <c r="AJ332" s="116">
        <v>1.19</v>
      </c>
      <c r="AK332" s="116">
        <v>1.19</v>
      </c>
      <c r="AL332" s="116">
        <v>1.19</v>
      </c>
      <c r="AM332" s="116">
        <v>1.19</v>
      </c>
      <c r="AN332" s="116">
        <v>1.19</v>
      </c>
      <c r="AO332" s="116">
        <v>1.19</v>
      </c>
      <c r="AP332" s="326">
        <v>1.19</v>
      </c>
    </row>
    <row r="333" spans="1:42">
      <c r="A333" s="165">
        <v>0</v>
      </c>
      <c r="B333" s="115" t="s">
        <v>321</v>
      </c>
      <c r="C333" s="115">
        <v>1</v>
      </c>
      <c r="D333" s="115" t="s">
        <v>99</v>
      </c>
      <c r="E333" s="115">
        <v>3</v>
      </c>
      <c r="F333" s="115" t="s">
        <v>368</v>
      </c>
      <c r="G333" s="115">
        <v>70</v>
      </c>
      <c r="H333" s="115" t="s">
        <v>212</v>
      </c>
      <c r="I333" s="117" t="s">
        <v>232</v>
      </c>
      <c r="J333" s="124" t="s">
        <v>369</v>
      </c>
      <c r="K333" s="115" t="s">
        <v>354</v>
      </c>
      <c r="L333" s="116"/>
      <c r="M333" s="2">
        <v>1.68</v>
      </c>
      <c r="N333" s="115">
        <v>1.68</v>
      </c>
      <c r="O333" s="115">
        <v>1.68</v>
      </c>
      <c r="P333" s="115">
        <v>1.68</v>
      </c>
      <c r="Q333" s="115">
        <v>1.68</v>
      </c>
      <c r="R333" s="115">
        <v>1.68</v>
      </c>
      <c r="S333" s="115">
        <v>1.68</v>
      </c>
      <c r="T333" s="115">
        <v>1.68</v>
      </c>
      <c r="U333" s="115">
        <v>1.68</v>
      </c>
      <c r="V333" s="2">
        <v>1.68</v>
      </c>
      <c r="W333" s="2">
        <v>1.68</v>
      </c>
      <c r="X333" s="115">
        <v>1.68</v>
      </c>
      <c r="Y333" s="115">
        <v>1.68</v>
      </c>
      <c r="Z333" s="115">
        <v>1.68</v>
      </c>
      <c r="AA333" s="115">
        <v>1.68</v>
      </c>
      <c r="AB333" s="115">
        <v>1.68</v>
      </c>
      <c r="AC333" s="115">
        <v>1.68</v>
      </c>
      <c r="AD333" s="115">
        <v>1.68</v>
      </c>
      <c r="AE333" s="115">
        <v>1.68</v>
      </c>
      <c r="AF333" s="2">
        <v>1.68</v>
      </c>
      <c r="AG333" s="2">
        <v>1.68</v>
      </c>
      <c r="AH333" s="115">
        <v>1.68</v>
      </c>
      <c r="AI333" s="115">
        <v>1.68</v>
      </c>
      <c r="AJ333" s="115">
        <v>1.68</v>
      </c>
      <c r="AK333" s="115">
        <v>1.68</v>
      </c>
      <c r="AL333" s="115">
        <v>1.68</v>
      </c>
      <c r="AM333" s="115">
        <v>1.68</v>
      </c>
      <c r="AN333" s="115">
        <v>1.68</v>
      </c>
      <c r="AO333" s="115">
        <v>1.68</v>
      </c>
      <c r="AP333" s="159">
        <v>1.68</v>
      </c>
    </row>
    <row r="334" spans="1:42">
      <c r="A334" s="165">
        <v>0</v>
      </c>
      <c r="B334" s="115" t="s">
        <v>321</v>
      </c>
      <c r="C334" s="115">
        <v>1</v>
      </c>
      <c r="D334" s="115" t="s">
        <v>99</v>
      </c>
      <c r="E334" s="115">
        <v>3</v>
      </c>
      <c r="F334" s="115" t="s">
        <v>368</v>
      </c>
      <c r="G334" s="115">
        <v>71</v>
      </c>
      <c r="H334" s="115" t="s">
        <v>768</v>
      </c>
      <c r="I334" s="117" t="s">
        <v>232</v>
      </c>
      <c r="J334" s="124" t="s">
        <v>369</v>
      </c>
      <c r="K334" s="115" t="s">
        <v>354</v>
      </c>
      <c r="L334" s="116"/>
      <c r="M334" s="2">
        <v>1.68</v>
      </c>
      <c r="N334" s="115">
        <v>1.68</v>
      </c>
      <c r="O334" s="115">
        <v>1.68</v>
      </c>
      <c r="P334" s="115">
        <v>1.68</v>
      </c>
      <c r="Q334" s="115">
        <v>1.68</v>
      </c>
      <c r="R334" s="115">
        <v>1.68</v>
      </c>
      <c r="S334" s="115">
        <v>1.68</v>
      </c>
      <c r="T334" s="115">
        <v>1.68</v>
      </c>
      <c r="U334" s="115">
        <v>1.68</v>
      </c>
      <c r="V334" s="2">
        <v>1.68</v>
      </c>
      <c r="W334" s="2">
        <v>1.68</v>
      </c>
      <c r="X334" s="115">
        <v>1.68</v>
      </c>
      <c r="Y334" s="115">
        <v>1.68</v>
      </c>
      <c r="Z334" s="115">
        <v>1.68</v>
      </c>
      <c r="AA334" s="115">
        <v>1.68</v>
      </c>
      <c r="AB334" s="115">
        <v>1.68</v>
      </c>
      <c r="AC334" s="115">
        <v>1.68</v>
      </c>
      <c r="AD334" s="115">
        <v>1.68</v>
      </c>
      <c r="AE334" s="115">
        <v>1.68</v>
      </c>
      <c r="AF334" s="2">
        <v>1.68</v>
      </c>
      <c r="AG334" s="2">
        <v>1.68</v>
      </c>
      <c r="AH334" s="115">
        <v>1.68</v>
      </c>
      <c r="AI334" s="115">
        <v>1.68</v>
      </c>
      <c r="AJ334" s="115">
        <v>1.68</v>
      </c>
      <c r="AK334" s="115">
        <v>1.68</v>
      </c>
      <c r="AL334" s="115">
        <v>1.68</v>
      </c>
      <c r="AM334" s="115">
        <v>1.68</v>
      </c>
      <c r="AN334" s="115">
        <v>1.68</v>
      </c>
      <c r="AO334" s="115">
        <v>1.68</v>
      </c>
      <c r="AP334" s="159">
        <v>1.68</v>
      </c>
    </row>
    <row r="335" spans="1:42">
      <c r="A335" s="165">
        <v>0</v>
      </c>
      <c r="B335" s="115" t="s">
        <v>321</v>
      </c>
      <c r="C335" s="115">
        <v>1</v>
      </c>
      <c r="D335" s="115" t="s">
        <v>99</v>
      </c>
      <c r="E335" s="115">
        <v>3</v>
      </c>
      <c r="F335" s="115" t="s">
        <v>368</v>
      </c>
      <c r="G335" s="115">
        <v>72</v>
      </c>
      <c r="H335" s="115" t="s">
        <v>763</v>
      </c>
      <c r="I335" s="117" t="s">
        <v>232</v>
      </c>
      <c r="J335" s="124" t="s">
        <v>369</v>
      </c>
      <c r="K335" s="115" t="s">
        <v>354</v>
      </c>
      <c r="L335" s="116"/>
      <c r="M335" s="2">
        <v>1.19</v>
      </c>
      <c r="N335" s="115">
        <v>1.19</v>
      </c>
      <c r="O335" s="115">
        <v>1.19</v>
      </c>
      <c r="P335" s="115">
        <v>1.19</v>
      </c>
      <c r="Q335" s="115">
        <v>1.19</v>
      </c>
      <c r="R335" s="115">
        <v>1.19</v>
      </c>
      <c r="S335" s="115">
        <v>1.19</v>
      </c>
      <c r="T335" s="115">
        <v>1.19</v>
      </c>
      <c r="U335" s="115">
        <v>1.19</v>
      </c>
      <c r="V335" s="2">
        <v>1.19</v>
      </c>
      <c r="W335" s="2">
        <v>1.19</v>
      </c>
      <c r="X335" s="115">
        <v>1.19</v>
      </c>
      <c r="Y335" s="115">
        <v>1.19</v>
      </c>
      <c r="Z335" s="115">
        <v>1.19</v>
      </c>
      <c r="AA335" s="115">
        <v>1.19</v>
      </c>
      <c r="AB335" s="115">
        <v>1.19</v>
      </c>
      <c r="AC335" s="115">
        <v>1.19</v>
      </c>
      <c r="AD335" s="115">
        <v>1.19</v>
      </c>
      <c r="AE335" s="115">
        <v>1.19</v>
      </c>
      <c r="AF335" s="2">
        <v>1.19</v>
      </c>
      <c r="AG335" s="2">
        <v>1.19</v>
      </c>
      <c r="AH335" s="115">
        <v>1.19</v>
      </c>
      <c r="AI335" s="115">
        <v>1.19</v>
      </c>
      <c r="AJ335" s="115">
        <v>1.19</v>
      </c>
      <c r="AK335" s="115">
        <v>1.19</v>
      </c>
      <c r="AL335" s="115">
        <v>1.19</v>
      </c>
      <c r="AM335" s="115">
        <v>1.19</v>
      </c>
      <c r="AN335" s="115">
        <v>1.19</v>
      </c>
      <c r="AO335" s="115">
        <v>1.19</v>
      </c>
      <c r="AP335" s="159">
        <v>1.19</v>
      </c>
    </row>
    <row r="336" spans="1:42">
      <c r="A336" s="165">
        <v>0</v>
      </c>
      <c r="B336" s="115" t="s">
        <v>321</v>
      </c>
      <c r="C336" s="115">
        <v>1</v>
      </c>
      <c r="D336" s="115" t="s">
        <v>99</v>
      </c>
      <c r="E336" s="115">
        <v>3</v>
      </c>
      <c r="F336" s="115" t="s">
        <v>368</v>
      </c>
      <c r="G336" s="115">
        <v>73</v>
      </c>
      <c r="H336" s="115" t="s">
        <v>215</v>
      </c>
      <c r="I336" s="117" t="s">
        <v>232</v>
      </c>
      <c r="J336" s="124" t="s">
        <v>369</v>
      </c>
      <c r="K336" s="115" t="s">
        <v>354</v>
      </c>
      <c r="L336" s="116"/>
      <c r="M336" s="2">
        <v>1.19</v>
      </c>
      <c r="N336" s="115">
        <v>1.19</v>
      </c>
      <c r="O336" s="115">
        <v>1.19</v>
      </c>
      <c r="P336" s="115">
        <v>1.19</v>
      </c>
      <c r="Q336" s="115">
        <v>1.19</v>
      </c>
      <c r="R336" s="115">
        <v>1.19</v>
      </c>
      <c r="S336" s="115">
        <v>1.19</v>
      </c>
      <c r="T336" s="115">
        <v>1.19</v>
      </c>
      <c r="U336" s="115">
        <v>1.19</v>
      </c>
      <c r="V336" s="2">
        <v>1.19</v>
      </c>
      <c r="W336" s="2">
        <v>1.19</v>
      </c>
      <c r="X336" s="115">
        <v>1.19</v>
      </c>
      <c r="Y336" s="115">
        <v>1.19</v>
      </c>
      <c r="Z336" s="115">
        <v>1.19</v>
      </c>
      <c r="AA336" s="115">
        <v>1.19</v>
      </c>
      <c r="AB336" s="115">
        <v>1.19</v>
      </c>
      <c r="AC336" s="115">
        <v>1.19</v>
      </c>
      <c r="AD336" s="115">
        <v>1.19</v>
      </c>
      <c r="AE336" s="115">
        <v>1.19</v>
      </c>
      <c r="AF336" s="2">
        <v>1.19</v>
      </c>
      <c r="AG336" s="2">
        <v>1.19</v>
      </c>
      <c r="AH336" s="115">
        <v>1.19</v>
      </c>
      <c r="AI336" s="115">
        <v>1.19</v>
      </c>
      <c r="AJ336" s="115">
        <v>1.19</v>
      </c>
      <c r="AK336" s="115">
        <v>1.19</v>
      </c>
      <c r="AL336" s="115">
        <v>1.19</v>
      </c>
      <c r="AM336" s="115">
        <v>1.19</v>
      </c>
      <c r="AN336" s="115">
        <v>1.19</v>
      </c>
      <c r="AO336" s="115">
        <v>1.19</v>
      </c>
      <c r="AP336" s="159">
        <v>1.19</v>
      </c>
    </row>
    <row r="337" spans="1:42">
      <c r="A337" s="165">
        <v>0</v>
      </c>
      <c r="B337" s="115" t="s">
        <v>321</v>
      </c>
      <c r="C337" s="115">
        <v>1</v>
      </c>
      <c r="D337" s="115" t="s">
        <v>99</v>
      </c>
      <c r="E337" s="115">
        <v>3</v>
      </c>
      <c r="F337" s="115" t="s">
        <v>368</v>
      </c>
      <c r="G337" s="115">
        <v>74</v>
      </c>
      <c r="H337" s="115" t="s">
        <v>216</v>
      </c>
      <c r="I337" s="117" t="s">
        <v>232</v>
      </c>
      <c r="J337" s="124" t="s">
        <v>369</v>
      </c>
      <c r="K337" s="115" t="s">
        <v>354</v>
      </c>
      <c r="L337" s="116"/>
      <c r="M337" s="2">
        <v>1.68</v>
      </c>
      <c r="N337" s="115">
        <v>1.68</v>
      </c>
      <c r="O337" s="115">
        <v>1.68</v>
      </c>
      <c r="P337" s="115">
        <v>1.68</v>
      </c>
      <c r="Q337" s="115">
        <v>1.68</v>
      </c>
      <c r="R337" s="115">
        <v>1.68</v>
      </c>
      <c r="S337" s="115">
        <v>1.68</v>
      </c>
      <c r="T337" s="115">
        <v>1.68</v>
      </c>
      <c r="U337" s="115">
        <v>1.68</v>
      </c>
      <c r="V337" s="2">
        <v>1.68</v>
      </c>
      <c r="W337" s="2">
        <v>1.68</v>
      </c>
      <c r="X337" s="115">
        <v>1.68</v>
      </c>
      <c r="Y337" s="115">
        <v>1.68</v>
      </c>
      <c r="Z337" s="115">
        <v>1.68</v>
      </c>
      <c r="AA337" s="115">
        <v>1.68</v>
      </c>
      <c r="AB337" s="115">
        <v>1.68</v>
      </c>
      <c r="AC337" s="115">
        <v>1.68</v>
      </c>
      <c r="AD337" s="115">
        <v>1.68</v>
      </c>
      <c r="AE337" s="115">
        <v>1.68</v>
      </c>
      <c r="AF337" s="2">
        <v>1.68</v>
      </c>
      <c r="AG337" s="2">
        <v>1.68</v>
      </c>
      <c r="AH337" s="115">
        <v>1.68</v>
      </c>
      <c r="AI337" s="115">
        <v>1.68</v>
      </c>
      <c r="AJ337" s="115">
        <v>1.68</v>
      </c>
      <c r="AK337" s="115">
        <v>1.68</v>
      </c>
      <c r="AL337" s="115">
        <v>1.68</v>
      </c>
      <c r="AM337" s="115">
        <v>1.68</v>
      </c>
      <c r="AN337" s="115">
        <v>1.68</v>
      </c>
      <c r="AO337" s="115">
        <v>1.68</v>
      </c>
      <c r="AP337" s="159">
        <v>1.68</v>
      </c>
    </row>
    <row r="338" spans="1:42">
      <c r="A338" s="165">
        <v>0</v>
      </c>
      <c r="B338" s="115" t="s">
        <v>321</v>
      </c>
      <c r="C338" s="115">
        <v>1</v>
      </c>
      <c r="D338" s="115" t="s">
        <v>99</v>
      </c>
      <c r="E338" s="115">
        <v>3</v>
      </c>
      <c r="F338" s="115" t="s">
        <v>368</v>
      </c>
      <c r="G338" s="115">
        <v>75</v>
      </c>
      <c r="H338" s="115" t="s">
        <v>765</v>
      </c>
      <c r="I338" s="117" t="s">
        <v>232</v>
      </c>
      <c r="J338" s="124" t="s">
        <v>369</v>
      </c>
      <c r="K338" s="115" t="s">
        <v>354</v>
      </c>
      <c r="L338" s="116"/>
      <c r="M338" s="2">
        <v>10</v>
      </c>
      <c r="N338" s="115">
        <v>10</v>
      </c>
      <c r="O338" s="115">
        <v>10</v>
      </c>
      <c r="P338" s="115">
        <v>10</v>
      </c>
      <c r="Q338" s="115">
        <v>10</v>
      </c>
      <c r="R338" s="115">
        <v>10</v>
      </c>
      <c r="S338" s="115">
        <v>10</v>
      </c>
      <c r="T338" s="115">
        <v>10</v>
      </c>
      <c r="U338" s="115">
        <v>10</v>
      </c>
      <c r="V338" s="2">
        <v>10</v>
      </c>
      <c r="W338" s="2">
        <v>10</v>
      </c>
      <c r="X338" s="115">
        <v>10</v>
      </c>
      <c r="Y338" s="115">
        <v>10</v>
      </c>
      <c r="Z338" s="115">
        <v>10</v>
      </c>
      <c r="AA338" s="115">
        <v>10</v>
      </c>
      <c r="AB338" s="115">
        <v>10</v>
      </c>
      <c r="AC338" s="115">
        <v>10</v>
      </c>
      <c r="AD338" s="115">
        <v>10</v>
      </c>
      <c r="AE338" s="115">
        <v>10</v>
      </c>
      <c r="AF338" s="2">
        <v>10</v>
      </c>
      <c r="AG338" s="2">
        <v>10</v>
      </c>
      <c r="AH338" s="115">
        <v>10</v>
      </c>
      <c r="AI338" s="115">
        <v>10</v>
      </c>
      <c r="AJ338" s="115">
        <v>10</v>
      </c>
      <c r="AK338" s="115">
        <v>10</v>
      </c>
      <c r="AL338" s="115">
        <v>10</v>
      </c>
      <c r="AM338" s="115">
        <v>10</v>
      </c>
      <c r="AN338" s="115">
        <v>10</v>
      </c>
      <c r="AO338" s="115">
        <v>10</v>
      </c>
      <c r="AP338" s="159">
        <v>10</v>
      </c>
    </row>
    <row r="339" spans="1:42">
      <c r="A339" s="165">
        <v>0</v>
      </c>
      <c r="B339" s="115" t="s">
        <v>321</v>
      </c>
      <c r="C339" s="115">
        <v>1</v>
      </c>
      <c r="D339" s="115" t="s">
        <v>99</v>
      </c>
      <c r="E339" s="115">
        <v>3</v>
      </c>
      <c r="F339" s="115" t="s">
        <v>368</v>
      </c>
      <c r="G339" s="115">
        <v>76</v>
      </c>
      <c r="H339" s="115" t="s">
        <v>766</v>
      </c>
      <c r="I339" s="117" t="s">
        <v>232</v>
      </c>
      <c r="J339" s="124" t="s">
        <v>369</v>
      </c>
      <c r="K339" s="115" t="s">
        <v>354</v>
      </c>
      <c r="L339" s="116"/>
      <c r="M339" s="2">
        <v>5</v>
      </c>
      <c r="N339" s="115">
        <v>5</v>
      </c>
      <c r="O339" s="115">
        <v>5</v>
      </c>
      <c r="P339" s="115">
        <v>5</v>
      </c>
      <c r="Q339" s="115">
        <v>5</v>
      </c>
      <c r="R339" s="115">
        <v>5</v>
      </c>
      <c r="S339" s="115">
        <v>5</v>
      </c>
      <c r="T339" s="115">
        <v>5</v>
      </c>
      <c r="U339" s="115">
        <v>5</v>
      </c>
      <c r="V339" s="2">
        <v>5</v>
      </c>
      <c r="W339" s="2">
        <v>5</v>
      </c>
      <c r="X339" s="115">
        <v>5</v>
      </c>
      <c r="Y339" s="115">
        <v>5</v>
      </c>
      <c r="Z339" s="115">
        <v>5</v>
      </c>
      <c r="AA339" s="115">
        <v>5</v>
      </c>
      <c r="AB339" s="115">
        <v>5</v>
      </c>
      <c r="AC339" s="115">
        <v>5</v>
      </c>
      <c r="AD339" s="115">
        <v>5</v>
      </c>
      <c r="AE339" s="115">
        <v>5</v>
      </c>
      <c r="AF339" s="2">
        <v>5</v>
      </c>
      <c r="AG339" s="2">
        <v>5</v>
      </c>
      <c r="AH339" s="115">
        <v>5</v>
      </c>
      <c r="AI339" s="115">
        <v>5</v>
      </c>
      <c r="AJ339" s="115">
        <v>5</v>
      </c>
      <c r="AK339" s="115">
        <v>5</v>
      </c>
      <c r="AL339" s="115">
        <v>5</v>
      </c>
      <c r="AM339" s="115">
        <v>5</v>
      </c>
      <c r="AN339" s="115">
        <v>5</v>
      </c>
      <c r="AO339" s="115">
        <v>5</v>
      </c>
      <c r="AP339" s="159">
        <v>5</v>
      </c>
    </row>
    <row r="340" spans="1:42">
      <c r="A340" s="165">
        <v>0</v>
      </c>
      <c r="B340" s="115" t="s">
        <v>321</v>
      </c>
      <c r="C340" s="115">
        <v>1</v>
      </c>
      <c r="D340" s="115" t="s">
        <v>99</v>
      </c>
      <c r="E340" s="115">
        <v>3</v>
      </c>
      <c r="F340" s="115" t="s">
        <v>368</v>
      </c>
      <c r="G340" s="115">
        <v>77</v>
      </c>
      <c r="H340" s="115" t="s">
        <v>767</v>
      </c>
      <c r="I340" s="117" t="s">
        <v>232</v>
      </c>
      <c r="J340" s="124" t="s">
        <v>369</v>
      </c>
      <c r="K340" s="115" t="s">
        <v>354</v>
      </c>
      <c r="L340" s="116"/>
      <c r="M340" s="2">
        <v>5</v>
      </c>
      <c r="N340" s="115">
        <v>5</v>
      </c>
      <c r="O340" s="115">
        <v>5</v>
      </c>
      <c r="P340" s="115">
        <v>5</v>
      </c>
      <c r="Q340" s="115">
        <v>5</v>
      </c>
      <c r="R340" s="115">
        <v>5</v>
      </c>
      <c r="S340" s="115">
        <v>5</v>
      </c>
      <c r="T340" s="115">
        <v>5</v>
      </c>
      <c r="U340" s="115">
        <v>5</v>
      </c>
      <c r="V340" s="2">
        <v>5</v>
      </c>
      <c r="W340" s="2">
        <v>5</v>
      </c>
      <c r="X340" s="115">
        <v>5</v>
      </c>
      <c r="Y340" s="115">
        <v>5</v>
      </c>
      <c r="Z340" s="115">
        <v>5</v>
      </c>
      <c r="AA340" s="115">
        <v>5</v>
      </c>
      <c r="AB340" s="115">
        <v>5</v>
      </c>
      <c r="AC340" s="115">
        <v>5</v>
      </c>
      <c r="AD340" s="115">
        <v>5</v>
      </c>
      <c r="AE340" s="115">
        <v>5</v>
      </c>
      <c r="AF340" s="2">
        <v>5</v>
      </c>
      <c r="AG340" s="2">
        <v>5</v>
      </c>
      <c r="AH340" s="115">
        <v>5</v>
      </c>
      <c r="AI340" s="115">
        <v>5</v>
      </c>
      <c r="AJ340" s="115">
        <v>5</v>
      </c>
      <c r="AK340" s="115">
        <v>5</v>
      </c>
      <c r="AL340" s="115">
        <v>5</v>
      </c>
      <c r="AM340" s="115">
        <v>5</v>
      </c>
      <c r="AN340" s="115">
        <v>5</v>
      </c>
      <c r="AO340" s="115">
        <v>5</v>
      </c>
      <c r="AP340" s="159">
        <v>5</v>
      </c>
    </row>
    <row r="341" spans="1:42">
      <c r="A341" s="165">
        <v>0</v>
      </c>
      <c r="B341" s="115" t="s">
        <v>321</v>
      </c>
      <c r="C341" s="115">
        <v>1</v>
      </c>
      <c r="D341" s="115" t="s">
        <v>99</v>
      </c>
      <c r="E341" s="115">
        <v>3</v>
      </c>
      <c r="F341" s="115" t="s">
        <v>368</v>
      </c>
      <c r="G341" s="115">
        <v>78</v>
      </c>
      <c r="H341" s="115" t="s">
        <v>220</v>
      </c>
      <c r="I341" s="117" t="s">
        <v>232</v>
      </c>
      <c r="J341" s="124" t="s">
        <v>369</v>
      </c>
      <c r="K341" s="115" t="s">
        <v>354</v>
      </c>
      <c r="L341" s="116"/>
      <c r="M341" s="2">
        <v>5</v>
      </c>
      <c r="N341" s="115">
        <v>5</v>
      </c>
      <c r="O341" s="115">
        <v>5</v>
      </c>
      <c r="P341" s="115">
        <v>5</v>
      </c>
      <c r="Q341" s="115">
        <v>5</v>
      </c>
      <c r="R341" s="115">
        <v>5</v>
      </c>
      <c r="S341" s="115">
        <v>5</v>
      </c>
      <c r="T341" s="115">
        <v>5</v>
      </c>
      <c r="U341" s="115">
        <v>5</v>
      </c>
      <c r="V341" s="2">
        <v>5</v>
      </c>
      <c r="W341" s="2">
        <v>5</v>
      </c>
      <c r="X341" s="115">
        <v>5</v>
      </c>
      <c r="Y341" s="115">
        <v>5</v>
      </c>
      <c r="Z341" s="115">
        <v>5</v>
      </c>
      <c r="AA341" s="115">
        <v>5</v>
      </c>
      <c r="AB341" s="115">
        <v>5</v>
      </c>
      <c r="AC341" s="115">
        <v>5</v>
      </c>
      <c r="AD341" s="115">
        <v>5</v>
      </c>
      <c r="AE341" s="115">
        <v>5</v>
      </c>
      <c r="AF341" s="2">
        <v>5</v>
      </c>
      <c r="AG341" s="2">
        <v>5</v>
      </c>
      <c r="AH341" s="115">
        <v>5</v>
      </c>
      <c r="AI341" s="115">
        <v>5</v>
      </c>
      <c r="AJ341" s="115">
        <v>5</v>
      </c>
      <c r="AK341" s="115">
        <v>5</v>
      </c>
      <c r="AL341" s="115">
        <v>5</v>
      </c>
      <c r="AM341" s="115">
        <v>5</v>
      </c>
      <c r="AN341" s="115">
        <v>5</v>
      </c>
      <c r="AO341" s="115">
        <v>5</v>
      </c>
      <c r="AP341" s="159">
        <v>5</v>
      </c>
    </row>
    <row r="342" spans="1:42">
      <c r="A342" s="165">
        <v>0</v>
      </c>
      <c r="B342" s="115" t="s">
        <v>321</v>
      </c>
      <c r="C342" s="115">
        <v>1</v>
      </c>
      <c r="D342" s="115" t="s">
        <v>99</v>
      </c>
      <c r="E342" s="115">
        <v>3</v>
      </c>
      <c r="F342" s="115" t="s">
        <v>368</v>
      </c>
      <c r="G342" s="115">
        <v>79</v>
      </c>
      <c r="H342" s="115" t="s">
        <v>221</v>
      </c>
      <c r="I342" s="117" t="s">
        <v>232</v>
      </c>
      <c r="J342" s="124" t="s">
        <v>369</v>
      </c>
      <c r="K342" s="115" t="s">
        <v>354</v>
      </c>
      <c r="L342" s="116"/>
      <c r="M342" s="2">
        <v>5</v>
      </c>
      <c r="N342" s="115">
        <v>5</v>
      </c>
      <c r="O342" s="115">
        <v>5</v>
      </c>
      <c r="P342" s="115">
        <v>5</v>
      </c>
      <c r="Q342" s="115">
        <v>5</v>
      </c>
      <c r="R342" s="115">
        <v>5</v>
      </c>
      <c r="S342" s="115">
        <v>5</v>
      </c>
      <c r="T342" s="115">
        <v>5</v>
      </c>
      <c r="U342" s="115">
        <v>5</v>
      </c>
      <c r="V342" s="2">
        <v>5</v>
      </c>
      <c r="W342" s="2">
        <v>5</v>
      </c>
      <c r="X342" s="115">
        <v>5</v>
      </c>
      <c r="Y342" s="115">
        <v>5</v>
      </c>
      <c r="Z342" s="115">
        <v>5</v>
      </c>
      <c r="AA342" s="115">
        <v>5</v>
      </c>
      <c r="AB342" s="115">
        <v>5</v>
      </c>
      <c r="AC342" s="115">
        <v>5</v>
      </c>
      <c r="AD342" s="115">
        <v>5</v>
      </c>
      <c r="AE342" s="115">
        <v>5</v>
      </c>
      <c r="AF342" s="2">
        <v>5</v>
      </c>
      <c r="AG342" s="2">
        <v>5</v>
      </c>
      <c r="AH342" s="115">
        <v>5</v>
      </c>
      <c r="AI342" s="115">
        <v>5</v>
      </c>
      <c r="AJ342" s="115">
        <v>5</v>
      </c>
      <c r="AK342" s="115">
        <v>5</v>
      </c>
      <c r="AL342" s="115">
        <v>5</v>
      </c>
      <c r="AM342" s="115">
        <v>5</v>
      </c>
      <c r="AN342" s="115">
        <v>5</v>
      </c>
      <c r="AO342" s="115">
        <v>5</v>
      </c>
      <c r="AP342" s="159">
        <v>5</v>
      </c>
    </row>
    <row r="343" spans="1:42">
      <c r="A343" s="165">
        <v>0</v>
      </c>
      <c r="B343" s="115" t="s">
        <v>321</v>
      </c>
      <c r="C343" s="115">
        <v>1</v>
      </c>
      <c r="D343" s="115" t="s">
        <v>99</v>
      </c>
      <c r="E343" s="115">
        <v>3</v>
      </c>
      <c r="F343" s="115" t="s">
        <v>368</v>
      </c>
      <c r="G343" s="115">
        <v>80</v>
      </c>
      <c r="H343" s="115" t="s">
        <v>222</v>
      </c>
      <c r="I343" s="117" t="s">
        <v>232</v>
      </c>
      <c r="J343" s="124" t="s">
        <v>369</v>
      </c>
      <c r="K343" s="115" t="s">
        <v>354</v>
      </c>
      <c r="L343" s="116"/>
      <c r="M343" s="2">
        <v>0.57999999999999996</v>
      </c>
      <c r="N343" s="115">
        <v>0.57999999999999996</v>
      </c>
      <c r="O343" s="115">
        <v>0.57999999999999996</v>
      </c>
      <c r="P343" s="115">
        <v>0.57999999999999996</v>
      </c>
      <c r="Q343" s="115">
        <v>0.57999999999999996</v>
      </c>
      <c r="R343" s="115">
        <v>0.57999999999999996</v>
      </c>
      <c r="S343" s="115">
        <v>0.57999999999999996</v>
      </c>
      <c r="T343" s="115">
        <v>0.57999999999999996</v>
      </c>
      <c r="U343" s="115">
        <v>0.57999999999999996</v>
      </c>
      <c r="V343" s="2">
        <v>0.57999999999999996</v>
      </c>
      <c r="W343" s="2">
        <v>0.57999999999999996</v>
      </c>
      <c r="X343" s="115">
        <v>0.57999999999999996</v>
      </c>
      <c r="Y343" s="115">
        <v>0.57999999999999996</v>
      </c>
      <c r="Z343" s="115">
        <v>0.57999999999999996</v>
      </c>
      <c r="AA343" s="115">
        <v>0.57999999999999996</v>
      </c>
      <c r="AB343" s="115">
        <v>0.57999999999999996</v>
      </c>
      <c r="AC343" s="115">
        <v>0.57999999999999996</v>
      </c>
      <c r="AD343" s="115">
        <v>0.57999999999999996</v>
      </c>
      <c r="AE343" s="115">
        <v>0.57999999999999996</v>
      </c>
      <c r="AF343" s="2">
        <v>0.57999999999999996</v>
      </c>
      <c r="AG343" s="2">
        <v>0.57999999999999996</v>
      </c>
      <c r="AH343" s="115">
        <v>0.57999999999999996</v>
      </c>
      <c r="AI343" s="115">
        <v>0.57999999999999996</v>
      </c>
      <c r="AJ343" s="115">
        <v>0.57999999999999996</v>
      </c>
      <c r="AK343" s="115">
        <v>0.57999999999999996</v>
      </c>
      <c r="AL343" s="115">
        <v>0.57999999999999996</v>
      </c>
      <c r="AM343" s="115">
        <v>0.57999999999999996</v>
      </c>
      <c r="AN343" s="115">
        <v>0.57999999999999996</v>
      </c>
      <c r="AO343" s="115">
        <v>0.57999999999999996</v>
      </c>
      <c r="AP343" s="159">
        <v>0.57999999999999996</v>
      </c>
    </row>
    <row r="344" spans="1:42">
      <c r="A344" s="165">
        <v>0</v>
      </c>
      <c r="B344" s="115" t="s">
        <v>321</v>
      </c>
      <c r="C344" s="115">
        <v>1</v>
      </c>
      <c r="D344" s="115" t="s">
        <v>99</v>
      </c>
      <c r="E344" s="115">
        <v>3</v>
      </c>
      <c r="F344" s="115" t="s">
        <v>368</v>
      </c>
      <c r="G344" s="115">
        <v>81</v>
      </c>
      <c r="H344" s="115" t="s">
        <v>772</v>
      </c>
      <c r="I344" s="117" t="s">
        <v>232</v>
      </c>
      <c r="J344" s="124" t="s">
        <v>369</v>
      </c>
      <c r="K344" s="115" t="s">
        <v>354</v>
      </c>
      <c r="L344" s="116"/>
      <c r="M344" s="2">
        <v>0.57999999999999996</v>
      </c>
      <c r="N344" s="115">
        <v>0.57999999999999996</v>
      </c>
      <c r="O344" s="115">
        <v>0.57999999999999996</v>
      </c>
      <c r="P344" s="115">
        <v>0.57999999999999996</v>
      </c>
      <c r="Q344" s="115">
        <v>0.57999999999999996</v>
      </c>
      <c r="R344" s="115">
        <v>0.57999999999999996</v>
      </c>
      <c r="S344" s="115">
        <v>0.57999999999999996</v>
      </c>
      <c r="T344" s="115">
        <v>0.57999999999999996</v>
      </c>
      <c r="U344" s="115">
        <v>0.57999999999999996</v>
      </c>
      <c r="V344" s="2">
        <v>0.57999999999999996</v>
      </c>
      <c r="W344" s="2">
        <v>0.57999999999999996</v>
      </c>
      <c r="X344" s="115">
        <v>0.57999999999999996</v>
      </c>
      <c r="Y344" s="115">
        <v>0.57999999999999996</v>
      </c>
      <c r="Z344" s="115">
        <v>0.57999999999999996</v>
      </c>
      <c r="AA344" s="115">
        <v>0.57999999999999996</v>
      </c>
      <c r="AB344" s="115">
        <v>0.57999999999999996</v>
      </c>
      <c r="AC344" s="115">
        <v>0.57999999999999996</v>
      </c>
      <c r="AD344" s="115">
        <v>0.57999999999999996</v>
      </c>
      <c r="AE344" s="115">
        <v>0.57999999999999996</v>
      </c>
      <c r="AF344" s="2">
        <v>0.57999999999999996</v>
      </c>
      <c r="AG344" s="2">
        <v>0.57999999999999996</v>
      </c>
      <c r="AH344" s="115">
        <v>0.57999999999999996</v>
      </c>
      <c r="AI344" s="115">
        <v>0.57999999999999996</v>
      </c>
      <c r="AJ344" s="115">
        <v>0.57999999999999996</v>
      </c>
      <c r="AK344" s="115">
        <v>0.57999999999999996</v>
      </c>
      <c r="AL344" s="115">
        <v>0.57999999999999996</v>
      </c>
      <c r="AM344" s="115">
        <v>0.57999999999999996</v>
      </c>
      <c r="AN344" s="115">
        <v>0.57999999999999996</v>
      </c>
      <c r="AO344" s="115">
        <v>0.57999999999999996</v>
      </c>
      <c r="AP344" s="159">
        <v>0.57999999999999996</v>
      </c>
    </row>
    <row r="345" spans="1:42">
      <c r="A345" s="165">
        <v>0</v>
      </c>
      <c r="B345" s="115" t="s">
        <v>321</v>
      </c>
      <c r="C345" s="115">
        <v>1</v>
      </c>
      <c r="D345" s="115" t="s">
        <v>99</v>
      </c>
      <c r="E345" s="115">
        <v>3</v>
      </c>
      <c r="F345" s="115" t="s">
        <v>368</v>
      </c>
      <c r="G345" s="115">
        <v>82</v>
      </c>
      <c r="H345" s="115" t="s">
        <v>224</v>
      </c>
      <c r="I345" s="117" t="s">
        <v>232</v>
      </c>
      <c r="J345" s="124" t="s">
        <v>369</v>
      </c>
      <c r="K345" s="115" t="s">
        <v>354</v>
      </c>
      <c r="L345" s="116"/>
      <c r="M345" s="2">
        <v>0.57999999999999996</v>
      </c>
      <c r="N345" s="115">
        <v>0.57999999999999996</v>
      </c>
      <c r="O345" s="115">
        <v>0.57999999999999996</v>
      </c>
      <c r="P345" s="115">
        <v>0.57999999999999996</v>
      </c>
      <c r="Q345" s="115">
        <v>0.57999999999999996</v>
      </c>
      <c r="R345" s="115">
        <v>0.57999999999999996</v>
      </c>
      <c r="S345" s="115">
        <v>0.57999999999999996</v>
      </c>
      <c r="T345" s="115">
        <v>0.57999999999999996</v>
      </c>
      <c r="U345" s="115">
        <v>0.57999999999999996</v>
      </c>
      <c r="V345" s="2">
        <v>0.57999999999999996</v>
      </c>
      <c r="W345" s="2">
        <v>0.57999999999999996</v>
      </c>
      <c r="X345" s="115">
        <v>0.57999999999999996</v>
      </c>
      <c r="Y345" s="115">
        <v>0.57999999999999996</v>
      </c>
      <c r="Z345" s="115">
        <v>0.57999999999999996</v>
      </c>
      <c r="AA345" s="115">
        <v>0.57999999999999996</v>
      </c>
      <c r="AB345" s="115">
        <v>0.57999999999999996</v>
      </c>
      <c r="AC345" s="115">
        <v>0.57999999999999996</v>
      </c>
      <c r="AD345" s="115">
        <v>0.57999999999999996</v>
      </c>
      <c r="AE345" s="115">
        <v>0.57999999999999996</v>
      </c>
      <c r="AF345" s="2">
        <v>0.57999999999999996</v>
      </c>
      <c r="AG345" s="2">
        <v>0.57999999999999996</v>
      </c>
      <c r="AH345" s="115">
        <v>0.57999999999999996</v>
      </c>
      <c r="AI345" s="115">
        <v>0.57999999999999996</v>
      </c>
      <c r="AJ345" s="115">
        <v>0.57999999999999996</v>
      </c>
      <c r="AK345" s="115">
        <v>0.57999999999999996</v>
      </c>
      <c r="AL345" s="115">
        <v>0.57999999999999996</v>
      </c>
      <c r="AM345" s="115">
        <v>0.57999999999999996</v>
      </c>
      <c r="AN345" s="115">
        <v>0.57999999999999996</v>
      </c>
      <c r="AO345" s="115">
        <v>0.57999999999999996</v>
      </c>
      <c r="AP345" s="159">
        <v>0.57999999999999996</v>
      </c>
    </row>
    <row r="346" spans="1:42">
      <c r="A346" s="165">
        <v>0</v>
      </c>
      <c r="B346" s="115" t="s">
        <v>321</v>
      </c>
      <c r="C346" s="115">
        <v>1</v>
      </c>
      <c r="D346" s="115" t="s">
        <v>99</v>
      </c>
      <c r="E346" s="115">
        <v>3</v>
      </c>
      <c r="F346" s="115" t="s">
        <v>368</v>
      </c>
      <c r="G346" s="115">
        <v>83</v>
      </c>
      <c r="H346" s="115" t="s">
        <v>764</v>
      </c>
      <c r="I346" s="117" t="s">
        <v>232</v>
      </c>
      <c r="J346" s="124" t="s">
        <v>369</v>
      </c>
      <c r="K346" s="115" t="s">
        <v>354</v>
      </c>
      <c r="L346" s="116"/>
      <c r="M346" s="246">
        <v>4</v>
      </c>
      <c r="N346" s="115">
        <v>4</v>
      </c>
      <c r="O346" s="115">
        <v>4</v>
      </c>
      <c r="P346" s="115">
        <v>4</v>
      </c>
      <c r="Q346" s="115">
        <v>4</v>
      </c>
      <c r="R346" s="115">
        <v>4</v>
      </c>
      <c r="S346" s="115">
        <v>4</v>
      </c>
      <c r="T346" s="115">
        <v>4</v>
      </c>
      <c r="U346" s="115">
        <v>4</v>
      </c>
      <c r="V346" s="2">
        <v>4</v>
      </c>
      <c r="W346" s="2">
        <v>4</v>
      </c>
      <c r="X346" s="115">
        <v>4</v>
      </c>
      <c r="Y346" s="115">
        <v>4</v>
      </c>
      <c r="Z346" s="115">
        <v>4</v>
      </c>
      <c r="AA346" s="115">
        <v>4</v>
      </c>
      <c r="AB346" s="115">
        <v>4</v>
      </c>
      <c r="AC346" s="115">
        <v>4</v>
      </c>
      <c r="AD346" s="115">
        <v>4</v>
      </c>
      <c r="AE346" s="115">
        <v>4</v>
      </c>
      <c r="AF346" s="2">
        <v>4</v>
      </c>
      <c r="AG346" s="2">
        <v>4</v>
      </c>
      <c r="AH346" s="115">
        <v>4</v>
      </c>
      <c r="AI346" s="115">
        <v>4</v>
      </c>
      <c r="AJ346" s="115">
        <v>4</v>
      </c>
      <c r="AK346" s="115">
        <v>4</v>
      </c>
      <c r="AL346" s="115">
        <v>4</v>
      </c>
      <c r="AM346" s="115">
        <v>4</v>
      </c>
      <c r="AN346" s="115">
        <v>4</v>
      </c>
      <c r="AO346" s="115">
        <v>4</v>
      </c>
      <c r="AP346" s="159">
        <v>4</v>
      </c>
    </row>
    <row r="347" spans="1:42">
      <c r="A347" s="165">
        <v>0</v>
      </c>
      <c r="B347" s="115" t="s">
        <v>321</v>
      </c>
      <c r="C347" s="115">
        <v>1</v>
      </c>
      <c r="D347" s="115" t="s">
        <v>99</v>
      </c>
      <c r="E347" s="115">
        <v>3</v>
      </c>
      <c r="F347" s="115" t="s">
        <v>368</v>
      </c>
      <c r="G347" s="115">
        <v>84</v>
      </c>
      <c r="H347" s="115" t="s">
        <v>762</v>
      </c>
      <c r="I347" s="117" t="s">
        <v>232</v>
      </c>
      <c r="J347" s="124" t="s">
        <v>369</v>
      </c>
      <c r="K347" s="115" t="s">
        <v>354</v>
      </c>
      <c r="L347" s="113"/>
      <c r="M347" s="246">
        <v>7.5</v>
      </c>
      <c r="N347" s="115">
        <v>7.5</v>
      </c>
      <c r="O347" s="115">
        <v>7.5</v>
      </c>
      <c r="P347" s="115">
        <v>7.5</v>
      </c>
      <c r="Q347" s="115">
        <v>7.5</v>
      </c>
      <c r="R347" s="115">
        <v>7.5</v>
      </c>
      <c r="S347" s="115">
        <v>7.5</v>
      </c>
      <c r="T347" s="115">
        <v>7.5</v>
      </c>
      <c r="U347" s="115">
        <v>7.5</v>
      </c>
      <c r="V347" s="2">
        <v>7.5</v>
      </c>
      <c r="W347" s="2">
        <v>7.5</v>
      </c>
      <c r="X347" s="115">
        <v>7.5</v>
      </c>
      <c r="Y347" s="115">
        <v>7.5</v>
      </c>
      <c r="Z347" s="115">
        <v>7.5</v>
      </c>
      <c r="AA347" s="115">
        <v>7.5</v>
      </c>
      <c r="AB347" s="115">
        <v>7.5</v>
      </c>
      <c r="AC347" s="115">
        <v>7.5</v>
      </c>
      <c r="AD347" s="115">
        <v>7.5</v>
      </c>
      <c r="AE347" s="115">
        <v>7.5</v>
      </c>
      <c r="AF347" s="2">
        <v>7.5</v>
      </c>
      <c r="AG347" s="2">
        <v>7.5</v>
      </c>
      <c r="AH347" s="115">
        <v>7.5</v>
      </c>
      <c r="AI347" s="115">
        <v>7.5</v>
      </c>
      <c r="AJ347" s="115">
        <v>7.5</v>
      </c>
      <c r="AK347" s="115">
        <v>7.5</v>
      </c>
      <c r="AL347" s="115">
        <v>7.5</v>
      </c>
      <c r="AM347" s="115">
        <v>7.5</v>
      </c>
      <c r="AN347" s="115">
        <v>7.5</v>
      </c>
      <c r="AO347" s="115">
        <v>7.5</v>
      </c>
      <c r="AP347" s="159">
        <v>7.5</v>
      </c>
    </row>
    <row r="348" spans="1:42" ht="15" thickBot="1">
      <c r="A348" s="166">
        <v>0</v>
      </c>
      <c r="B348" s="118" t="s">
        <v>321</v>
      </c>
      <c r="C348" s="118">
        <v>1</v>
      </c>
      <c r="D348" s="118" t="s">
        <v>99</v>
      </c>
      <c r="E348" s="118">
        <v>3</v>
      </c>
      <c r="F348" s="118" t="s">
        <v>368</v>
      </c>
      <c r="G348" s="115">
        <v>85</v>
      </c>
      <c r="H348" s="118" t="s">
        <v>227</v>
      </c>
      <c r="I348" s="119" t="s">
        <v>232</v>
      </c>
      <c r="J348" s="118" t="s">
        <v>369</v>
      </c>
      <c r="K348" s="118" t="s">
        <v>354</v>
      </c>
      <c r="L348" s="160"/>
      <c r="M348" s="247">
        <v>7.8</v>
      </c>
      <c r="N348" s="118">
        <v>7.8</v>
      </c>
      <c r="O348" s="118">
        <v>7.8</v>
      </c>
      <c r="P348" s="118">
        <v>7.8</v>
      </c>
      <c r="Q348" s="118">
        <v>7.8</v>
      </c>
      <c r="R348" s="118">
        <v>7.8</v>
      </c>
      <c r="S348" s="118">
        <v>7.8</v>
      </c>
      <c r="T348" s="118">
        <v>7.8</v>
      </c>
      <c r="U348" s="118">
        <v>7.8</v>
      </c>
      <c r="V348" s="62">
        <v>7.8</v>
      </c>
      <c r="W348" s="62">
        <v>7.8</v>
      </c>
      <c r="X348" s="118">
        <v>7.8</v>
      </c>
      <c r="Y348" s="118">
        <v>7.8</v>
      </c>
      <c r="Z348" s="118">
        <v>7.8</v>
      </c>
      <c r="AA348" s="118">
        <v>7.8</v>
      </c>
      <c r="AB348" s="118">
        <v>7.8</v>
      </c>
      <c r="AC348" s="118">
        <v>7.8</v>
      </c>
      <c r="AD348" s="118">
        <v>7.8</v>
      </c>
      <c r="AE348" s="118">
        <v>7.8</v>
      </c>
      <c r="AF348" s="62">
        <v>7.8</v>
      </c>
      <c r="AG348" s="62">
        <v>7.8</v>
      </c>
      <c r="AH348" s="118">
        <v>7.8</v>
      </c>
      <c r="AI348" s="118">
        <v>7.8</v>
      </c>
      <c r="AJ348" s="118">
        <v>7.8</v>
      </c>
      <c r="AK348" s="118">
        <v>7.8</v>
      </c>
      <c r="AL348" s="118">
        <v>7.8</v>
      </c>
      <c r="AM348" s="118">
        <v>7.8</v>
      </c>
      <c r="AN348" s="118">
        <v>7.8</v>
      </c>
      <c r="AO348" s="118">
        <v>7.8</v>
      </c>
      <c r="AP348" s="161">
        <v>7.8</v>
      </c>
    </row>
    <row r="349" spans="1:42">
      <c r="A349" s="162">
        <v>0</v>
      </c>
      <c r="B349" s="157" t="s">
        <v>321</v>
      </c>
      <c r="C349" s="157">
        <v>1</v>
      </c>
      <c r="D349" s="157" t="s">
        <v>99</v>
      </c>
      <c r="E349" s="157">
        <v>3</v>
      </c>
      <c r="F349" s="157" t="s">
        <v>368</v>
      </c>
      <c r="G349" s="115">
        <v>86</v>
      </c>
      <c r="H349" s="157" t="s">
        <v>761</v>
      </c>
      <c r="I349" s="163" t="s">
        <v>233</v>
      </c>
      <c r="J349" s="164" t="s">
        <v>369</v>
      </c>
      <c r="K349" s="157" t="s">
        <v>354</v>
      </c>
      <c r="L349" s="157"/>
      <c r="M349" s="2">
        <v>9.9700000000000006</v>
      </c>
      <c r="N349" s="157">
        <v>9.9700000000000006</v>
      </c>
      <c r="O349" s="157">
        <v>9.9700000000000006</v>
      </c>
      <c r="P349" s="157">
        <v>9.9700000000000006</v>
      </c>
      <c r="Q349" s="157">
        <v>9.9700000000000006</v>
      </c>
      <c r="R349" s="157">
        <v>9.9700000000000006</v>
      </c>
      <c r="S349" s="157">
        <v>9.9700000000000006</v>
      </c>
      <c r="T349" s="157">
        <v>9.9700000000000006</v>
      </c>
      <c r="U349" s="157">
        <v>9.9700000000000006</v>
      </c>
      <c r="V349" s="127">
        <v>9.9700000000000006</v>
      </c>
      <c r="W349" s="127">
        <v>9.9700000000000006</v>
      </c>
      <c r="X349" s="157">
        <v>9.9700000000000006</v>
      </c>
      <c r="Y349" s="157">
        <v>9.9700000000000006</v>
      </c>
      <c r="Z349" s="157">
        <v>9.9700000000000006</v>
      </c>
      <c r="AA349" s="157">
        <v>9.9700000000000006</v>
      </c>
      <c r="AB349" s="157">
        <v>9.9700000000000006</v>
      </c>
      <c r="AC349" s="157">
        <v>9.9700000000000006</v>
      </c>
      <c r="AD349" s="157">
        <v>9.9700000000000006</v>
      </c>
      <c r="AE349" s="157">
        <v>9.9700000000000006</v>
      </c>
      <c r="AF349" s="127">
        <v>9.9700000000000006</v>
      </c>
      <c r="AG349" s="127">
        <v>9.9700000000000006</v>
      </c>
      <c r="AH349" s="157">
        <v>9.9700000000000006</v>
      </c>
      <c r="AI349" s="157">
        <v>9.9700000000000006</v>
      </c>
      <c r="AJ349" s="157">
        <v>9.9700000000000006</v>
      </c>
      <c r="AK349" s="157">
        <v>9.9700000000000006</v>
      </c>
      <c r="AL349" s="157">
        <v>9.9700000000000006</v>
      </c>
      <c r="AM349" s="157">
        <v>9.9700000000000006</v>
      </c>
      <c r="AN349" s="157">
        <v>9.9700000000000006</v>
      </c>
      <c r="AO349" s="157">
        <v>9.9700000000000006</v>
      </c>
      <c r="AP349" s="158">
        <v>9.9700000000000006</v>
      </c>
    </row>
    <row r="350" spans="1:42">
      <c r="A350" s="165">
        <v>0</v>
      </c>
      <c r="B350" s="115" t="s">
        <v>321</v>
      </c>
      <c r="C350" s="115">
        <v>1</v>
      </c>
      <c r="D350" s="115" t="s">
        <v>99</v>
      </c>
      <c r="E350" s="115">
        <v>3</v>
      </c>
      <c r="F350" s="115" t="s">
        <v>368</v>
      </c>
      <c r="G350" s="115">
        <v>87</v>
      </c>
      <c r="H350" s="115" t="s">
        <v>212</v>
      </c>
      <c r="I350" s="117" t="s">
        <v>233</v>
      </c>
      <c r="J350" s="124" t="s">
        <v>369</v>
      </c>
      <c r="K350" s="115" t="s">
        <v>354</v>
      </c>
      <c r="L350" s="116"/>
      <c r="M350" s="2">
        <v>1.68</v>
      </c>
      <c r="N350" s="115">
        <v>1.68</v>
      </c>
      <c r="O350" s="115">
        <v>1.68</v>
      </c>
      <c r="P350" s="115">
        <v>1.68</v>
      </c>
      <c r="Q350" s="115">
        <v>1.68</v>
      </c>
      <c r="R350" s="115">
        <v>1.68</v>
      </c>
      <c r="S350" s="115">
        <v>1.68</v>
      </c>
      <c r="T350" s="115">
        <v>1.68</v>
      </c>
      <c r="U350" s="115">
        <v>1.68</v>
      </c>
      <c r="V350" s="2">
        <v>1.68</v>
      </c>
      <c r="W350" s="2">
        <v>1.68</v>
      </c>
      <c r="X350" s="115">
        <v>1.68</v>
      </c>
      <c r="Y350" s="115">
        <v>1.68</v>
      </c>
      <c r="Z350" s="115">
        <v>1.68</v>
      </c>
      <c r="AA350" s="115">
        <v>1.68</v>
      </c>
      <c r="AB350" s="115">
        <v>1.68</v>
      </c>
      <c r="AC350" s="115">
        <v>1.68</v>
      </c>
      <c r="AD350" s="115">
        <v>1.68</v>
      </c>
      <c r="AE350" s="115">
        <v>1.68</v>
      </c>
      <c r="AF350" s="2">
        <v>1.68</v>
      </c>
      <c r="AG350" s="2">
        <v>1.68</v>
      </c>
      <c r="AH350" s="115">
        <v>1.68</v>
      </c>
      <c r="AI350" s="115">
        <v>1.68</v>
      </c>
      <c r="AJ350" s="115">
        <v>1.68</v>
      </c>
      <c r="AK350" s="115">
        <v>1.68</v>
      </c>
      <c r="AL350" s="115">
        <v>1.68</v>
      </c>
      <c r="AM350" s="115">
        <v>1.68</v>
      </c>
      <c r="AN350" s="115">
        <v>1.68</v>
      </c>
      <c r="AO350" s="115">
        <v>1.68</v>
      </c>
      <c r="AP350" s="159">
        <v>1.68</v>
      </c>
    </row>
    <row r="351" spans="1:42">
      <c r="A351" s="165">
        <v>0</v>
      </c>
      <c r="B351" s="115" t="s">
        <v>321</v>
      </c>
      <c r="C351" s="115">
        <v>1</v>
      </c>
      <c r="D351" s="115" t="s">
        <v>99</v>
      </c>
      <c r="E351" s="115">
        <v>3</v>
      </c>
      <c r="F351" s="115" t="s">
        <v>368</v>
      </c>
      <c r="G351" s="115">
        <v>88</v>
      </c>
      <c r="H351" s="115" t="s">
        <v>768</v>
      </c>
      <c r="I351" s="117" t="s">
        <v>233</v>
      </c>
      <c r="J351" s="124" t="s">
        <v>369</v>
      </c>
      <c r="K351" s="115" t="s">
        <v>354</v>
      </c>
      <c r="L351" s="116"/>
      <c r="M351" s="2">
        <v>1.68</v>
      </c>
      <c r="N351" s="115">
        <v>1.68</v>
      </c>
      <c r="O351" s="115">
        <v>1.68</v>
      </c>
      <c r="P351" s="115">
        <v>1.68</v>
      </c>
      <c r="Q351" s="115">
        <v>1.68</v>
      </c>
      <c r="R351" s="115">
        <v>1.68</v>
      </c>
      <c r="S351" s="115">
        <v>1.68</v>
      </c>
      <c r="T351" s="115">
        <v>1.68</v>
      </c>
      <c r="U351" s="115">
        <v>1.68</v>
      </c>
      <c r="V351" s="2">
        <v>1.68</v>
      </c>
      <c r="W351" s="2">
        <v>1.68</v>
      </c>
      <c r="X351" s="115">
        <v>1.68</v>
      </c>
      <c r="Y351" s="115">
        <v>1.68</v>
      </c>
      <c r="Z351" s="115">
        <v>1.68</v>
      </c>
      <c r="AA351" s="115">
        <v>1.68</v>
      </c>
      <c r="AB351" s="115">
        <v>1.68</v>
      </c>
      <c r="AC351" s="115">
        <v>1.68</v>
      </c>
      <c r="AD351" s="115">
        <v>1.68</v>
      </c>
      <c r="AE351" s="115">
        <v>1.68</v>
      </c>
      <c r="AF351" s="2">
        <v>1.68</v>
      </c>
      <c r="AG351" s="2">
        <v>1.68</v>
      </c>
      <c r="AH351" s="115">
        <v>1.68</v>
      </c>
      <c r="AI351" s="115">
        <v>1.68</v>
      </c>
      <c r="AJ351" s="115">
        <v>1.68</v>
      </c>
      <c r="AK351" s="115">
        <v>1.68</v>
      </c>
      <c r="AL351" s="115">
        <v>1.68</v>
      </c>
      <c r="AM351" s="115">
        <v>1.68</v>
      </c>
      <c r="AN351" s="115">
        <v>1.68</v>
      </c>
      <c r="AO351" s="115">
        <v>1.68</v>
      </c>
      <c r="AP351" s="159">
        <v>1.68</v>
      </c>
    </row>
    <row r="352" spans="1:42">
      <c r="A352" s="165">
        <v>0</v>
      </c>
      <c r="B352" s="115" t="s">
        <v>321</v>
      </c>
      <c r="C352" s="115">
        <v>1</v>
      </c>
      <c r="D352" s="115" t="s">
        <v>99</v>
      </c>
      <c r="E352" s="115">
        <v>3</v>
      </c>
      <c r="F352" s="115" t="s">
        <v>368</v>
      </c>
      <c r="G352" s="115">
        <v>89</v>
      </c>
      <c r="H352" s="115" t="s">
        <v>763</v>
      </c>
      <c r="I352" s="117" t="s">
        <v>233</v>
      </c>
      <c r="J352" s="124" t="s">
        <v>369</v>
      </c>
      <c r="K352" s="115" t="s">
        <v>354</v>
      </c>
      <c r="L352" s="116"/>
      <c r="M352" s="2">
        <v>1.19</v>
      </c>
      <c r="N352" s="115">
        <v>1.19</v>
      </c>
      <c r="O352" s="115">
        <v>1.19</v>
      </c>
      <c r="P352" s="115">
        <v>1.19</v>
      </c>
      <c r="Q352" s="115">
        <v>1.19</v>
      </c>
      <c r="R352" s="115">
        <v>1.19</v>
      </c>
      <c r="S352" s="115">
        <v>1.19</v>
      </c>
      <c r="T352" s="115">
        <v>1.19</v>
      </c>
      <c r="U352" s="115">
        <v>1.19</v>
      </c>
      <c r="V352" s="2">
        <v>1.19</v>
      </c>
      <c r="W352" s="2">
        <v>1.19</v>
      </c>
      <c r="X352" s="115">
        <v>1.19</v>
      </c>
      <c r="Y352" s="115">
        <v>1.19</v>
      </c>
      <c r="Z352" s="115">
        <v>1.19</v>
      </c>
      <c r="AA352" s="115">
        <v>1.19</v>
      </c>
      <c r="AB352" s="115">
        <v>1.19</v>
      </c>
      <c r="AC352" s="115">
        <v>1.19</v>
      </c>
      <c r="AD352" s="115">
        <v>1.19</v>
      </c>
      <c r="AE352" s="115">
        <v>1.19</v>
      </c>
      <c r="AF352" s="2">
        <v>1.19</v>
      </c>
      <c r="AG352" s="2">
        <v>1.19</v>
      </c>
      <c r="AH352" s="115">
        <v>1.19</v>
      </c>
      <c r="AI352" s="115">
        <v>1.19</v>
      </c>
      <c r="AJ352" s="115">
        <v>1.19</v>
      </c>
      <c r="AK352" s="115">
        <v>1.19</v>
      </c>
      <c r="AL352" s="115">
        <v>1.19</v>
      </c>
      <c r="AM352" s="115">
        <v>1.19</v>
      </c>
      <c r="AN352" s="115">
        <v>1.19</v>
      </c>
      <c r="AO352" s="115">
        <v>1.19</v>
      </c>
      <c r="AP352" s="159">
        <v>1.19</v>
      </c>
    </row>
    <row r="353" spans="1:42">
      <c r="A353" s="165">
        <v>0</v>
      </c>
      <c r="B353" s="115" t="s">
        <v>321</v>
      </c>
      <c r="C353" s="115">
        <v>1</v>
      </c>
      <c r="D353" s="115" t="s">
        <v>99</v>
      </c>
      <c r="E353" s="115">
        <v>3</v>
      </c>
      <c r="F353" s="115" t="s">
        <v>368</v>
      </c>
      <c r="G353" s="115">
        <v>90</v>
      </c>
      <c r="H353" s="115" t="s">
        <v>215</v>
      </c>
      <c r="I353" s="117" t="s">
        <v>233</v>
      </c>
      <c r="J353" s="124" t="s">
        <v>369</v>
      </c>
      <c r="K353" s="115" t="s">
        <v>354</v>
      </c>
      <c r="L353" s="116"/>
      <c r="M353" s="2">
        <v>1.19</v>
      </c>
      <c r="N353" s="115">
        <v>1.19</v>
      </c>
      <c r="O353" s="115">
        <v>1.19</v>
      </c>
      <c r="P353" s="115">
        <v>1.19</v>
      </c>
      <c r="Q353" s="115">
        <v>1.19</v>
      </c>
      <c r="R353" s="115">
        <v>1.19</v>
      </c>
      <c r="S353" s="115">
        <v>1.19</v>
      </c>
      <c r="T353" s="115">
        <v>1.19</v>
      </c>
      <c r="U353" s="115">
        <v>1.19</v>
      </c>
      <c r="V353" s="2">
        <v>1.19</v>
      </c>
      <c r="W353" s="2">
        <v>1.19</v>
      </c>
      <c r="X353" s="115">
        <v>1.19</v>
      </c>
      <c r="Y353" s="115">
        <v>1.19</v>
      </c>
      <c r="Z353" s="115">
        <v>1.19</v>
      </c>
      <c r="AA353" s="115">
        <v>1.19</v>
      </c>
      <c r="AB353" s="115">
        <v>1.19</v>
      </c>
      <c r="AC353" s="115">
        <v>1.19</v>
      </c>
      <c r="AD353" s="115">
        <v>1.19</v>
      </c>
      <c r="AE353" s="115">
        <v>1.19</v>
      </c>
      <c r="AF353" s="2">
        <v>1.19</v>
      </c>
      <c r="AG353" s="2">
        <v>1.19</v>
      </c>
      <c r="AH353" s="115">
        <v>1.19</v>
      </c>
      <c r="AI353" s="115">
        <v>1.19</v>
      </c>
      <c r="AJ353" s="115">
        <v>1.19</v>
      </c>
      <c r="AK353" s="115">
        <v>1.19</v>
      </c>
      <c r="AL353" s="115">
        <v>1.19</v>
      </c>
      <c r="AM353" s="115">
        <v>1.19</v>
      </c>
      <c r="AN353" s="115">
        <v>1.19</v>
      </c>
      <c r="AO353" s="115">
        <v>1.19</v>
      </c>
      <c r="AP353" s="159">
        <v>1.19</v>
      </c>
    </row>
    <row r="354" spans="1:42">
      <c r="A354" s="165">
        <v>0</v>
      </c>
      <c r="B354" s="115" t="s">
        <v>321</v>
      </c>
      <c r="C354" s="115">
        <v>1</v>
      </c>
      <c r="D354" s="115" t="s">
        <v>99</v>
      </c>
      <c r="E354" s="115">
        <v>3</v>
      </c>
      <c r="F354" s="115" t="s">
        <v>368</v>
      </c>
      <c r="G354" s="115">
        <v>91</v>
      </c>
      <c r="H354" s="115" t="s">
        <v>216</v>
      </c>
      <c r="I354" s="117" t="s">
        <v>233</v>
      </c>
      <c r="J354" s="124" t="s">
        <v>369</v>
      </c>
      <c r="K354" s="115" t="s">
        <v>354</v>
      </c>
      <c r="L354" s="116"/>
      <c r="M354" s="2">
        <v>1.68</v>
      </c>
      <c r="N354" s="115">
        <v>1.68</v>
      </c>
      <c r="O354" s="115">
        <v>1.68</v>
      </c>
      <c r="P354" s="115">
        <v>1.68</v>
      </c>
      <c r="Q354" s="115">
        <v>1.68</v>
      </c>
      <c r="R354" s="115">
        <v>1.68</v>
      </c>
      <c r="S354" s="115">
        <v>1.68</v>
      </c>
      <c r="T354" s="115">
        <v>1.68</v>
      </c>
      <c r="U354" s="115">
        <v>1.68</v>
      </c>
      <c r="V354" s="2">
        <v>1.68</v>
      </c>
      <c r="W354" s="2">
        <v>1.68</v>
      </c>
      <c r="X354" s="115">
        <v>1.68</v>
      </c>
      <c r="Y354" s="115">
        <v>1.68</v>
      </c>
      <c r="Z354" s="115">
        <v>1.68</v>
      </c>
      <c r="AA354" s="115">
        <v>1.68</v>
      </c>
      <c r="AB354" s="115">
        <v>1.68</v>
      </c>
      <c r="AC354" s="115">
        <v>1.68</v>
      </c>
      <c r="AD354" s="115">
        <v>1.68</v>
      </c>
      <c r="AE354" s="115">
        <v>1.68</v>
      </c>
      <c r="AF354" s="2">
        <v>1.68</v>
      </c>
      <c r="AG354" s="2">
        <v>1.68</v>
      </c>
      <c r="AH354" s="115">
        <v>1.68</v>
      </c>
      <c r="AI354" s="115">
        <v>1.68</v>
      </c>
      <c r="AJ354" s="115">
        <v>1.68</v>
      </c>
      <c r="AK354" s="115">
        <v>1.68</v>
      </c>
      <c r="AL354" s="115">
        <v>1.68</v>
      </c>
      <c r="AM354" s="115">
        <v>1.68</v>
      </c>
      <c r="AN354" s="115">
        <v>1.68</v>
      </c>
      <c r="AO354" s="115">
        <v>1.68</v>
      </c>
      <c r="AP354" s="159">
        <v>1.68</v>
      </c>
    </row>
    <row r="355" spans="1:42">
      <c r="A355" s="165">
        <v>0</v>
      </c>
      <c r="B355" s="115" t="s">
        <v>321</v>
      </c>
      <c r="C355" s="115">
        <v>1</v>
      </c>
      <c r="D355" s="115" t="s">
        <v>99</v>
      </c>
      <c r="E355" s="115">
        <v>3</v>
      </c>
      <c r="F355" s="115" t="s">
        <v>368</v>
      </c>
      <c r="G355" s="115">
        <v>92</v>
      </c>
      <c r="H355" s="115" t="s">
        <v>765</v>
      </c>
      <c r="I355" s="117" t="s">
        <v>233</v>
      </c>
      <c r="J355" s="124" t="s">
        <v>369</v>
      </c>
      <c r="K355" s="115" t="s">
        <v>354</v>
      </c>
      <c r="L355" s="116"/>
      <c r="M355" s="2">
        <v>10</v>
      </c>
      <c r="N355" s="115">
        <v>10</v>
      </c>
      <c r="O355" s="115">
        <v>10</v>
      </c>
      <c r="P355" s="115">
        <v>10</v>
      </c>
      <c r="Q355" s="115">
        <v>10</v>
      </c>
      <c r="R355" s="115">
        <v>10</v>
      </c>
      <c r="S355" s="115">
        <v>10</v>
      </c>
      <c r="T355" s="115">
        <v>10</v>
      </c>
      <c r="U355" s="115">
        <v>10</v>
      </c>
      <c r="V355" s="2">
        <v>10</v>
      </c>
      <c r="W355" s="2">
        <v>10</v>
      </c>
      <c r="X355" s="115">
        <v>10</v>
      </c>
      <c r="Y355" s="115">
        <v>10</v>
      </c>
      <c r="Z355" s="115">
        <v>10</v>
      </c>
      <c r="AA355" s="115">
        <v>10</v>
      </c>
      <c r="AB355" s="115">
        <v>10</v>
      </c>
      <c r="AC355" s="115">
        <v>10</v>
      </c>
      <c r="AD355" s="115">
        <v>10</v>
      </c>
      <c r="AE355" s="115">
        <v>10</v>
      </c>
      <c r="AF355" s="2">
        <v>10</v>
      </c>
      <c r="AG355" s="2">
        <v>10</v>
      </c>
      <c r="AH355" s="115">
        <v>10</v>
      </c>
      <c r="AI355" s="115">
        <v>10</v>
      </c>
      <c r="AJ355" s="115">
        <v>10</v>
      </c>
      <c r="AK355" s="115">
        <v>10</v>
      </c>
      <c r="AL355" s="115">
        <v>10</v>
      </c>
      <c r="AM355" s="115">
        <v>10</v>
      </c>
      <c r="AN355" s="115">
        <v>10</v>
      </c>
      <c r="AO355" s="115">
        <v>10</v>
      </c>
      <c r="AP355" s="159">
        <v>10</v>
      </c>
    </row>
    <row r="356" spans="1:42">
      <c r="A356" s="165">
        <v>0</v>
      </c>
      <c r="B356" s="115" t="s">
        <v>321</v>
      </c>
      <c r="C356" s="115">
        <v>1</v>
      </c>
      <c r="D356" s="115" t="s">
        <v>99</v>
      </c>
      <c r="E356" s="115">
        <v>3</v>
      </c>
      <c r="F356" s="115" t="s">
        <v>368</v>
      </c>
      <c r="G356" s="115">
        <v>93</v>
      </c>
      <c r="H356" s="115" t="s">
        <v>766</v>
      </c>
      <c r="I356" s="117" t="s">
        <v>233</v>
      </c>
      <c r="J356" s="124" t="s">
        <v>369</v>
      </c>
      <c r="K356" s="115" t="s">
        <v>354</v>
      </c>
      <c r="L356" s="116"/>
      <c r="M356" s="2">
        <v>5</v>
      </c>
      <c r="N356" s="115">
        <v>5</v>
      </c>
      <c r="O356" s="115">
        <v>5</v>
      </c>
      <c r="P356" s="115">
        <v>5</v>
      </c>
      <c r="Q356" s="115">
        <v>5</v>
      </c>
      <c r="R356" s="115">
        <v>5</v>
      </c>
      <c r="S356" s="115">
        <v>5</v>
      </c>
      <c r="T356" s="115">
        <v>5</v>
      </c>
      <c r="U356" s="115">
        <v>5</v>
      </c>
      <c r="V356" s="2">
        <v>5</v>
      </c>
      <c r="W356" s="2">
        <v>5</v>
      </c>
      <c r="X356" s="115">
        <v>5</v>
      </c>
      <c r="Y356" s="115">
        <v>5</v>
      </c>
      <c r="Z356" s="115">
        <v>5</v>
      </c>
      <c r="AA356" s="115">
        <v>5</v>
      </c>
      <c r="AB356" s="115">
        <v>5</v>
      </c>
      <c r="AC356" s="115">
        <v>5</v>
      </c>
      <c r="AD356" s="115">
        <v>5</v>
      </c>
      <c r="AE356" s="115">
        <v>5</v>
      </c>
      <c r="AF356" s="2">
        <v>5</v>
      </c>
      <c r="AG356" s="2">
        <v>5</v>
      </c>
      <c r="AH356" s="115">
        <v>5</v>
      </c>
      <c r="AI356" s="115">
        <v>5</v>
      </c>
      <c r="AJ356" s="115">
        <v>5</v>
      </c>
      <c r="AK356" s="115">
        <v>5</v>
      </c>
      <c r="AL356" s="115">
        <v>5</v>
      </c>
      <c r="AM356" s="115">
        <v>5</v>
      </c>
      <c r="AN356" s="115">
        <v>5</v>
      </c>
      <c r="AO356" s="115">
        <v>5</v>
      </c>
      <c r="AP356" s="159">
        <v>5</v>
      </c>
    </row>
    <row r="357" spans="1:42">
      <c r="A357" s="165">
        <v>0</v>
      </c>
      <c r="B357" s="115" t="s">
        <v>321</v>
      </c>
      <c r="C357" s="115">
        <v>1</v>
      </c>
      <c r="D357" s="115" t="s">
        <v>99</v>
      </c>
      <c r="E357" s="115">
        <v>3</v>
      </c>
      <c r="F357" s="115" t="s">
        <v>368</v>
      </c>
      <c r="G357" s="115">
        <v>94</v>
      </c>
      <c r="H357" s="115" t="s">
        <v>767</v>
      </c>
      <c r="I357" s="117" t="s">
        <v>233</v>
      </c>
      <c r="J357" s="124" t="s">
        <v>369</v>
      </c>
      <c r="K357" s="115" t="s">
        <v>354</v>
      </c>
      <c r="L357" s="116"/>
      <c r="M357" s="2">
        <v>5</v>
      </c>
      <c r="N357" s="115">
        <v>5</v>
      </c>
      <c r="O357" s="115">
        <v>5</v>
      </c>
      <c r="P357" s="115">
        <v>5</v>
      </c>
      <c r="Q357" s="115">
        <v>5</v>
      </c>
      <c r="R357" s="115">
        <v>5</v>
      </c>
      <c r="S357" s="115">
        <v>5</v>
      </c>
      <c r="T357" s="115">
        <v>5</v>
      </c>
      <c r="U357" s="115">
        <v>5</v>
      </c>
      <c r="V357" s="2">
        <v>5</v>
      </c>
      <c r="W357" s="2">
        <v>5</v>
      </c>
      <c r="X357" s="115">
        <v>5</v>
      </c>
      <c r="Y357" s="115">
        <v>5</v>
      </c>
      <c r="Z357" s="115">
        <v>5</v>
      </c>
      <c r="AA357" s="115">
        <v>5</v>
      </c>
      <c r="AB357" s="115">
        <v>5</v>
      </c>
      <c r="AC357" s="115">
        <v>5</v>
      </c>
      <c r="AD357" s="115">
        <v>5</v>
      </c>
      <c r="AE357" s="115">
        <v>5</v>
      </c>
      <c r="AF357" s="2">
        <v>5</v>
      </c>
      <c r="AG357" s="2">
        <v>5</v>
      </c>
      <c r="AH357" s="115">
        <v>5</v>
      </c>
      <c r="AI357" s="115">
        <v>5</v>
      </c>
      <c r="AJ357" s="115">
        <v>5</v>
      </c>
      <c r="AK357" s="115">
        <v>5</v>
      </c>
      <c r="AL357" s="115">
        <v>5</v>
      </c>
      <c r="AM357" s="115">
        <v>5</v>
      </c>
      <c r="AN357" s="115">
        <v>5</v>
      </c>
      <c r="AO357" s="115">
        <v>5</v>
      </c>
      <c r="AP357" s="159">
        <v>5</v>
      </c>
    </row>
    <row r="358" spans="1:42">
      <c r="A358" s="165">
        <v>0</v>
      </c>
      <c r="B358" s="115" t="s">
        <v>321</v>
      </c>
      <c r="C358" s="115">
        <v>1</v>
      </c>
      <c r="D358" s="115" t="s">
        <v>99</v>
      </c>
      <c r="E358" s="115">
        <v>3</v>
      </c>
      <c r="F358" s="115" t="s">
        <v>368</v>
      </c>
      <c r="G358" s="115">
        <v>95</v>
      </c>
      <c r="H358" s="115" t="s">
        <v>220</v>
      </c>
      <c r="I358" s="117" t="s">
        <v>233</v>
      </c>
      <c r="J358" s="124" t="s">
        <v>369</v>
      </c>
      <c r="K358" s="115" t="s">
        <v>354</v>
      </c>
      <c r="L358" s="116"/>
      <c r="M358" s="2">
        <v>5</v>
      </c>
      <c r="N358" s="115">
        <v>5</v>
      </c>
      <c r="O358" s="115">
        <v>5</v>
      </c>
      <c r="P358" s="115">
        <v>5</v>
      </c>
      <c r="Q358" s="115">
        <v>5</v>
      </c>
      <c r="R358" s="115">
        <v>5</v>
      </c>
      <c r="S358" s="115">
        <v>5</v>
      </c>
      <c r="T358" s="115">
        <v>5</v>
      </c>
      <c r="U358" s="115">
        <v>5</v>
      </c>
      <c r="V358" s="2">
        <v>5</v>
      </c>
      <c r="W358" s="2">
        <v>5</v>
      </c>
      <c r="X358" s="115">
        <v>5</v>
      </c>
      <c r="Y358" s="115">
        <v>5</v>
      </c>
      <c r="Z358" s="115">
        <v>5</v>
      </c>
      <c r="AA358" s="115">
        <v>5</v>
      </c>
      <c r="AB358" s="115">
        <v>5</v>
      </c>
      <c r="AC358" s="115">
        <v>5</v>
      </c>
      <c r="AD358" s="115">
        <v>5</v>
      </c>
      <c r="AE358" s="115">
        <v>5</v>
      </c>
      <c r="AF358" s="2">
        <v>5</v>
      </c>
      <c r="AG358" s="2">
        <v>5</v>
      </c>
      <c r="AH358" s="115">
        <v>5</v>
      </c>
      <c r="AI358" s="115">
        <v>5</v>
      </c>
      <c r="AJ358" s="115">
        <v>5</v>
      </c>
      <c r="AK358" s="115">
        <v>5</v>
      </c>
      <c r="AL358" s="115">
        <v>5</v>
      </c>
      <c r="AM358" s="115">
        <v>5</v>
      </c>
      <c r="AN358" s="115">
        <v>5</v>
      </c>
      <c r="AO358" s="115">
        <v>5</v>
      </c>
      <c r="AP358" s="159">
        <v>5</v>
      </c>
    </row>
    <row r="359" spans="1:42">
      <c r="A359" s="165">
        <v>0</v>
      </c>
      <c r="B359" s="115" t="s">
        <v>321</v>
      </c>
      <c r="C359" s="115">
        <v>1</v>
      </c>
      <c r="D359" s="115" t="s">
        <v>99</v>
      </c>
      <c r="E359" s="115">
        <v>3</v>
      </c>
      <c r="F359" s="115" t="s">
        <v>368</v>
      </c>
      <c r="G359" s="115">
        <v>96</v>
      </c>
      <c r="H359" s="115" t="s">
        <v>221</v>
      </c>
      <c r="I359" s="117" t="s">
        <v>233</v>
      </c>
      <c r="J359" s="124" t="s">
        <v>369</v>
      </c>
      <c r="K359" s="115" t="s">
        <v>354</v>
      </c>
      <c r="L359" s="116"/>
      <c r="M359" s="2">
        <v>5</v>
      </c>
      <c r="N359" s="115">
        <v>5</v>
      </c>
      <c r="O359" s="115">
        <v>5</v>
      </c>
      <c r="P359" s="115">
        <v>5</v>
      </c>
      <c r="Q359" s="115">
        <v>5</v>
      </c>
      <c r="R359" s="115">
        <v>5</v>
      </c>
      <c r="S359" s="115">
        <v>5</v>
      </c>
      <c r="T359" s="115">
        <v>5</v>
      </c>
      <c r="U359" s="115">
        <v>5</v>
      </c>
      <c r="V359" s="2">
        <v>5</v>
      </c>
      <c r="W359" s="2">
        <v>5</v>
      </c>
      <c r="X359" s="115">
        <v>5</v>
      </c>
      <c r="Y359" s="115">
        <v>5</v>
      </c>
      <c r="Z359" s="115">
        <v>5</v>
      </c>
      <c r="AA359" s="115">
        <v>5</v>
      </c>
      <c r="AB359" s="115">
        <v>5</v>
      </c>
      <c r="AC359" s="115">
        <v>5</v>
      </c>
      <c r="AD359" s="115">
        <v>5</v>
      </c>
      <c r="AE359" s="115">
        <v>5</v>
      </c>
      <c r="AF359" s="2">
        <v>5</v>
      </c>
      <c r="AG359" s="2">
        <v>5</v>
      </c>
      <c r="AH359" s="115">
        <v>5</v>
      </c>
      <c r="AI359" s="115">
        <v>5</v>
      </c>
      <c r="AJ359" s="115">
        <v>5</v>
      </c>
      <c r="AK359" s="115">
        <v>5</v>
      </c>
      <c r="AL359" s="115">
        <v>5</v>
      </c>
      <c r="AM359" s="115">
        <v>5</v>
      </c>
      <c r="AN359" s="115">
        <v>5</v>
      </c>
      <c r="AO359" s="115">
        <v>5</v>
      </c>
      <c r="AP359" s="159">
        <v>5</v>
      </c>
    </row>
    <row r="360" spans="1:42">
      <c r="A360" s="165">
        <v>0</v>
      </c>
      <c r="B360" s="115" t="s">
        <v>321</v>
      </c>
      <c r="C360" s="115">
        <v>1</v>
      </c>
      <c r="D360" s="115" t="s">
        <v>99</v>
      </c>
      <c r="E360" s="115">
        <v>3</v>
      </c>
      <c r="F360" s="115" t="s">
        <v>368</v>
      </c>
      <c r="G360" s="115">
        <v>97</v>
      </c>
      <c r="H360" s="115" t="s">
        <v>222</v>
      </c>
      <c r="I360" s="117" t="s">
        <v>233</v>
      </c>
      <c r="J360" s="124" t="s">
        <v>369</v>
      </c>
      <c r="K360" s="115" t="s">
        <v>354</v>
      </c>
      <c r="L360" s="116"/>
      <c r="M360" s="2">
        <v>0.57999999999999996</v>
      </c>
      <c r="N360" s="115">
        <v>0.57999999999999996</v>
      </c>
      <c r="O360" s="115">
        <v>0.57999999999999996</v>
      </c>
      <c r="P360" s="115">
        <v>0.57999999999999996</v>
      </c>
      <c r="Q360" s="115">
        <v>0.57999999999999996</v>
      </c>
      <c r="R360" s="115">
        <v>0.57999999999999996</v>
      </c>
      <c r="S360" s="115">
        <v>0.57999999999999996</v>
      </c>
      <c r="T360" s="115">
        <v>0.57999999999999996</v>
      </c>
      <c r="U360" s="115">
        <v>0.57999999999999996</v>
      </c>
      <c r="V360" s="2">
        <v>0.57999999999999996</v>
      </c>
      <c r="W360" s="2">
        <v>0.57999999999999996</v>
      </c>
      <c r="X360" s="115">
        <v>0.57999999999999996</v>
      </c>
      <c r="Y360" s="115">
        <v>0.57999999999999996</v>
      </c>
      <c r="Z360" s="115">
        <v>0.57999999999999996</v>
      </c>
      <c r="AA360" s="115">
        <v>0.57999999999999996</v>
      </c>
      <c r="AB360" s="115">
        <v>0.57999999999999996</v>
      </c>
      <c r="AC360" s="115">
        <v>0.57999999999999996</v>
      </c>
      <c r="AD360" s="115">
        <v>0.57999999999999996</v>
      </c>
      <c r="AE360" s="115">
        <v>0.57999999999999996</v>
      </c>
      <c r="AF360" s="2">
        <v>0.57999999999999996</v>
      </c>
      <c r="AG360" s="2">
        <v>0.57999999999999996</v>
      </c>
      <c r="AH360" s="115">
        <v>0.57999999999999996</v>
      </c>
      <c r="AI360" s="115">
        <v>0.57999999999999996</v>
      </c>
      <c r="AJ360" s="115">
        <v>0.57999999999999996</v>
      </c>
      <c r="AK360" s="115">
        <v>0.57999999999999996</v>
      </c>
      <c r="AL360" s="115">
        <v>0.57999999999999996</v>
      </c>
      <c r="AM360" s="115">
        <v>0.57999999999999996</v>
      </c>
      <c r="AN360" s="115">
        <v>0.57999999999999996</v>
      </c>
      <c r="AO360" s="115">
        <v>0.57999999999999996</v>
      </c>
      <c r="AP360" s="159">
        <v>0.57999999999999996</v>
      </c>
    </row>
    <row r="361" spans="1:42">
      <c r="A361" s="165">
        <v>0</v>
      </c>
      <c r="B361" s="115" t="s">
        <v>321</v>
      </c>
      <c r="C361" s="115">
        <v>1</v>
      </c>
      <c r="D361" s="115" t="s">
        <v>99</v>
      </c>
      <c r="E361" s="115">
        <v>3</v>
      </c>
      <c r="F361" s="115" t="s">
        <v>368</v>
      </c>
      <c r="G361" s="115">
        <v>98</v>
      </c>
      <c r="H361" s="115" t="s">
        <v>772</v>
      </c>
      <c r="I361" s="117" t="s">
        <v>233</v>
      </c>
      <c r="J361" s="124" t="s">
        <v>369</v>
      </c>
      <c r="K361" s="115" t="s">
        <v>354</v>
      </c>
      <c r="L361" s="116"/>
      <c r="M361" s="2">
        <v>0.57999999999999996</v>
      </c>
      <c r="N361" s="115">
        <v>0.57999999999999996</v>
      </c>
      <c r="O361" s="115">
        <v>0.57999999999999996</v>
      </c>
      <c r="P361" s="115">
        <v>0.57999999999999996</v>
      </c>
      <c r="Q361" s="115">
        <v>0.57999999999999996</v>
      </c>
      <c r="R361" s="115">
        <v>0.57999999999999996</v>
      </c>
      <c r="S361" s="115">
        <v>0.57999999999999996</v>
      </c>
      <c r="T361" s="115">
        <v>0.57999999999999996</v>
      </c>
      <c r="U361" s="115">
        <v>0.57999999999999996</v>
      </c>
      <c r="V361" s="2">
        <v>0.57999999999999996</v>
      </c>
      <c r="W361" s="2">
        <v>0.57999999999999996</v>
      </c>
      <c r="X361" s="115">
        <v>0.57999999999999996</v>
      </c>
      <c r="Y361" s="115">
        <v>0.57999999999999996</v>
      </c>
      <c r="Z361" s="115">
        <v>0.57999999999999996</v>
      </c>
      <c r="AA361" s="115">
        <v>0.57999999999999996</v>
      </c>
      <c r="AB361" s="115">
        <v>0.57999999999999996</v>
      </c>
      <c r="AC361" s="115">
        <v>0.57999999999999996</v>
      </c>
      <c r="AD361" s="115">
        <v>0.57999999999999996</v>
      </c>
      <c r="AE361" s="115">
        <v>0.57999999999999996</v>
      </c>
      <c r="AF361" s="2">
        <v>0.57999999999999996</v>
      </c>
      <c r="AG361" s="2">
        <v>0.57999999999999996</v>
      </c>
      <c r="AH361" s="115">
        <v>0.57999999999999996</v>
      </c>
      <c r="AI361" s="115">
        <v>0.57999999999999996</v>
      </c>
      <c r="AJ361" s="115">
        <v>0.57999999999999996</v>
      </c>
      <c r="AK361" s="115">
        <v>0.57999999999999996</v>
      </c>
      <c r="AL361" s="115">
        <v>0.57999999999999996</v>
      </c>
      <c r="AM361" s="115">
        <v>0.57999999999999996</v>
      </c>
      <c r="AN361" s="115">
        <v>0.57999999999999996</v>
      </c>
      <c r="AO361" s="115">
        <v>0.57999999999999996</v>
      </c>
      <c r="AP361" s="159">
        <v>0.57999999999999996</v>
      </c>
    </row>
    <row r="362" spans="1:42">
      <c r="A362" s="165">
        <v>0</v>
      </c>
      <c r="B362" s="115" t="s">
        <v>321</v>
      </c>
      <c r="C362" s="115">
        <v>1</v>
      </c>
      <c r="D362" s="115" t="s">
        <v>99</v>
      </c>
      <c r="E362" s="115">
        <v>3</v>
      </c>
      <c r="F362" s="115" t="s">
        <v>368</v>
      </c>
      <c r="G362" s="115">
        <v>99</v>
      </c>
      <c r="H362" s="115" t="s">
        <v>224</v>
      </c>
      <c r="I362" s="117" t="s">
        <v>233</v>
      </c>
      <c r="J362" s="124" t="s">
        <v>369</v>
      </c>
      <c r="K362" s="115" t="s">
        <v>354</v>
      </c>
      <c r="L362" s="116"/>
      <c r="M362" s="2">
        <v>0.57999999999999996</v>
      </c>
      <c r="N362" s="115">
        <v>0.57999999999999996</v>
      </c>
      <c r="O362" s="115">
        <v>0.57999999999999996</v>
      </c>
      <c r="P362" s="115">
        <v>0.57999999999999996</v>
      </c>
      <c r="Q362" s="115">
        <v>0.57999999999999996</v>
      </c>
      <c r="R362" s="115">
        <v>0.57999999999999996</v>
      </c>
      <c r="S362" s="115">
        <v>0.57999999999999996</v>
      </c>
      <c r="T362" s="115">
        <v>0.57999999999999996</v>
      </c>
      <c r="U362" s="115">
        <v>0.57999999999999996</v>
      </c>
      <c r="V362" s="2">
        <v>0.57999999999999996</v>
      </c>
      <c r="W362" s="2">
        <v>0.57999999999999996</v>
      </c>
      <c r="X362" s="115">
        <v>0.57999999999999996</v>
      </c>
      <c r="Y362" s="115">
        <v>0.57999999999999996</v>
      </c>
      <c r="Z362" s="115">
        <v>0.57999999999999996</v>
      </c>
      <c r="AA362" s="115">
        <v>0.57999999999999996</v>
      </c>
      <c r="AB362" s="115">
        <v>0.57999999999999996</v>
      </c>
      <c r="AC362" s="115">
        <v>0.57999999999999996</v>
      </c>
      <c r="AD362" s="115">
        <v>0.57999999999999996</v>
      </c>
      <c r="AE362" s="115">
        <v>0.57999999999999996</v>
      </c>
      <c r="AF362" s="2">
        <v>0.57999999999999996</v>
      </c>
      <c r="AG362" s="2">
        <v>0.57999999999999996</v>
      </c>
      <c r="AH362" s="115">
        <v>0.57999999999999996</v>
      </c>
      <c r="AI362" s="115">
        <v>0.57999999999999996</v>
      </c>
      <c r="AJ362" s="115">
        <v>0.57999999999999996</v>
      </c>
      <c r="AK362" s="115">
        <v>0.57999999999999996</v>
      </c>
      <c r="AL362" s="115">
        <v>0.57999999999999996</v>
      </c>
      <c r="AM362" s="115">
        <v>0.57999999999999996</v>
      </c>
      <c r="AN362" s="115">
        <v>0.57999999999999996</v>
      </c>
      <c r="AO362" s="115">
        <v>0.57999999999999996</v>
      </c>
      <c r="AP362" s="159">
        <v>0.57999999999999996</v>
      </c>
    </row>
    <row r="363" spans="1:42">
      <c r="A363" s="165">
        <v>0</v>
      </c>
      <c r="B363" s="115" t="s">
        <v>321</v>
      </c>
      <c r="C363" s="115">
        <v>1</v>
      </c>
      <c r="D363" s="115" t="s">
        <v>99</v>
      </c>
      <c r="E363" s="115">
        <v>3</v>
      </c>
      <c r="F363" s="115" t="s">
        <v>368</v>
      </c>
      <c r="G363" s="115">
        <v>100</v>
      </c>
      <c r="H363" s="115" t="s">
        <v>764</v>
      </c>
      <c r="I363" s="117" t="s">
        <v>233</v>
      </c>
      <c r="J363" s="124" t="s">
        <v>369</v>
      </c>
      <c r="K363" s="115" t="s">
        <v>354</v>
      </c>
      <c r="L363" s="116"/>
      <c r="M363" s="246">
        <v>4</v>
      </c>
      <c r="N363" s="115">
        <v>4</v>
      </c>
      <c r="O363" s="115">
        <v>4</v>
      </c>
      <c r="P363" s="115">
        <v>4</v>
      </c>
      <c r="Q363" s="115">
        <v>4</v>
      </c>
      <c r="R363" s="115">
        <v>4</v>
      </c>
      <c r="S363" s="115">
        <v>4</v>
      </c>
      <c r="T363" s="115">
        <v>4</v>
      </c>
      <c r="U363" s="115">
        <v>4</v>
      </c>
      <c r="V363" s="2">
        <v>4</v>
      </c>
      <c r="W363" s="2">
        <v>4</v>
      </c>
      <c r="X363" s="115">
        <v>4</v>
      </c>
      <c r="Y363" s="115">
        <v>4</v>
      </c>
      <c r="Z363" s="115">
        <v>4</v>
      </c>
      <c r="AA363" s="115">
        <v>4</v>
      </c>
      <c r="AB363" s="115">
        <v>4</v>
      </c>
      <c r="AC363" s="115">
        <v>4</v>
      </c>
      <c r="AD363" s="115">
        <v>4</v>
      </c>
      <c r="AE363" s="115">
        <v>4</v>
      </c>
      <c r="AF363" s="2">
        <v>4</v>
      </c>
      <c r="AG363" s="2">
        <v>4</v>
      </c>
      <c r="AH363" s="115">
        <v>4</v>
      </c>
      <c r="AI363" s="115">
        <v>4</v>
      </c>
      <c r="AJ363" s="115">
        <v>4</v>
      </c>
      <c r="AK363" s="115">
        <v>4</v>
      </c>
      <c r="AL363" s="115">
        <v>4</v>
      </c>
      <c r="AM363" s="115">
        <v>4</v>
      </c>
      <c r="AN363" s="115">
        <v>4</v>
      </c>
      <c r="AO363" s="115">
        <v>4</v>
      </c>
      <c r="AP363" s="159">
        <v>4</v>
      </c>
    </row>
    <row r="364" spans="1:42">
      <c r="A364" s="165">
        <v>0</v>
      </c>
      <c r="B364" s="115" t="s">
        <v>321</v>
      </c>
      <c r="C364" s="115">
        <v>1</v>
      </c>
      <c r="D364" s="115" t="s">
        <v>99</v>
      </c>
      <c r="E364" s="115">
        <v>3</v>
      </c>
      <c r="F364" s="115" t="s">
        <v>368</v>
      </c>
      <c r="G364" s="115">
        <v>101</v>
      </c>
      <c r="H364" s="115" t="s">
        <v>762</v>
      </c>
      <c r="I364" s="117" t="s">
        <v>233</v>
      </c>
      <c r="J364" s="124" t="s">
        <v>369</v>
      </c>
      <c r="K364" s="115" t="s">
        <v>354</v>
      </c>
      <c r="L364" s="113"/>
      <c r="M364" s="246">
        <v>7.5</v>
      </c>
      <c r="N364" s="115">
        <v>7.5</v>
      </c>
      <c r="O364" s="115">
        <v>7.5</v>
      </c>
      <c r="P364" s="115">
        <v>7.5</v>
      </c>
      <c r="Q364" s="115">
        <v>7.5</v>
      </c>
      <c r="R364" s="115">
        <v>7.5</v>
      </c>
      <c r="S364" s="115">
        <v>7.5</v>
      </c>
      <c r="T364" s="115">
        <v>7.5</v>
      </c>
      <c r="U364" s="115">
        <v>7.5</v>
      </c>
      <c r="V364" s="2">
        <v>7.5</v>
      </c>
      <c r="W364" s="2">
        <v>7.5</v>
      </c>
      <c r="X364" s="115">
        <v>7.5</v>
      </c>
      <c r="Y364" s="115">
        <v>7.5</v>
      </c>
      <c r="Z364" s="115">
        <v>7.5</v>
      </c>
      <c r="AA364" s="115">
        <v>7.5</v>
      </c>
      <c r="AB364" s="115">
        <v>7.5</v>
      </c>
      <c r="AC364" s="115">
        <v>7.5</v>
      </c>
      <c r="AD364" s="115">
        <v>7.5</v>
      </c>
      <c r="AE364" s="115">
        <v>7.5</v>
      </c>
      <c r="AF364" s="2">
        <v>7.5</v>
      </c>
      <c r="AG364" s="2">
        <v>7.5</v>
      </c>
      <c r="AH364" s="115">
        <v>7.5</v>
      </c>
      <c r="AI364" s="115">
        <v>7.5</v>
      </c>
      <c r="AJ364" s="115">
        <v>7.5</v>
      </c>
      <c r="AK364" s="115">
        <v>7.5</v>
      </c>
      <c r="AL364" s="115">
        <v>7.5</v>
      </c>
      <c r="AM364" s="115">
        <v>7.5</v>
      </c>
      <c r="AN364" s="115">
        <v>7.5</v>
      </c>
      <c r="AO364" s="115">
        <v>7.5</v>
      </c>
      <c r="AP364" s="159">
        <v>7.5</v>
      </c>
    </row>
    <row r="365" spans="1:42" ht="15" thickBot="1">
      <c r="A365" s="171">
        <v>0</v>
      </c>
      <c r="B365" s="133" t="s">
        <v>321</v>
      </c>
      <c r="C365" s="133">
        <v>1</v>
      </c>
      <c r="D365" s="133" t="s">
        <v>99</v>
      </c>
      <c r="E365" s="133">
        <v>3</v>
      </c>
      <c r="F365" s="133" t="s">
        <v>368</v>
      </c>
      <c r="G365" s="133">
        <v>102</v>
      </c>
      <c r="H365" s="133" t="s">
        <v>227</v>
      </c>
      <c r="I365" s="143" t="s">
        <v>233</v>
      </c>
      <c r="J365" s="133" t="s">
        <v>369</v>
      </c>
      <c r="K365" s="133" t="s">
        <v>354</v>
      </c>
      <c r="L365" s="113"/>
      <c r="M365" s="247">
        <v>7.8</v>
      </c>
      <c r="N365" s="133">
        <v>7.8</v>
      </c>
      <c r="O365" s="133">
        <v>7.8</v>
      </c>
      <c r="P365" s="133">
        <v>7.8</v>
      </c>
      <c r="Q365" s="133">
        <v>7.8</v>
      </c>
      <c r="R365" s="133">
        <v>7.8</v>
      </c>
      <c r="S365" s="133">
        <v>7.8</v>
      </c>
      <c r="T365" s="133">
        <v>7.8</v>
      </c>
      <c r="U365" s="133">
        <v>7.8</v>
      </c>
      <c r="V365" s="125">
        <v>7.8</v>
      </c>
      <c r="W365" s="125">
        <v>7.8</v>
      </c>
      <c r="X365" s="133">
        <v>7.8</v>
      </c>
      <c r="Y365" s="133">
        <v>7.8</v>
      </c>
      <c r="Z365" s="133">
        <v>7.8</v>
      </c>
      <c r="AA365" s="133">
        <v>7.8</v>
      </c>
      <c r="AB365" s="133">
        <v>7.8</v>
      </c>
      <c r="AC365" s="133">
        <v>7.8</v>
      </c>
      <c r="AD365" s="133">
        <v>7.8</v>
      </c>
      <c r="AE365" s="133">
        <v>7.8</v>
      </c>
      <c r="AF365" s="125">
        <v>7.8</v>
      </c>
      <c r="AG365" s="125">
        <v>7.8</v>
      </c>
      <c r="AH365" s="133">
        <v>7.8</v>
      </c>
      <c r="AI365" s="133">
        <v>7.8</v>
      </c>
      <c r="AJ365" s="133">
        <v>7.8</v>
      </c>
      <c r="AK365" s="133">
        <v>7.8</v>
      </c>
      <c r="AL365" s="133">
        <v>7.8</v>
      </c>
      <c r="AM365" s="133">
        <v>7.8</v>
      </c>
      <c r="AN365" s="133">
        <v>7.8</v>
      </c>
      <c r="AO365" s="133">
        <v>7.8</v>
      </c>
      <c r="AP365" s="172">
        <v>7.8</v>
      </c>
    </row>
    <row r="366" spans="1:42">
      <c r="A366" s="207">
        <v>0</v>
      </c>
      <c r="B366" s="208" t="s">
        <v>321</v>
      </c>
      <c r="C366" s="208">
        <v>1</v>
      </c>
      <c r="D366" s="208" t="s">
        <v>99</v>
      </c>
      <c r="E366" s="208">
        <v>3</v>
      </c>
      <c r="F366" s="208" t="s">
        <v>368</v>
      </c>
      <c r="G366" s="157">
        <v>103</v>
      </c>
      <c r="H366" s="208" t="s">
        <v>229</v>
      </c>
      <c r="I366" s="209" t="s">
        <v>211</v>
      </c>
      <c r="J366" s="208" t="s">
        <v>369</v>
      </c>
      <c r="K366" s="208" t="s">
        <v>354</v>
      </c>
      <c r="L366" s="208"/>
      <c r="M366" s="127">
        <v>9.9700000000000006</v>
      </c>
      <c r="N366" s="208">
        <v>1</v>
      </c>
      <c r="O366" s="208">
        <v>1</v>
      </c>
      <c r="P366" s="208">
        <v>1</v>
      </c>
      <c r="Q366" s="208">
        <v>1</v>
      </c>
      <c r="R366" s="208">
        <v>1</v>
      </c>
      <c r="S366" s="208">
        <v>1</v>
      </c>
      <c r="T366" s="208">
        <v>1</v>
      </c>
      <c r="U366" s="208">
        <v>1</v>
      </c>
      <c r="V366" s="204">
        <v>1</v>
      </c>
      <c r="W366" s="204">
        <v>1</v>
      </c>
      <c r="X366" s="208">
        <v>1</v>
      </c>
      <c r="Y366" s="208">
        <v>1</v>
      </c>
      <c r="Z366" s="208">
        <v>1</v>
      </c>
      <c r="AA366" s="208">
        <v>1</v>
      </c>
      <c r="AB366" s="208">
        <v>1</v>
      </c>
      <c r="AC366" s="208">
        <v>1</v>
      </c>
      <c r="AD366" s="208">
        <v>1</v>
      </c>
      <c r="AE366" s="208">
        <v>1</v>
      </c>
      <c r="AF366" s="204">
        <v>1</v>
      </c>
      <c r="AG366" s="204">
        <v>1</v>
      </c>
      <c r="AH366" s="208">
        <v>1</v>
      </c>
      <c r="AI366" s="208">
        <v>1</v>
      </c>
      <c r="AJ366" s="208">
        <v>1</v>
      </c>
      <c r="AK366" s="208">
        <v>1</v>
      </c>
      <c r="AL366" s="208">
        <v>1</v>
      </c>
      <c r="AM366" s="208">
        <v>1</v>
      </c>
      <c r="AN366" s="208">
        <v>1</v>
      </c>
      <c r="AO366" s="208">
        <v>1</v>
      </c>
      <c r="AP366" s="211">
        <v>1</v>
      </c>
    </row>
    <row r="367" spans="1:42" ht="15" thickBot="1">
      <c r="A367" s="166">
        <v>0</v>
      </c>
      <c r="B367" s="118" t="s">
        <v>321</v>
      </c>
      <c r="C367" s="118">
        <v>1</v>
      </c>
      <c r="D367" s="118" t="s">
        <v>99</v>
      </c>
      <c r="E367" s="118">
        <v>3</v>
      </c>
      <c r="F367" s="118" t="s">
        <v>368</v>
      </c>
      <c r="G367" s="118">
        <v>104</v>
      </c>
      <c r="H367" s="118" t="s">
        <v>229</v>
      </c>
      <c r="I367" s="119" t="s">
        <v>228</v>
      </c>
      <c r="J367" s="118" t="s">
        <v>369</v>
      </c>
      <c r="K367" s="118" t="s">
        <v>354</v>
      </c>
      <c r="L367" s="118"/>
      <c r="M367" s="62">
        <v>1</v>
      </c>
      <c r="N367" s="118">
        <v>1</v>
      </c>
      <c r="O367" s="118">
        <v>1</v>
      </c>
      <c r="P367" s="118">
        <v>1</v>
      </c>
      <c r="Q367" s="118">
        <v>1</v>
      </c>
      <c r="R367" s="118">
        <v>1</v>
      </c>
      <c r="S367" s="118">
        <v>1</v>
      </c>
      <c r="T367" s="118">
        <v>1</v>
      </c>
      <c r="U367" s="118">
        <v>1</v>
      </c>
      <c r="V367" s="62">
        <v>1</v>
      </c>
      <c r="W367" s="62">
        <v>1</v>
      </c>
      <c r="X367" s="118">
        <v>1</v>
      </c>
      <c r="Y367" s="118">
        <v>1</v>
      </c>
      <c r="Z367" s="118">
        <v>1</v>
      </c>
      <c r="AA367" s="118">
        <v>1</v>
      </c>
      <c r="AB367" s="118">
        <v>1</v>
      </c>
      <c r="AC367" s="118">
        <v>1</v>
      </c>
      <c r="AD367" s="118">
        <v>1</v>
      </c>
      <c r="AE367" s="118">
        <v>1</v>
      </c>
      <c r="AF367" s="62">
        <v>1</v>
      </c>
      <c r="AG367" s="62">
        <v>1</v>
      </c>
      <c r="AH367" s="118">
        <v>1</v>
      </c>
      <c r="AI367" s="118">
        <v>1</v>
      </c>
      <c r="AJ367" s="118">
        <v>1</v>
      </c>
      <c r="AK367" s="118">
        <v>1</v>
      </c>
      <c r="AL367" s="118">
        <v>1</v>
      </c>
      <c r="AM367" s="118">
        <v>1</v>
      </c>
      <c r="AN367" s="118">
        <v>1</v>
      </c>
      <c r="AO367" s="118">
        <v>1</v>
      </c>
      <c r="AP367" s="161">
        <v>1</v>
      </c>
    </row>
    <row r="368" spans="1:42">
      <c r="A368" s="113">
        <v>0</v>
      </c>
      <c r="B368" s="113" t="s">
        <v>321</v>
      </c>
      <c r="C368" s="113">
        <v>1</v>
      </c>
      <c r="D368" s="113" t="s">
        <v>99</v>
      </c>
      <c r="E368" s="113">
        <v>3</v>
      </c>
      <c r="F368" s="113" t="s">
        <v>368</v>
      </c>
      <c r="G368" s="116">
        <v>105</v>
      </c>
      <c r="H368" s="113" t="s">
        <v>229</v>
      </c>
      <c r="I368" s="114" t="s">
        <v>230</v>
      </c>
      <c r="J368" s="113" t="s">
        <v>369</v>
      </c>
      <c r="K368" s="113" t="s">
        <v>354</v>
      </c>
      <c r="L368" s="113"/>
      <c r="M368" s="112">
        <v>1</v>
      </c>
      <c r="N368" s="113">
        <v>1</v>
      </c>
      <c r="O368" s="113">
        <v>1</v>
      </c>
      <c r="P368" s="113">
        <v>1</v>
      </c>
      <c r="Q368" s="113">
        <v>1</v>
      </c>
      <c r="R368" s="113">
        <v>1</v>
      </c>
      <c r="S368" s="113">
        <v>1</v>
      </c>
      <c r="T368" s="113">
        <v>1</v>
      </c>
      <c r="U368" s="113">
        <v>1</v>
      </c>
      <c r="V368" s="112">
        <v>1</v>
      </c>
      <c r="W368" s="112">
        <v>1</v>
      </c>
      <c r="X368" s="113">
        <v>1</v>
      </c>
      <c r="Y368" s="113">
        <v>1</v>
      </c>
      <c r="Z368" s="113">
        <v>1</v>
      </c>
      <c r="AA368" s="113">
        <v>1</v>
      </c>
      <c r="AB368" s="113">
        <v>1</v>
      </c>
      <c r="AC368" s="113">
        <v>1</v>
      </c>
      <c r="AD368" s="113">
        <v>1</v>
      </c>
      <c r="AE368" s="113">
        <v>1</v>
      </c>
      <c r="AF368" s="112">
        <v>1</v>
      </c>
      <c r="AG368" s="112">
        <v>1</v>
      </c>
      <c r="AH368" s="113">
        <v>1</v>
      </c>
      <c r="AI368" s="113">
        <v>1</v>
      </c>
      <c r="AJ368" s="113">
        <v>1</v>
      </c>
      <c r="AK368" s="113">
        <v>1</v>
      </c>
      <c r="AL368" s="113">
        <v>1</v>
      </c>
      <c r="AM368" s="113">
        <v>1</v>
      </c>
      <c r="AN368" s="113">
        <v>1</v>
      </c>
      <c r="AO368" s="113">
        <v>1</v>
      </c>
      <c r="AP368" s="113">
        <v>1</v>
      </c>
    </row>
    <row r="369" spans="1:42">
      <c r="A369" s="115">
        <v>0</v>
      </c>
      <c r="B369" s="115" t="s">
        <v>321</v>
      </c>
      <c r="C369" s="115">
        <v>1</v>
      </c>
      <c r="D369" s="115" t="s">
        <v>99</v>
      </c>
      <c r="E369" s="115">
        <v>3</v>
      </c>
      <c r="F369" s="115" t="s">
        <v>368</v>
      </c>
      <c r="G369" s="115">
        <v>106</v>
      </c>
      <c r="H369" s="115" t="s">
        <v>229</v>
      </c>
      <c r="I369" s="117" t="s">
        <v>231</v>
      </c>
      <c r="J369" s="115" t="s">
        <v>369</v>
      </c>
      <c r="K369" s="115" t="s">
        <v>354</v>
      </c>
      <c r="L369" s="115"/>
      <c r="M369" s="2">
        <v>1</v>
      </c>
      <c r="N369" s="115">
        <v>1</v>
      </c>
      <c r="O369" s="115">
        <v>1</v>
      </c>
      <c r="P369" s="115">
        <v>1</v>
      </c>
      <c r="Q369" s="115">
        <v>1</v>
      </c>
      <c r="R369" s="115">
        <v>1</v>
      </c>
      <c r="S369" s="115">
        <v>1</v>
      </c>
      <c r="T369" s="115">
        <v>1</v>
      </c>
      <c r="U369" s="115">
        <v>1</v>
      </c>
      <c r="V369" s="2">
        <v>1</v>
      </c>
      <c r="W369" s="2">
        <v>1</v>
      </c>
      <c r="X369" s="115">
        <v>1</v>
      </c>
      <c r="Y369" s="115">
        <v>1</v>
      </c>
      <c r="Z369" s="115">
        <v>1</v>
      </c>
      <c r="AA369" s="115">
        <v>1</v>
      </c>
      <c r="AB369" s="115">
        <v>1</v>
      </c>
      <c r="AC369" s="115">
        <v>1</v>
      </c>
      <c r="AD369" s="115">
        <v>1</v>
      </c>
      <c r="AE369" s="115">
        <v>1</v>
      </c>
      <c r="AF369" s="2">
        <v>1</v>
      </c>
      <c r="AG369" s="2">
        <v>1</v>
      </c>
      <c r="AH369" s="115">
        <v>1</v>
      </c>
      <c r="AI369" s="115">
        <v>1</v>
      </c>
      <c r="AJ369" s="115">
        <v>1</v>
      </c>
      <c r="AK369" s="115">
        <v>1</v>
      </c>
      <c r="AL369" s="115">
        <v>1</v>
      </c>
      <c r="AM369" s="115">
        <v>1</v>
      </c>
      <c r="AN369" s="115">
        <v>1</v>
      </c>
      <c r="AO369" s="115">
        <v>1</v>
      </c>
      <c r="AP369" s="115">
        <v>1</v>
      </c>
    </row>
    <row r="370" spans="1:42">
      <c r="A370" s="115">
        <v>0</v>
      </c>
      <c r="B370" s="115" t="s">
        <v>321</v>
      </c>
      <c r="C370" s="115">
        <v>1</v>
      </c>
      <c r="D370" s="115" t="s">
        <v>99</v>
      </c>
      <c r="E370" s="115">
        <v>3</v>
      </c>
      <c r="F370" s="115" t="s">
        <v>368</v>
      </c>
      <c r="G370" s="115">
        <v>107</v>
      </c>
      <c r="H370" s="115" t="s">
        <v>229</v>
      </c>
      <c r="I370" s="117" t="s">
        <v>232</v>
      </c>
      <c r="J370" s="115" t="s">
        <v>369</v>
      </c>
      <c r="K370" s="115" t="s">
        <v>354</v>
      </c>
      <c r="L370" s="115"/>
      <c r="M370" s="2">
        <v>1</v>
      </c>
      <c r="N370" s="115">
        <v>1</v>
      </c>
      <c r="O370" s="115">
        <v>1</v>
      </c>
      <c r="P370" s="115">
        <v>1</v>
      </c>
      <c r="Q370" s="115">
        <v>1</v>
      </c>
      <c r="R370" s="115">
        <v>1</v>
      </c>
      <c r="S370" s="115">
        <v>1</v>
      </c>
      <c r="T370" s="115">
        <v>1</v>
      </c>
      <c r="U370" s="115">
        <v>1</v>
      </c>
      <c r="V370" s="2">
        <v>1</v>
      </c>
      <c r="W370" s="2">
        <v>1</v>
      </c>
      <c r="X370" s="115">
        <v>1</v>
      </c>
      <c r="Y370" s="115">
        <v>1</v>
      </c>
      <c r="Z370" s="115">
        <v>1</v>
      </c>
      <c r="AA370" s="115">
        <v>1</v>
      </c>
      <c r="AB370" s="115">
        <v>1</v>
      </c>
      <c r="AC370" s="115">
        <v>1</v>
      </c>
      <c r="AD370" s="115">
        <v>1</v>
      </c>
      <c r="AE370" s="115">
        <v>1</v>
      </c>
      <c r="AF370" s="2">
        <v>1</v>
      </c>
      <c r="AG370" s="2">
        <v>1</v>
      </c>
      <c r="AH370" s="115">
        <v>1</v>
      </c>
      <c r="AI370" s="115">
        <v>1</v>
      </c>
      <c r="AJ370" s="115">
        <v>1</v>
      </c>
      <c r="AK370" s="115">
        <v>1</v>
      </c>
      <c r="AL370" s="115">
        <v>1</v>
      </c>
      <c r="AM370" s="115">
        <v>1</v>
      </c>
      <c r="AN370" s="115">
        <v>1</v>
      </c>
      <c r="AO370" s="115">
        <v>1</v>
      </c>
      <c r="AP370" s="115">
        <v>1</v>
      </c>
    </row>
    <row r="371" spans="1:42">
      <c r="A371" s="133">
        <v>0</v>
      </c>
      <c r="B371" s="133" t="s">
        <v>321</v>
      </c>
      <c r="C371" s="133">
        <v>1</v>
      </c>
      <c r="D371" s="133" t="s">
        <v>99</v>
      </c>
      <c r="E371" s="133">
        <v>3</v>
      </c>
      <c r="F371" s="133" t="s">
        <v>368</v>
      </c>
      <c r="G371" s="133">
        <v>108</v>
      </c>
      <c r="H371" s="133" t="s">
        <v>229</v>
      </c>
      <c r="I371" s="143" t="s">
        <v>233</v>
      </c>
      <c r="J371" s="133" t="s">
        <v>369</v>
      </c>
      <c r="K371" s="133" t="s">
        <v>354</v>
      </c>
      <c r="L371" s="133"/>
      <c r="M371" s="501">
        <v>1</v>
      </c>
      <c r="N371" s="502">
        <v>1</v>
      </c>
      <c r="O371" s="502">
        <v>1</v>
      </c>
      <c r="P371" s="502">
        <v>1</v>
      </c>
      <c r="Q371" s="502">
        <v>1</v>
      </c>
      <c r="R371" s="502">
        <v>1</v>
      </c>
      <c r="S371" s="502">
        <v>1</v>
      </c>
      <c r="T371" s="502">
        <v>1</v>
      </c>
      <c r="U371" s="502">
        <v>1</v>
      </c>
      <c r="V371" s="501">
        <v>1</v>
      </c>
      <c r="W371" s="501">
        <v>1</v>
      </c>
      <c r="X371" s="502">
        <v>1</v>
      </c>
      <c r="Y371" s="502">
        <v>1</v>
      </c>
      <c r="Z371" s="502">
        <v>1</v>
      </c>
      <c r="AA371" s="502">
        <v>1</v>
      </c>
      <c r="AB371" s="502">
        <v>1</v>
      </c>
      <c r="AC371" s="502">
        <v>1</v>
      </c>
      <c r="AD371" s="502">
        <v>1</v>
      </c>
      <c r="AE371" s="502">
        <v>1</v>
      </c>
      <c r="AF371" s="501">
        <v>1</v>
      </c>
      <c r="AG371" s="501">
        <v>1</v>
      </c>
      <c r="AH371" s="502">
        <v>1</v>
      </c>
      <c r="AI371" s="502">
        <v>1</v>
      </c>
      <c r="AJ371" s="502">
        <v>1</v>
      </c>
      <c r="AK371" s="502">
        <v>1</v>
      </c>
      <c r="AL371" s="502">
        <v>1</v>
      </c>
      <c r="AM371" s="502">
        <v>1</v>
      </c>
      <c r="AN371" s="502">
        <v>1</v>
      </c>
      <c r="AO371" s="502">
        <v>1</v>
      </c>
      <c r="AP371" s="502">
        <v>1</v>
      </c>
    </row>
    <row r="372" spans="1:42" hidden="1">
      <c r="A372" s="195">
        <v>0</v>
      </c>
      <c r="B372" s="127" t="s">
        <v>321</v>
      </c>
      <c r="C372" s="127">
        <v>1</v>
      </c>
      <c r="D372" s="127" t="s">
        <v>99</v>
      </c>
      <c r="E372" s="127">
        <v>4</v>
      </c>
      <c r="F372" s="127" t="s">
        <v>370</v>
      </c>
      <c r="G372" s="127">
        <v>109</v>
      </c>
      <c r="H372" s="127" t="s">
        <v>761</v>
      </c>
      <c r="I372" s="197" t="s">
        <v>124</v>
      </c>
      <c r="J372" s="196" t="e">
        <v>#N/A</v>
      </c>
      <c r="K372" s="127" t="s">
        <v>346</v>
      </c>
      <c r="L372" s="127"/>
      <c r="M372" s="506">
        <v>1.6</v>
      </c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299"/>
    </row>
    <row r="373" spans="1:42" hidden="1">
      <c r="A373" s="57">
        <v>0</v>
      </c>
      <c r="B373" s="2" t="s">
        <v>321</v>
      </c>
      <c r="C373" s="2">
        <v>1</v>
      </c>
      <c r="D373" s="2" t="s">
        <v>99</v>
      </c>
      <c r="E373" s="2">
        <v>4</v>
      </c>
      <c r="F373" s="2" t="s">
        <v>370</v>
      </c>
      <c r="G373" s="2">
        <v>110</v>
      </c>
      <c r="H373" s="2" t="s">
        <v>212</v>
      </c>
      <c r="I373" s="67" t="s">
        <v>124</v>
      </c>
      <c r="J373" s="2" t="e">
        <v>#N/A</v>
      </c>
      <c r="K373" s="2" t="s">
        <v>346</v>
      </c>
      <c r="L373" s="2"/>
      <c r="M373" s="507">
        <v>1.86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58"/>
    </row>
    <row r="374" spans="1:42" hidden="1">
      <c r="A374" s="57">
        <v>0</v>
      </c>
      <c r="B374" s="2" t="s">
        <v>321</v>
      </c>
      <c r="C374" s="2">
        <v>1</v>
      </c>
      <c r="D374" s="2" t="s">
        <v>99</v>
      </c>
      <c r="E374" s="2">
        <v>4</v>
      </c>
      <c r="F374" s="2" t="s">
        <v>370</v>
      </c>
      <c r="G374" s="2">
        <v>111</v>
      </c>
      <c r="H374" s="2" t="s">
        <v>768</v>
      </c>
      <c r="I374" s="67" t="s">
        <v>124</v>
      </c>
      <c r="J374" s="2" t="e">
        <v>#N/A</v>
      </c>
      <c r="K374" s="2" t="s">
        <v>346</v>
      </c>
      <c r="L374" s="2"/>
      <c r="M374" s="508">
        <v>1.86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58"/>
    </row>
    <row r="375" spans="1:42" hidden="1">
      <c r="A375" s="57">
        <v>0</v>
      </c>
      <c r="B375" s="2" t="s">
        <v>321</v>
      </c>
      <c r="C375" s="2">
        <v>1</v>
      </c>
      <c r="D375" s="2" t="s">
        <v>99</v>
      </c>
      <c r="E375" s="2">
        <v>4</v>
      </c>
      <c r="F375" s="2" t="s">
        <v>370</v>
      </c>
      <c r="G375" s="2">
        <v>112</v>
      </c>
      <c r="H375" s="2" t="s">
        <v>763</v>
      </c>
      <c r="I375" s="67" t="s">
        <v>124</v>
      </c>
      <c r="J375" s="2" t="e">
        <v>#N/A</v>
      </c>
      <c r="K375" s="2" t="s">
        <v>346</v>
      </c>
      <c r="L375" s="2"/>
      <c r="M375" s="508">
        <v>1.6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58"/>
    </row>
    <row r="376" spans="1:42" hidden="1">
      <c r="A376" s="57">
        <v>0</v>
      </c>
      <c r="B376" s="2" t="s">
        <v>321</v>
      </c>
      <c r="C376" s="2">
        <v>1</v>
      </c>
      <c r="D376" s="2" t="s">
        <v>99</v>
      </c>
      <c r="E376" s="2">
        <v>4</v>
      </c>
      <c r="F376" s="2" t="s">
        <v>370</v>
      </c>
      <c r="G376" s="2">
        <v>113</v>
      </c>
      <c r="H376" s="2" t="s">
        <v>215</v>
      </c>
      <c r="I376" s="67" t="s">
        <v>124</v>
      </c>
      <c r="J376" s="2" t="e">
        <v>#N/A</v>
      </c>
      <c r="K376" s="2" t="s">
        <v>346</v>
      </c>
      <c r="L376" s="2"/>
      <c r="M376" s="508">
        <v>0.25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58"/>
    </row>
    <row r="377" spans="1:42" hidden="1">
      <c r="A377" s="57">
        <v>0</v>
      </c>
      <c r="B377" s="2" t="s">
        <v>321</v>
      </c>
      <c r="C377" s="2">
        <v>1</v>
      </c>
      <c r="D377" s="2" t="s">
        <v>99</v>
      </c>
      <c r="E377" s="2">
        <v>4</v>
      </c>
      <c r="F377" s="2" t="s">
        <v>370</v>
      </c>
      <c r="G377" s="2">
        <v>114</v>
      </c>
      <c r="H377" s="32" t="s">
        <v>216</v>
      </c>
      <c r="I377" s="67" t="s">
        <v>124</v>
      </c>
      <c r="J377" s="2" t="e">
        <v>#N/A</v>
      </c>
      <c r="K377" s="2" t="s">
        <v>346</v>
      </c>
      <c r="L377" s="2"/>
      <c r="M377" s="509">
        <v>14.3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58"/>
    </row>
    <row r="378" spans="1:42" hidden="1">
      <c r="A378" s="57">
        <v>0</v>
      </c>
      <c r="B378" s="2" t="s">
        <v>321</v>
      </c>
      <c r="C378" s="2">
        <v>1</v>
      </c>
      <c r="D378" s="2" t="s">
        <v>99</v>
      </c>
      <c r="E378" s="2">
        <v>4</v>
      </c>
      <c r="F378" s="2" t="s">
        <v>370</v>
      </c>
      <c r="G378" s="2">
        <v>115</v>
      </c>
      <c r="H378" s="2" t="s">
        <v>765</v>
      </c>
      <c r="I378" s="67" t="s">
        <v>124</v>
      </c>
      <c r="J378" s="2" t="e">
        <v>#N/A</v>
      </c>
      <c r="K378" s="2" t="s">
        <v>346</v>
      </c>
      <c r="L378" s="2"/>
      <c r="M378" s="507">
        <v>4.6364999999999998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58"/>
    </row>
    <row r="379" spans="1:42" hidden="1">
      <c r="A379" s="57">
        <v>0</v>
      </c>
      <c r="B379" s="2" t="s">
        <v>321</v>
      </c>
      <c r="C379" s="2">
        <v>1</v>
      </c>
      <c r="D379" s="2" t="s">
        <v>99</v>
      </c>
      <c r="E379" s="2">
        <v>4</v>
      </c>
      <c r="F379" s="2" t="s">
        <v>370</v>
      </c>
      <c r="G379" s="2">
        <v>116</v>
      </c>
      <c r="H379" s="2" t="s">
        <v>766</v>
      </c>
      <c r="I379" s="67" t="s">
        <v>124</v>
      </c>
      <c r="J379" s="2" t="e">
        <v>#N/A</v>
      </c>
      <c r="K379" s="2" t="s">
        <v>346</v>
      </c>
      <c r="L379" s="2"/>
      <c r="M379" s="507">
        <v>4.6364999999999998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58"/>
    </row>
    <row r="380" spans="1:42" hidden="1">
      <c r="A380" s="57">
        <v>0</v>
      </c>
      <c r="B380" s="2" t="s">
        <v>321</v>
      </c>
      <c r="C380" s="2">
        <v>1</v>
      </c>
      <c r="D380" s="2" t="s">
        <v>99</v>
      </c>
      <c r="E380" s="2">
        <v>4</v>
      </c>
      <c r="F380" s="2" t="s">
        <v>370</v>
      </c>
      <c r="G380" s="2">
        <v>117</v>
      </c>
      <c r="H380" s="2" t="s">
        <v>767</v>
      </c>
      <c r="I380" s="67" t="s">
        <v>124</v>
      </c>
      <c r="J380" s="2" t="e">
        <v>#N/A</v>
      </c>
      <c r="K380" s="2" t="s">
        <v>346</v>
      </c>
      <c r="L380" s="2"/>
      <c r="M380" s="507">
        <v>14.3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58"/>
    </row>
    <row r="381" spans="1:42" hidden="1">
      <c r="A381" s="57">
        <v>0</v>
      </c>
      <c r="B381" s="2" t="s">
        <v>321</v>
      </c>
      <c r="C381" s="2">
        <v>1</v>
      </c>
      <c r="D381" s="2" t="s">
        <v>99</v>
      </c>
      <c r="E381" s="2">
        <v>4</v>
      </c>
      <c r="F381" s="2" t="s">
        <v>370</v>
      </c>
      <c r="G381" s="2">
        <v>118</v>
      </c>
      <c r="H381" s="32" t="s">
        <v>220</v>
      </c>
      <c r="I381" s="67" t="s">
        <v>124</v>
      </c>
      <c r="J381" s="2" t="e">
        <v>#N/A</v>
      </c>
      <c r="K381" s="2" t="s">
        <v>346</v>
      </c>
      <c r="L381" s="2"/>
      <c r="M381" s="509">
        <v>14.3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58"/>
    </row>
    <row r="382" spans="1:42" hidden="1">
      <c r="A382" s="57">
        <v>0</v>
      </c>
      <c r="B382" s="2" t="s">
        <v>321</v>
      </c>
      <c r="C382" s="2">
        <v>1</v>
      </c>
      <c r="D382" s="2" t="s">
        <v>99</v>
      </c>
      <c r="E382" s="2">
        <v>4</v>
      </c>
      <c r="F382" s="2" t="s">
        <v>370</v>
      </c>
      <c r="G382" s="2">
        <v>119</v>
      </c>
      <c r="H382" s="32" t="s">
        <v>221</v>
      </c>
      <c r="I382" s="67" t="s">
        <v>124</v>
      </c>
      <c r="J382" s="2" t="e">
        <v>#N/A</v>
      </c>
      <c r="K382" s="2" t="s">
        <v>346</v>
      </c>
      <c r="L382" s="2"/>
      <c r="M382" s="509">
        <v>14.3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58"/>
    </row>
    <row r="383" spans="1:42" hidden="1">
      <c r="A383" s="57">
        <v>0</v>
      </c>
      <c r="B383" s="2" t="s">
        <v>321</v>
      </c>
      <c r="C383" s="2">
        <v>1</v>
      </c>
      <c r="D383" s="2" t="s">
        <v>99</v>
      </c>
      <c r="E383" s="2">
        <v>4</v>
      </c>
      <c r="F383" s="2" t="s">
        <v>370</v>
      </c>
      <c r="G383" s="2">
        <v>120</v>
      </c>
      <c r="H383" s="32" t="s">
        <v>222</v>
      </c>
      <c r="I383" s="67" t="s">
        <v>124</v>
      </c>
      <c r="J383" s="2" t="e">
        <v>#N/A</v>
      </c>
      <c r="K383" s="2" t="s">
        <v>346</v>
      </c>
      <c r="L383" s="2"/>
      <c r="M383" s="509">
        <v>1.1000000000000001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58"/>
    </row>
    <row r="384" spans="1:42" hidden="1">
      <c r="A384" s="57">
        <v>0</v>
      </c>
      <c r="B384" s="2" t="s">
        <v>321</v>
      </c>
      <c r="C384" s="2">
        <v>1</v>
      </c>
      <c r="D384" s="2" t="s">
        <v>99</v>
      </c>
      <c r="E384" s="2">
        <v>4</v>
      </c>
      <c r="F384" s="2" t="s">
        <v>370</v>
      </c>
      <c r="G384" s="2">
        <v>121</v>
      </c>
      <c r="H384" s="2" t="s">
        <v>772</v>
      </c>
      <c r="I384" s="67" t="s">
        <v>124</v>
      </c>
      <c r="J384" s="2" t="e">
        <v>#N/A</v>
      </c>
      <c r="K384" s="2" t="s">
        <v>346</v>
      </c>
      <c r="L384" s="2"/>
      <c r="M384" s="507">
        <v>1.1000000000000001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58"/>
    </row>
    <row r="385" spans="1:42" hidden="1">
      <c r="A385" s="57">
        <v>0</v>
      </c>
      <c r="B385" s="2" t="s">
        <v>321</v>
      </c>
      <c r="C385" s="2">
        <v>1</v>
      </c>
      <c r="D385" s="2" t="s">
        <v>99</v>
      </c>
      <c r="E385" s="2">
        <v>4</v>
      </c>
      <c r="F385" s="2" t="s">
        <v>370</v>
      </c>
      <c r="G385" s="2">
        <v>122</v>
      </c>
      <c r="H385" s="32" t="s">
        <v>224</v>
      </c>
      <c r="I385" s="67" t="s">
        <v>124</v>
      </c>
      <c r="J385" s="2" t="e">
        <v>#N/A</v>
      </c>
      <c r="K385" s="2" t="s">
        <v>346</v>
      </c>
      <c r="L385" s="2"/>
      <c r="M385" s="509">
        <v>1.1000000000000001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58"/>
    </row>
    <row r="386" spans="1:42" hidden="1">
      <c r="A386" s="57">
        <v>0</v>
      </c>
      <c r="B386" s="2" t="s">
        <v>321</v>
      </c>
      <c r="C386" s="2">
        <v>1</v>
      </c>
      <c r="D386" s="2" t="s">
        <v>99</v>
      </c>
      <c r="E386" s="2">
        <v>4</v>
      </c>
      <c r="F386" s="2" t="s">
        <v>370</v>
      </c>
      <c r="G386" s="2">
        <v>123</v>
      </c>
      <c r="H386" s="2" t="s">
        <v>764</v>
      </c>
      <c r="I386" s="67" t="s">
        <v>124</v>
      </c>
      <c r="J386" s="2" t="e">
        <v>#N/A</v>
      </c>
      <c r="K386" s="2" t="s">
        <v>346</v>
      </c>
      <c r="L386" s="2"/>
      <c r="M386" s="510">
        <v>16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58"/>
    </row>
    <row r="387" spans="1:42" hidden="1">
      <c r="A387" s="57">
        <v>0</v>
      </c>
      <c r="B387" s="2" t="s">
        <v>321</v>
      </c>
      <c r="C387" s="2">
        <v>1</v>
      </c>
      <c r="D387" s="2" t="s">
        <v>99</v>
      </c>
      <c r="E387" s="2">
        <v>4</v>
      </c>
      <c r="F387" s="2" t="s">
        <v>370</v>
      </c>
      <c r="G387" s="2">
        <v>124</v>
      </c>
      <c r="H387" s="2" t="s">
        <v>762</v>
      </c>
      <c r="I387" s="67" t="s">
        <v>124</v>
      </c>
      <c r="J387" s="2" t="e">
        <v>#N/A</v>
      </c>
      <c r="K387" s="2" t="s">
        <v>346</v>
      </c>
      <c r="L387" s="2"/>
      <c r="M387" s="511">
        <v>50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58"/>
    </row>
    <row r="388" spans="1:42" hidden="1">
      <c r="A388" s="57">
        <v>0</v>
      </c>
      <c r="B388" s="2" t="s">
        <v>321</v>
      </c>
      <c r="C388" s="2">
        <v>1</v>
      </c>
      <c r="D388" s="2" t="s">
        <v>99</v>
      </c>
      <c r="E388" s="2">
        <v>4</v>
      </c>
      <c r="F388" s="2" t="s">
        <v>370</v>
      </c>
      <c r="G388" s="2">
        <v>125</v>
      </c>
      <c r="H388" s="32" t="s">
        <v>227</v>
      </c>
      <c r="I388" s="67" t="s">
        <v>124</v>
      </c>
      <c r="J388" s="2" t="s">
        <v>238</v>
      </c>
      <c r="K388" s="2" t="s">
        <v>346</v>
      </c>
      <c r="L388" s="2"/>
      <c r="M388" s="512">
        <v>1.86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58"/>
    </row>
    <row r="389" spans="1:42" ht="15" hidden="1" thickBot="1">
      <c r="A389" s="88">
        <v>0</v>
      </c>
      <c r="B389" s="62" t="s">
        <v>321</v>
      </c>
      <c r="C389" s="62">
        <v>1</v>
      </c>
      <c r="D389" s="62" t="s">
        <v>99</v>
      </c>
      <c r="E389" s="62">
        <v>4</v>
      </c>
      <c r="F389" s="62" t="s">
        <v>370</v>
      </c>
      <c r="G389" s="62">
        <v>126</v>
      </c>
      <c r="H389" s="62" t="s">
        <v>229</v>
      </c>
      <c r="I389" s="92" t="s">
        <v>124</v>
      </c>
      <c r="J389" s="62" t="s">
        <v>238</v>
      </c>
      <c r="K389" s="62" t="s">
        <v>346</v>
      </c>
      <c r="L389" s="62"/>
      <c r="M389" s="89">
        <v>1</v>
      </c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89"/>
    </row>
    <row r="390" spans="1:42" hidden="1">
      <c r="A390" s="116">
        <v>0</v>
      </c>
      <c r="B390" s="116" t="s">
        <v>321</v>
      </c>
      <c r="C390" s="116">
        <v>1</v>
      </c>
      <c r="D390" s="116" t="s">
        <v>99</v>
      </c>
      <c r="E390" s="116">
        <v>5</v>
      </c>
      <c r="F390" s="116" t="s">
        <v>371</v>
      </c>
      <c r="G390" s="116">
        <v>127</v>
      </c>
      <c r="H390" s="120" t="s">
        <v>235</v>
      </c>
      <c r="I390" s="121" t="s">
        <v>124</v>
      </c>
      <c r="J390" s="116" t="s">
        <v>372</v>
      </c>
      <c r="K390" s="116" t="s">
        <v>373</v>
      </c>
      <c r="L390" s="116"/>
      <c r="M390" s="61"/>
      <c r="N390" s="116"/>
      <c r="O390" s="116"/>
      <c r="P390" s="116"/>
      <c r="Q390" s="116"/>
      <c r="R390" s="116"/>
      <c r="S390" s="116"/>
      <c r="T390" s="116"/>
      <c r="U390" s="116"/>
      <c r="V390" s="61"/>
      <c r="W390" s="61"/>
      <c r="X390" s="116"/>
      <c r="Y390" s="116"/>
      <c r="Z390" s="116"/>
      <c r="AA390" s="116"/>
      <c r="AB390" s="116"/>
      <c r="AC390" s="116"/>
      <c r="AD390" s="116"/>
      <c r="AE390" s="116"/>
      <c r="AF390" s="61"/>
      <c r="AG390" s="61"/>
      <c r="AH390" s="116"/>
      <c r="AI390" s="116"/>
      <c r="AJ390" s="116"/>
      <c r="AK390" s="116"/>
      <c r="AL390" s="116"/>
      <c r="AM390" s="116"/>
      <c r="AN390" s="116"/>
      <c r="AO390" s="116"/>
      <c r="AP390" s="116"/>
    </row>
    <row r="391" spans="1:42" hidden="1">
      <c r="A391" s="115">
        <v>0</v>
      </c>
      <c r="B391" s="115" t="s">
        <v>321</v>
      </c>
      <c r="C391" s="115">
        <v>1</v>
      </c>
      <c r="D391" s="115" t="s">
        <v>99</v>
      </c>
      <c r="E391" s="115">
        <v>5</v>
      </c>
      <c r="F391" s="115" t="s">
        <v>371</v>
      </c>
      <c r="G391" s="115">
        <v>128</v>
      </c>
      <c r="H391" s="122" t="s">
        <v>237</v>
      </c>
      <c r="I391" s="117" t="s">
        <v>124</v>
      </c>
      <c r="J391" s="115" t="s">
        <v>374</v>
      </c>
      <c r="K391" s="115" t="s">
        <v>375</v>
      </c>
      <c r="L391" s="115"/>
      <c r="M391" s="2"/>
      <c r="N391" s="115"/>
      <c r="O391" s="115"/>
      <c r="P391" s="115"/>
      <c r="Q391" s="115"/>
      <c r="R391" s="115"/>
      <c r="S391" s="115"/>
      <c r="T391" s="115"/>
      <c r="U391" s="115"/>
      <c r="V391" s="2"/>
      <c r="W391" s="2"/>
      <c r="X391" s="115"/>
      <c r="Y391" s="115"/>
      <c r="Z391" s="115"/>
      <c r="AA391" s="115"/>
      <c r="AB391" s="115"/>
      <c r="AC391" s="115"/>
      <c r="AD391" s="115"/>
      <c r="AE391" s="115"/>
      <c r="AF391" s="2"/>
      <c r="AG391" s="2"/>
      <c r="AH391" s="115"/>
      <c r="AI391" s="115"/>
      <c r="AJ391" s="115"/>
      <c r="AK391" s="115"/>
      <c r="AL391" s="115"/>
      <c r="AM391" s="115"/>
      <c r="AN391" s="115"/>
      <c r="AO391" s="115"/>
      <c r="AP391" s="115"/>
    </row>
    <row r="392" spans="1:42" ht="15" hidden="1" thickBot="1">
      <c r="A392" s="118">
        <v>0</v>
      </c>
      <c r="B392" s="118" t="s">
        <v>321</v>
      </c>
      <c r="C392" s="118">
        <v>1</v>
      </c>
      <c r="D392" s="118" t="s">
        <v>99</v>
      </c>
      <c r="E392" s="118">
        <v>5</v>
      </c>
      <c r="F392" s="118" t="s">
        <v>371</v>
      </c>
      <c r="G392" s="115">
        <v>129</v>
      </c>
      <c r="H392" s="123" t="s">
        <v>201</v>
      </c>
      <c r="I392" s="119" t="s">
        <v>124</v>
      </c>
      <c r="J392" s="118" t="s">
        <v>374</v>
      </c>
      <c r="K392" s="118" t="s">
        <v>375</v>
      </c>
      <c r="L392" s="118"/>
      <c r="M392" s="62"/>
      <c r="N392" s="118"/>
      <c r="O392" s="118"/>
      <c r="P392" s="118"/>
      <c r="Q392" s="118"/>
      <c r="R392" s="118"/>
      <c r="S392" s="118"/>
      <c r="T392" s="118"/>
      <c r="U392" s="118"/>
      <c r="V392" s="62"/>
      <c r="W392" s="62"/>
      <c r="X392" s="118"/>
      <c r="Y392" s="118"/>
      <c r="Z392" s="118"/>
      <c r="AA392" s="118"/>
      <c r="AB392" s="118"/>
      <c r="AC392" s="118"/>
      <c r="AD392" s="118"/>
      <c r="AE392" s="118"/>
      <c r="AF392" s="62"/>
      <c r="AG392" s="62"/>
      <c r="AH392" s="118"/>
      <c r="AI392" s="118"/>
      <c r="AJ392" s="118"/>
      <c r="AK392" s="118"/>
      <c r="AL392" s="118"/>
      <c r="AM392" s="118"/>
      <c r="AN392" s="118"/>
      <c r="AO392" s="118"/>
      <c r="AP392" s="118"/>
    </row>
    <row r="393" spans="1:42" hidden="1">
      <c r="A393" s="116">
        <v>0</v>
      </c>
      <c r="B393" s="116" t="s">
        <v>321</v>
      </c>
      <c r="C393" s="116">
        <v>1</v>
      </c>
      <c r="D393" s="116" t="s">
        <v>99</v>
      </c>
      <c r="E393" s="116">
        <v>6</v>
      </c>
      <c r="F393" s="116" t="s">
        <v>376</v>
      </c>
      <c r="G393" s="115">
        <v>130</v>
      </c>
      <c r="H393" s="120" t="s">
        <v>235</v>
      </c>
      <c r="I393" s="121" t="s">
        <v>124</v>
      </c>
      <c r="J393" s="116" t="s">
        <v>377</v>
      </c>
      <c r="K393" s="116" t="s">
        <v>354</v>
      </c>
      <c r="L393" s="116"/>
      <c r="M393" s="61">
        <v>1.9142060853786724</v>
      </c>
      <c r="N393" s="2">
        <v>1.8184957811097386</v>
      </c>
      <c r="O393" s="2">
        <v>1.7275709920542517</v>
      </c>
      <c r="P393" s="2">
        <v>1.6411924424515389</v>
      </c>
      <c r="Q393" s="2">
        <v>1.5591328203289618</v>
      </c>
      <c r="R393" s="2">
        <v>1.4811761793125138</v>
      </c>
      <c r="S393" s="2">
        <v>1.407117370346888</v>
      </c>
      <c r="T393" s="2">
        <v>1.3367615018295436</v>
      </c>
      <c r="U393" s="2">
        <v>1.2699234267380664</v>
      </c>
      <c r="V393" s="2">
        <v>1.206427255401163</v>
      </c>
      <c r="W393" s="2">
        <v>1.1461058926311047</v>
      </c>
      <c r="X393" s="2">
        <v>1.0888005979995494</v>
      </c>
      <c r="Y393" s="2">
        <v>1.034360568099572</v>
      </c>
      <c r="Z393" s="2">
        <v>0.98264253969459336</v>
      </c>
      <c r="AA393" s="2">
        <v>0.98264253969459336</v>
      </c>
      <c r="AB393" s="2">
        <v>0.98264253969459336</v>
      </c>
      <c r="AC393" s="2">
        <v>0.98264253969459336</v>
      </c>
      <c r="AD393" s="2">
        <v>0.98264253969459336</v>
      </c>
      <c r="AE393" s="2">
        <v>0.98264253969459336</v>
      </c>
      <c r="AF393" s="2">
        <v>0.98264253969459336</v>
      </c>
      <c r="AG393" s="2">
        <v>0.98264253969459336</v>
      </c>
      <c r="AH393" s="2">
        <v>0.98264253969459336</v>
      </c>
      <c r="AI393" s="2">
        <v>0.98264253969459336</v>
      </c>
      <c r="AJ393" s="2">
        <v>0.98264253969459336</v>
      </c>
      <c r="AK393" s="2">
        <v>0.98264253969459336</v>
      </c>
      <c r="AL393" s="2">
        <v>0.98264253969459336</v>
      </c>
      <c r="AM393" s="2">
        <v>0.98264253969459336</v>
      </c>
      <c r="AN393" s="2">
        <v>0.98264253969459336</v>
      </c>
      <c r="AO393" s="2">
        <v>0.98264253969459336</v>
      </c>
      <c r="AP393" s="2">
        <v>0.98264253969459336</v>
      </c>
    </row>
    <row r="394" spans="1:42" hidden="1">
      <c r="A394" s="115">
        <v>0</v>
      </c>
      <c r="B394" s="115" t="s">
        <v>321</v>
      </c>
      <c r="C394" s="115">
        <v>1</v>
      </c>
      <c r="D394" s="115" t="s">
        <v>99</v>
      </c>
      <c r="E394" s="115">
        <v>6</v>
      </c>
      <c r="F394" s="115" t="s">
        <v>376</v>
      </c>
      <c r="G394" s="115">
        <v>131</v>
      </c>
      <c r="H394" s="122" t="s">
        <v>237</v>
      </c>
      <c r="I394" s="117" t="s">
        <v>124</v>
      </c>
      <c r="J394" s="115" t="s">
        <v>378</v>
      </c>
      <c r="K394" s="116" t="s">
        <v>354</v>
      </c>
      <c r="L394" s="115"/>
      <c r="M394" s="61">
        <v>0.67822072537235778</v>
      </c>
      <c r="N394" s="2">
        <v>0.67822072537235778</v>
      </c>
      <c r="O394" s="2">
        <v>0.67822072537235778</v>
      </c>
      <c r="P394" s="2">
        <v>0.67822072537235778</v>
      </c>
      <c r="Q394" s="2">
        <v>0.67822072537235778</v>
      </c>
      <c r="R394" s="2">
        <v>0.67822072537235778</v>
      </c>
      <c r="S394" s="2">
        <v>0.67822072537235778</v>
      </c>
      <c r="T394" s="2">
        <v>0.67822072537235778</v>
      </c>
      <c r="U394" s="2">
        <v>0.67822072537235778</v>
      </c>
      <c r="V394" s="2">
        <v>0.67822072537235778</v>
      </c>
      <c r="W394" s="2">
        <v>0.67822072537235778</v>
      </c>
      <c r="X394" s="2">
        <v>0.67822072537235778</v>
      </c>
      <c r="Y394" s="2">
        <v>0.67822072537235778</v>
      </c>
      <c r="Z394" s="2">
        <v>0.67822072537235778</v>
      </c>
      <c r="AA394" s="2">
        <v>0.67822072537235778</v>
      </c>
      <c r="AB394" s="2">
        <v>0.67822072537235778</v>
      </c>
      <c r="AC394" s="2">
        <v>0.67822072537235778</v>
      </c>
      <c r="AD394" s="2">
        <v>0.67822072537235778</v>
      </c>
      <c r="AE394" s="2">
        <v>0.67822072537235778</v>
      </c>
      <c r="AF394" s="2">
        <v>0.67822072537235778</v>
      </c>
      <c r="AG394" s="2">
        <v>0.67822072537235778</v>
      </c>
      <c r="AH394" s="2">
        <v>0.67822072537235778</v>
      </c>
      <c r="AI394" s="2">
        <v>0.67822072537235778</v>
      </c>
      <c r="AJ394" s="2">
        <v>0.67822072537235778</v>
      </c>
      <c r="AK394" s="2">
        <v>0.67822072537235778</v>
      </c>
      <c r="AL394" s="2">
        <v>0.67822072537235778</v>
      </c>
      <c r="AM394" s="2">
        <v>0.67822072537235778</v>
      </c>
      <c r="AN394" s="2">
        <v>0.67822072537235778</v>
      </c>
      <c r="AO394" s="2">
        <v>0.67822072537235778</v>
      </c>
      <c r="AP394" s="2">
        <v>0.67822072537235778</v>
      </c>
    </row>
    <row r="395" spans="1:42" ht="15" hidden="1" thickBot="1">
      <c r="A395" s="118">
        <v>0</v>
      </c>
      <c r="B395" s="118" t="s">
        <v>321</v>
      </c>
      <c r="C395" s="118">
        <v>1</v>
      </c>
      <c r="D395" s="118" t="s">
        <v>99</v>
      </c>
      <c r="E395" s="118">
        <v>6</v>
      </c>
      <c r="F395" s="118" t="s">
        <v>376</v>
      </c>
      <c r="G395" s="115">
        <v>132</v>
      </c>
      <c r="H395" s="123" t="s">
        <v>201</v>
      </c>
      <c r="I395" s="119" t="s">
        <v>124</v>
      </c>
      <c r="J395" s="118" t="s">
        <v>378</v>
      </c>
      <c r="K395" s="118" t="s">
        <v>346</v>
      </c>
      <c r="L395" s="118"/>
      <c r="M395" s="62">
        <v>1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43.2" hidden="1">
      <c r="A396" s="13">
        <v>1</v>
      </c>
      <c r="B396" s="176" t="s">
        <v>320</v>
      </c>
      <c r="C396" s="176">
        <v>1</v>
      </c>
      <c r="D396" s="176" t="s">
        <v>99</v>
      </c>
      <c r="E396" s="176">
        <v>7</v>
      </c>
      <c r="F396" s="176" t="s">
        <v>379</v>
      </c>
      <c r="G396" s="13">
        <v>133</v>
      </c>
      <c r="H396" s="253" t="s">
        <v>235</v>
      </c>
      <c r="I396" s="177" t="s">
        <v>124</v>
      </c>
      <c r="J396" s="253" t="s">
        <v>380</v>
      </c>
      <c r="K396" s="176" t="s">
        <v>354</v>
      </c>
      <c r="L396" s="176"/>
      <c r="M396" s="176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  <c r="AN396" s="13">
        <v>0</v>
      </c>
      <c r="AO396" s="13">
        <v>0</v>
      </c>
      <c r="AP396" s="13">
        <v>0</v>
      </c>
    </row>
    <row r="397" spans="1:42" ht="28.8" hidden="1">
      <c r="A397" s="13">
        <v>1</v>
      </c>
      <c r="B397" s="13" t="s">
        <v>320</v>
      </c>
      <c r="C397" s="13">
        <v>1</v>
      </c>
      <c r="D397" s="13" t="s">
        <v>99</v>
      </c>
      <c r="E397" s="13">
        <v>8</v>
      </c>
      <c r="F397" s="254" t="s">
        <v>381</v>
      </c>
      <c r="G397" s="13">
        <v>134</v>
      </c>
      <c r="H397" s="254" t="s">
        <v>235</v>
      </c>
      <c r="I397" s="173" t="s">
        <v>124</v>
      </c>
      <c r="J397" s="254" t="s">
        <v>382</v>
      </c>
      <c r="K397" s="13" t="s">
        <v>354</v>
      </c>
      <c r="L397" s="13"/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</row>
    <row r="398" spans="1:42" hidden="1">
      <c r="A398" s="13">
        <v>1</v>
      </c>
      <c r="B398" s="13" t="s">
        <v>320</v>
      </c>
      <c r="C398" s="13">
        <v>1</v>
      </c>
      <c r="D398" s="13" t="s">
        <v>99</v>
      </c>
      <c r="E398" s="13">
        <v>9</v>
      </c>
      <c r="F398" s="13" t="s">
        <v>383</v>
      </c>
      <c r="G398" s="13">
        <v>135</v>
      </c>
      <c r="H398" s="254" t="s">
        <v>237</v>
      </c>
      <c r="I398" s="173" t="s">
        <v>124</v>
      </c>
      <c r="J398" s="13" t="s">
        <v>384</v>
      </c>
      <c r="K398" s="13" t="s">
        <v>354</v>
      </c>
      <c r="L398" s="13"/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0</v>
      </c>
      <c r="AN398" s="13">
        <v>0</v>
      </c>
      <c r="AO398" s="13">
        <v>0</v>
      </c>
      <c r="AP398" s="13">
        <v>0</v>
      </c>
    </row>
    <row r="399" spans="1:42" ht="15" hidden="1" thickBot="1">
      <c r="A399" s="174">
        <v>1</v>
      </c>
      <c r="B399" s="174" t="s">
        <v>320</v>
      </c>
      <c r="C399" s="174">
        <v>1</v>
      </c>
      <c r="D399" s="174" t="s">
        <v>99</v>
      </c>
      <c r="E399" s="174">
        <v>10</v>
      </c>
      <c r="F399" s="174" t="s">
        <v>385</v>
      </c>
      <c r="G399" s="13">
        <v>136</v>
      </c>
      <c r="H399" s="255" t="s">
        <v>237</v>
      </c>
      <c r="I399" s="175" t="s">
        <v>124</v>
      </c>
      <c r="J399" s="174" t="s">
        <v>386</v>
      </c>
      <c r="K399" s="174" t="s">
        <v>354</v>
      </c>
      <c r="L399" s="174"/>
      <c r="M399" s="174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0</v>
      </c>
      <c r="AM399" s="13">
        <v>0</v>
      </c>
      <c r="AN399" s="13">
        <v>0</v>
      </c>
      <c r="AO399" s="13">
        <v>0</v>
      </c>
      <c r="AP399" s="13">
        <v>0</v>
      </c>
    </row>
    <row r="400" spans="1:42" hidden="1">
      <c r="A400" s="2">
        <v>1</v>
      </c>
      <c r="B400" s="61" t="s">
        <v>320</v>
      </c>
      <c r="C400" s="61">
        <v>1</v>
      </c>
      <c r="D400" s="61" t="s">
        <v>99</v>
      </c>
      <c r="E400" s="61">
        <v>11</v>
      </c>
      <c r="F400" s="61" t="s">
        <v>387</v>
      </c>
      <c r="G400" s="61">
        <v>35</v>
      </c>
      <c r="H400" s="127" t="s">
        <v>761</v>
      </c>
      <c r="I400" s="91" t="s">
        <v>230</v>
      </c>
      <c r="J400" s="93" t="s">
        <v>388</v>
      </c>
      <c r="K400" s="61" t="s">
        <v>354</v>
      </c>
      <c r="L400" s="61"/>
      <c r="M400" s="28">
        <v>1.1043780860465141E-2</v>
      </c>
      <c r="N400" s="495">
        <v>2.6766816520554682E-2</v>
      </c>
      <c r="O400" s="495">
        <v>4.0155029183123095E-2</v>
      </c>
      <c r="P400" s="495">
        <v>6.232276239681362E-2</v>
      </c>
      <c r="Q400" s="495">
        <v>0.13362491020302056</v>
      </c>
      <c r="R400" s="495">
        <v>0.24662229229675642</v>
      </c>
      <c r="S400" s="495">
        <v>0.39497705074236789</v>
      </c>
      <c r="T400" s="495">
        <v>0.57327013822215345</v>
      </c>
      <c r="U400" s="495">
        <v>0.77685223092948796</v>
      </c>
      <c r="V400" s="495">
        <v>1.001721441266997</v>
      </c>
      <c r="W400" s="495">
        <v>1.2444226097476929</v>
      </c>
      <c r="X400" s="495">
        <v>1.5019640439248236</v>
      </c>
      <c r="Y400" s="495">
        <v>1.7717484196678119</v>
      </c>
      <c r="Z400" s="495">
        <v>2.0515152229179141</v>
      </c>
      <c r="AA400" s="495">
        <v>2.3538659937710071</v>
      </c>
      <c r="AB400" s="495">
        <v>2.6779466248264368</v>
      </c>
      <c r="AC400" s="495">
        <v>3.0229353103350798</v>
      </c>
      <c r="AD400" s="495">
        <v>3.3880413245770047</v>
      </c>
      <c r="AE400" s="495">
        <v>3.7725038464398795</v>
      </c>
      <c r="AF400" s="495">
        <v>4.1755908284508898</v>
      </c>
      <c r="AG400" s="495">
        <v>4.5965979085809439</v>
      </c>
      <c r="AH400" s="495">
        <v>5.0348473632035704</v>
      </c>
      <c r="AI400" s="495">
        <v>5.4896870996520661</v>
      </c>
      <c r="AJ400" s="495">
        <v>5.9604896868773105</v>
      </c>
      <c r="AK400" s="495">
        <v>6.4466514227653207</v>
      </c>
      <c r="AL400" s="495">
        <v>6.9475914367281097</v>
      </c>
      <c r="AM400" s="495">
        <v>7.4627508262338216</v>
      </c>
      <c r="AN400" s="495">
        <v>7.9915918259926082</v>
      </c>
      <c r="AO400" s="495">
        <v>9.0069856451559893</v>
      </c>
      <c r="AP400" s="495">
        <v>10.022985859870662</v>
      </c>
    </row>
    <row r="401" spans="1:42" hidden="1">
      <c r="A401" s="2">
        <v>1</v>
      </c>
      <c r="B401" s="2" t="s">
        <v>320</v>
      </c>
      <c r="C401" s="2">
        <v>1</v>
      </c>
      <c r="D401" s="2" t="s">
        <v>99</v>
      </c>
      <c r="E401" s="2">
        <v>11</v>
      </c>
      <c r="F401" s="2" t="s">
        <v>387</v>
      </c>
      <c r="G401" s="2">
        <v>36</v>
      </c>
      <c r="H401" s="2" t="s">
        <v>212</v>
      </c>
      <c r="I401" s="67" t="s">
        <v>230</v>
      </c>
      <c r="J401" s="2" t="s">
        <v>388</v>
      </c>
      <c r="K401" s="2" t="s">
        <v>354</v>
      </c>
      <c r="L401" s="2"/>
      <c r="M401" s="180">
        <v>0</v>
      </c>
      <c r="N401" s="180">
        <v>0</v>
      </c>
      <c r="O401" s="180">
        <v>0</v>
      </c>
      <c r="P401" s="180">
        <v>0</v>
      </c>
      <c r="Q401" s="180">
        <v>0</v>
      </c>
      <c r="R401" s="180">
        <v>0</v>
      </c>
      <c r="S401" s="180">
        <v>0</v>
      </c>
      <c r="T401" s="180">
        <v>0</v>
      </c>
      <c r="U401" s="180">
        <v>0</v>
      </c>
      <c r="V401" s="180">
        <v>0</v>
      </c>
      <c r="W401" s="180">
        <v>0</v>
      </c>
      <c r="X401" s="180">
        <v>0</v>
      </c>
      <c r="Y401" s="180">
        <v>0</v>
      </c>
      <c r="Z401" s="180">
        <v>0</v>
      </c>
      <c r="AA401" s="180">
        <v>0</v>
      </c>
      <c r="AB401" s="180">
        <v>0</v>
      </c>
      <c r="AC401" s="180">
        <v>0</v>
      </c>
      <c r="AD401" s="180">
        <v>0</v>
      </c>
      <c r="AE401" s="180">
        <v>0</v>
      </c>
      <c r="AF401" s="180">
        <v>0</v>
      </c>
      <c r="AG401" s="180">
        <v>0</v>
      </c>
      <c r="AH401" s="180">
        <v>0</v>
      </c>
      <c r="AI401" s="180">
        <v>0</v>
      </c>
      <c r="AJ401" s="180">
        <v>0</v>
      </c>
      <c r="AK401" s="180">
        <v>0</v>
      </c>
      <c r="AL401" s="180">
        <v>0</v>
      </c>
      <c r="AM401" s="180">
        <v>0</v>
      </c>
      <c r="AN401" s="180">
        <v>0</v>
      </c>
      <c r="AO401" s="180">
        <v>0</v>
      </c>
      <c r="AP401" s="180">
        <v>0</v>
      </c>
    </row>
    <row r="402" spans="1:42" hidden="1">
      <c r="A402" s="2">
        <v>1</v>
      </c>
      <c r="B402" s="2" t="s">
        <v>320</v>
      </c>
      <c r="C402" s="2">
        <v>1</v>
      </c>
      <c r="D402" s="2" t="s">
        <v>99</v>
      </c>
      <c r="E402" s="2">
        <v>11</v>
      </c>
      <c r="F402" s="2" t="s">
        <v>387</v>
      </c>
      <c r="G402" s="2">
        <v>37</v>
      </c>
      <c r="H402" s="2" t="s">
        <v>768</v>
      </c>
      <c r="I402" s="67" t="s">
        <v>230</v>
      </c>
      <c r="J402" s="2" t="s">
        <v>388</v>
      </c>
      <c r="K402" s="2" t="s">
        <v>354</v>
      </c>
      <c r="L402" s="2"/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  <c r="AJ402" s="28">
        <v>0</v>
      </c>
      <c r="AK402" s="28">
        <v>0</v>
      </c>
      <c r="AL402" s="28">
        <v>0</v>
      </c>
      <c r="AM402" s="28">
        <v>0</v>
      </c>
      <c r="AN402" s="28">
        <v>0</v>
      </c>
      <c r="AO402" s="28">
        <v>0</v>
      </c>
      <c r="AP402" s="28">
        <v>0</v>
      </c>
    </row>
    <row r="403" spans="1:42" hidden="1">
      <c r="A403" s="2">
        <v>1</v>
      </c>
      <c r="B403" s="2" t="s">
        <v>320</v>
      </c>
      <c r="C403" s="2">
        <v>1</v>
      </c>
      <c r="D403" s="2" t="s">
        <v>99</v>
      </c>
      <c r="E403" s="2">
        <v>11</v>
      </c>
      <c r="F403" s="2" t="s">
        <v>387</v>
      </c>
      <c r="G403" s="2">
        <v>38</v>
      </c>
      <c r="H403" s="2" t="s">
        <v>763</v>
      </c>
      <c r="I403" s="67" t="s">
        <v>230</v>
      </c>
      <c r="J403" s="2" t="s">
        <v>388</v>
      </c>
      <c r="K403" s="2" t="s">
        <v>354</v>
      </c>
      <c r="L403" s="2"/>
      <c r="M403" s="28">
        <v>0</v>
      </c>
      <c r="N403" s="28">
        <v>0</v>
      </c>
      <c r="O403" s="28">
        <v>0</v>
      </c>
      <c r="P403" s="28">
        <v>0</v>
      </c>
      <c r="Q403" s="28">
        <v>0</v>
      </c>
      <c r="R403" s="28">
        <v>0</v>
      </c>
      <c r="S403" s="28">
        <v>0</v>
      </c>
      <c r="T403" s="28">
        <v>0</v>
      </c>
      <c r="U403" s="28">
        <v>0</v>
      </c>
      <c r="V403" s="28">
        <v>0</v>
      </c>
      <c r="W403" s="28">
        <v>0</v>
      </c>
      <c r="X403" s="28">
        <v>0</v>
      </c>
      <c r="Y403" s="28">
        <v>0</v>
      </c>
      <c r="Z403" s="28">
        <v>0</v>
      </c>
      <c r="AA403" s="28">
        <v>0</v>
      </c>
      <c r="AB403" s="28">
        <v>0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0</v>
      </c>
      <c r="AM403" s="28">
        <v>0</v>
      </c>
      <c r="AN403" s="28">
        <v>0</v>
      </c>
      <c r="AO403" s="28">
        <v>0</v>
      </c>
      <c r="AP403" s="28">
        <v>0</v>
      </c>
    </row>
    <row r="404" spans="1:42" hidden="1">
      <c r="A404" s="2">
        <v>1</v>
      </c>
      <c r="B404" s="2" t="s">
        <v>320</v>
      </c>
      <c r="C404" s="2">
        <v>1</v>
      </c>
      <c r="D404" s="2" t="s">
        <v>99</v>
      </c>
      <c r="E404" s="2">
        <v>11</v>
      </c>
      <c r="F404" s="2" t="s">
        <v>387</v>
      </c>
      <c r="G404" s="2">
        <v>39</v>
      </c>
      <c r="H404" s="2" t="s">
        <v>215</v>
      </c>
      <c r="I404" s="67" t="s">
        <v>230</v>
      </c>
      <c r="J404" s="2" t="s">
        <v>388</v>
      </c>
      <c r="K404" s="2" t="s">
        <v>354</v>
      </c>
      <c r="L404" s="2"/>
      <c r="M404" s="180">
        <v>0</v>
      </c>
      <c r="N404" s="180">
        <v>0</v>
      </c>
      <c r="O404" s="180">
        <v>0</v>
      </c>
      <c r="P404" s="180">
        <v>0</v>
      </c>
      <c r="Q404" s="180">
        <v>0</v>
      </c>
      <c r="R404" s="180">
        <v>0</v>
      </c>
      <c r="S404" s="180">
        <v>0</v>
      </c>
      <c r="T404" s="180">
        <v>0</v>
      </c>
      <c r="U404" s="180">
        <v>0</v>
      </c>
      <c r="V404" s="180">
        <v>0</v>
      </c>
      <c r="W404" s="180">
        <v>0</v>
      </c>
      <c r="X404" s="180">
        <v>0</v>
      </c>
      <c r="Y404" s="180">
        <v>0</v>
      </c>
      <c r="Z404" s="180">
        <v>0</v>
      </c>
      <c r="AA404" s="180">
        <v>0</v>
      </c>
      <c r="AB404" s="180">
        <v>0</v>
      </c>
      <c r="AC404" s="180">
        <v>0</v>
      </c>
      <c r="AD404" s="180">
        <v>0</v>
      </c>
      <c r="AE404" s="180">
        <v>0</v>
      </c>
      <c r="AF404" s="180">
        <v>0</v>
      </c>
      <c r="AG404" s="180">
        <v>0</v>
      </c>
      <c r="AH404" s="180">
        <v>0</v>
      </c>
      <c r="AI404" s="180">
        <v>0</v>
      </c>
      <c r="AJ404" s="180">
        <v>0</v>
      </c>
      <c r="AK404" s="180">
        <v>0</v>
      </c>
      <c r="AL404" s="180">
        <v>0</v>
      </c>
      <c r="AM404" s="180">
        <v>0</v>
      </c>
      <c r="AN404" s="180">
        <v>0</v>
      </c>
      <c r="AO404" s="180">
        <v>0</v>
      </c>
      <c r="AP404" s="180">
        <v>0</v>
      </c>
    </row>
    <row r="405" spans="1:42" hidden="1">
      <c r="A405" s="2">
        <v>1</v>
      </c>
      <c r="B405" s="2" t="s">
        <v>320</v>
      </c>
      <c r="C405" s="2">
        <v>1</v>
      </c>
      <c r="D405" s="2" t="s">
        <v>99</v>
      </c>
      <c r="E405" s="2">
        <v>11</v>
      </c>
      <c r="F405" s="2" t="s">
        <v>387</v>
      </c>
      <c r="G405" s="2">
        <v>40</v>
      </c>
      <c r="H405" s="32" t="s">
        <v>216</v>
      </c>
      <c r="I405" s="67" t="s">
        <v>230</v>
      </c>
      <c r="J405" s="2" t="s">
        <v>388</v>
      </c>
      <c r="K405" s="2" t="s">
        <v>354</v>
      </c>
      <c r="L405" s="2"/>
      <c r="M405" s="500">
        <v>0</v>
      </c>
      <c r="N405" s="180">
        <v>0</v>
      </c>
      <c r="O405" s="180">
        <v>0</v>
      </c>
      <c r="P405" s="180">
        <v>0</v>
      </c>
      <c r="Q405" s="180">
        <v>0</v>
      </c>
      <c r="R405" s="180">
        <v>0</v>
      </c>
      <c r="S405" s="180">
        <v>0</v>
      </c>
      <c r="T405" s="180">
        <v>0</v>
      </c>
      <c r="U405" s="180">
        <v>0</v>
      </c>
      <c r="V405" s="180">
        <v>0</v>
      </c>
      <c r="W405" s="180">
        <v>0</v>
      </c>
      <c r="X405" s="180">
        <v>0</v>
      </c>
      <c r="Y405" s="180">
        <v>0</v>
      </c>
      <c r="Z405" s="180">
        <v>0</v>
      </c>
      <c r="AA405" s="180">
        <v>0</v>
      </c>
      <c r="AB405" s="180">
        <v>0</v>
      </c>
      <c r="AC405" s="180">
        <v>0</v>
      </c>
      <c r="AD405" s="180">
        <v>0</v>
      </c>
      <c r="AE405" s="180">
        <v>0</v>
      </c>
      <c r="AF405" s="180">
        <v>0</v>
      </c>
      <c r="AG405" s="180">
        <v>0</v>
      </c>
      <c r="AH405" s="180">
        <v>0</v>
      </c>
      <c r="AI405" s="180">
        <v>0</v>
      </c>
      <c r="AJ405" s="180">
        <v>0</v>
      </c>
      <c r="AK405" s="180">
        <v>0</v>
      </c>
      <c r="AL405" s="180">
        <v>0</v>
      </c>
      <c r="AM405" s="180">
        <v>0</v>
      </c>
      <c r="AN405" s="180">
        <v>0</v>
      </c>
      <c r="AO405" s="180">
        <v>0</v>
      </c>
      <c r="AP405" s="180">
        <v>0</v>
      </c>
    </row>
    <row r="406" spans="1:42" hidden="1">
      <c r="A406" s="2">
        <v>1</v>
      </c>
      <c r="B406" s="2" t="s">
        <v>320</v>
      </c>
      <c r="C406" s="2">
        <v>1</v>
      </c>
      <c r="D406" s="2" t="s">
        <v>99</v>
      </c>
      <c r="E406" s="2">
        <v>11</v>
      </c>
      <c r="F406" s="2" t="s">
        <v>387</v>
      </c>
      <c r="G406" s="2">
        <v>41</v>
      </c>
      <c r="H406" s="2" t="s">
        <v>765</v>
      </c>
      <c r="I406" s="67" t="s">
        <v>230</v>
      </c>
      <c r="J406" s="2" t="s">
        <v>388</v>
      </c>
      <c r="K406" s="2" t="s">
        <v>354</v>
      </c>
      <c r="L406" s="2"/>
      <c r="M406" s="180">
        <v>0</v>
      </c>
      <c r="N406" s="180">
        <v>0</v>
      </c>
      <c r="O406" s="180">
        <v>0</v>
      </c>
      <c r="P406" s="180">
        <v>0</v>
      </c>
      <c r="Q406" s="180">
        <v>0</v>
      </c>
      <c r="R406" s="180">
        <v>0</v>
      </c>
      <c r="S406" s="180">
        <v>0</v>
      </c>
      <c r="T406" s="180">
        <v>0</v>
      </c>
      <c r="U406" s="180">
        <v>0</v>
      </c>
      <c r="V406" s="180">
        <v>0</v>
      </c>
      <c r="W406" s="180">
        <v>0</v>
      </c>
      <c r="X406" s="180">
        <v>0</v>
      </c>
      <c r="Y406" s="180">
        <v>0</v>
      </c>
      <c r="Z406" s="180">
        <v>0</v>
      </c>
      <c r="AA406" s="180">
        <v>0</v>
      </c>
      <c r="AB406" s="180">
        <v>0</v>
      </c>
      <c r="AC406" s="180">
        <v>0</v>
      </c>
      <c r="AD406" s="180">
        <v>0</v>
      </c>
      <c r="AE406" s="180">
        <v>0</v>
      </c>
      <c r="AF406" s="180">
        <v>0</v>
      </c>
      <c r="AG406" s="180">
        <v>0</v>
      </c>
      <c r="AH406" s="180">
        <v>0</v>
      </c>
      <c r="AI406" s="180">
        <v>0</v>
      </c>
      <c r="AJ406" s="180">
        <v>0</v>
      </c>
      <c r="AK406" s="180">
        <v>0</v>
      </c>
      <c r="AL406" s="180">
        <v>0</v>
      </c>
      <c r="AM406" s="180">
        <v>0</v>
      </c>
      <c r="AN406" s="180">
        <v>0</v>
      </c>
      <c r="AO406" s="180">
        <v>0</v>
      </c>
      <c r="AP406" s="180">
        <v>0</v>
      </c>
    </row>
    <row r="407" spans="1:42" hidden="1">
      <c r="A407" s="2">
        <v>1</v>
      </c>
      <c r="B407" s="2" t="s">
        <v>320</v>
      </c>
      <c r="C407" s="2">
        <v>1</v>
      </c>
      <c r="D407" s="2" t="s">
        <v>99</v>
      </c>
      <c r="E407" s="2">
        <v>11</v>
      </c>
      <c r="F407" s="2" t="s">
        <v>387</v>
      </c>
      <c r="G407" s="2">
        <v>42</v>
      </c>
      <c r="H407" s="2" t="s">
        <v>766</v>
      </c>
      <c r="I407" s="67" t="s">
        <v>230</v>
      </c>
      <c r="J407" s="2" t="s">
        <v>388</v>
      </c>
      <c r="K407" s="2" t="s">
        <v>354</v>
      </c>
      <c r="L407" s="2"/>
      <c r="M407" s="180">
        <v>0</v>
      </c>
      <c r="N407" s="180">
        <v>0</v>
      </c>
      <c r="O407" s="180">
        <v>0</v>
      </c>
      <c r="P407" s="180">
        <v>0</v>
      </c>
      <c r="Q407" s="180">
        <v>0</v>
      </c>
      <c r="R407" s="180">
        <v>0</v>
      </c>
      <c r="S407" s="180">
        <v>0</v>
      </c>
      <c r="T407" s="180">
        <v>0</v>
      </c>
      <c r="U407" s="180">
        <v>0</v>
      </c>
      <c r="V407" s="180">
        <v>0</v>
      </c>
      <c r="W407" s="180">
        <v>0</v>
      </c>
      <c r="X407" s="180">
        <v>0</v>
      </c>
      <c r="Y407" s="180">
        <v>0</v>
      </c>
      <c r="Z407" s="180">
        <v>0</v>
      </c>
      <c r="AA407" s="180">
        <v>0</v>
      </c>
      <c r="AB407" s="180">
        <v>0</v>
      </c>
      <c r="AC407" s="180">
        <v>0</v>
      </c>
      <c r="AD407" s="180">
        <v>0</v>
      </c>
      <c r="AE407" s="180">
        <v>0</v>
      </c>
      <c r="AF407" s="180">
        <v>0</v>
      </c>
      <c r="AG407" s="180">
        <v>0</v>
      </c>
      <c r="AH407" s="180">
        <v>0</v>
      </c>
      <c r="AI407" s="180">
        <v>0</v>
      </c>
      <c r="AJ407" s="180">
        <v>0</v>
      </c>
      <c r="AK407" s="180">
        <v>0</v>
      </c>
      <c r="AL407" s="180">
        <v>0</v>
      </c>
      <c r="AM407" s="180">
        <v>0</v>
      </c>
      <c r="AN407" s="180">
        <v>0</v>
      </c>
      <c r="AO407" s="180">
        <v>0</v>
      </c>
      <c r="AP407" s="180">
        <v>0</v>
      </c>
    </row>
    <row r="408" spans="1:42" hidden="1">
      <c r="A408" s="2">
        <v>1</v>
      </c>
      <c r="B408" s="2" t="s">
        <v>320</v>
      </c>
      <c r="C408" s="2">
        <v>1</v>
      </c>
      <c r="D408" s="2" t="s">
        <v>99</v>
      </c>
      <c r="E408" s="2">
        <v>11</v>
      </c>
      <c r="F408" s="2" t="s">
        <v>387</v>
      </c>
      <c r="G408" s="2">
        <v>43</v>
      </c>
      <c r="H408" s="2" t="s">
        <v>767</v>
      </c>
      <c r="I408" s="67" t="s">
        <v>230</v>
      </c>
      <c r="J408" s="2" t="s">
        <v>388</v>
      </c>
      <c r="K408" s="2" t="s">
        <v>354</v>
      </c>
      <c r="L408" s="2"/>
      <c r="M408" s="180">
        <v>1.1043780860465141E-2</v>
      </c>
      <c r="N408" s="494">
        <v>2.6766816520554682E-2</v>
      </c>
      <c r="O408" s="494">
        <v>4.0155029183123095E-2</v>
      </c>
      <c r="P408" s="494">
        <v>6.232276239681362E-2</v>
      </c>
      <c r="Q408" s="494">
        <v>0.13362491020302056</v>
      </c>
      <c r="R408" s="494">
        <v>0.24662229229675642</v>
      </c>
      <c r="S408" s="494">
        <v>0.39497705074236789</v>
      </c>
      <c r="T408" s="494">
        <v>0.57327013822215345</v>
      </c>
      <c r="U408" s="494">
        <v>0.77685223092948796</v>
      </c>
      <c r="V408" s="494">
        <v>1.001721441266997</v>
      </c>
      <c r="W408" s="494">
        <v>1.2444226097476929</v>
      </c>
      <c r="X408" s="494">
        <v>1.5019640439248236</v>
      </c>
      <c r="Y408" s="494">
        <v>1.7717484196678119</v>
      </c>
      <c r="Z408" s="494">
        <v>2.0515152229179141</v>
      </c>
      <c r="AA408" s="494">
        <v>2.3538659937710071</v>
      </c>
      <c r="AB408" s="494">
        <v>2.6779466248264368</v>
      </c>
      <c r="AC408" s="494">
        <v>3.0229353103350798</v>
      </c>
      <c r="AD408" s="494">
        <v>3.3880413245770047</v>
      </c>
      <c r="AE408" s="494">
        <v>3.7725038464398795</v>
      </c>
      <c r="AF408" s="494">
        <v>4.1755908284508898</v>
      </c>
      <c r="AG408" s="494">
        <v>4.5965979085809439</v>
      </c>
      <c r="AH408" s="494">
        <v>5.0348473632035704</v>
      </c>
      <c r="AI408" s="494">
        <v>5.4896870996520661</v>
      </c>
      <c r="AJ408" s="494">
        <v>5.9604896868773105</v>
      </c>
      <c r="AK408" s="494">
        <v>6.4466514227653207</v>
      </c>
      <c r="AL408" s="494">
        <v>6.9475914367281097</v>
      </c>
      <c r="AM408" s="494">
        <v>7.4627508262338216</v>
      </c>
      <c r="AN408" s="494">
        <v>7.9915918259926082</v>
      </c>
      <c r="AO408" s="494">
        <v>9.0069856451559893</v>
      </c>
      <c r="AP408" s="494">
        <v>10.022985859870662</v>
      </c>
    </row>
    <row r="409" spans="1:42" hidden="1">
      <c r="A409" s="2">
        <v>1</v>
      </c>
      <c r="B409" s="2" t="s">
        <v>320</v>
      </c>
      <c r="C409" s="2">
        <v>1</v>
      </c>
      <c r="D409" s="2" t="s">
        <v>99</v>
      </c>
      <c r="E409" s="2">
        <v>11</v>
      </c>
      <c r="F409" s="2" t="s">
        <v>387</v>
      </c>
      <c r="G409" s="2">
        <v>44</v>
      </c>
      <c r="H409" s="32" t="s">
        <v>220</v>
      </c>
      <c r="I409" s="67" t="s">
        <v>230</v>
      </c>
      <c r="J409" s="2" t="s">
        <v>388</v>
      </c>
      <c r="K409" s="2" t="s">
        <v>354</v>
      </c>
      <c r="L409" s="2"/>
      <c r="M409" s="500">
        <v>0</v>
      </c>
      <c r="N409" s="180">
        <v>0</v>
      </c>
      <c r="O409" s="180">
        <v>0</v>
      </c>
      <c r="P409" s="180">
        <v>0</v>
      </c>
      <c r="Q409" s="180">
        <v>0</v>
      </c>
      <c r="R409" s="180">
        <v>0</v>
      </c>
      <c r="S409" s="180">
        <v>0</v>
      </c>
      <c r="T409" s="180">
        <v>0</v>
      </c>
      <c r="U409" s="180">
        <v>0</v>
      </c>
      <c r="V409" s="180">
        <v>0</v>
      </c>
      <c r="W409" s="180">
        <v>0</v>
      </c>
      <c r="X409" s="180">
        <v>0</v>
      </c>
      <c r="Y409" s="180">
        <v>0</v>
      </c>
      <c r="Z409" s="180">
        <v>0</v>
      </c>
      <c r="AA409" s="180">
        <v>0</v>
      </c>
      <c r="AB409" s="180">
        <v>0</v>
      </c>
      <c r="AC409" s="180">
        <v>0</v>
      </c>
      <c r="AD409" s="180">
        <v>0</v>
      </c>
      <c r="AE409" s="180">
        <v>0</v>
      </c>
      <c r="AF409" s="180">
        <v>0</v>
      </c>
      <c r="AG409" s="180">
        <v>0</v>
      </c>
      <c r="AH409" s="180">
        <v>0</v>
      </c>
      <c r="AI409" s="180">
        <v>0</v>
      </c>
      <c r="AJ409" s="180">
        <v>0</v>
      </c>
      <c r="AK409" s="180">
        <v>0</v>
      </c>
      <c r="AL409" s="180">
        <v>0</v>
      </c>
      <c r="AM409" s="180">
        <v>0</v>
      </c>
      <c r="AN409" s="180">
        <v>0</v>
      </c>
      <c r="AO409" s="180">
        <v>0</v>
      </c>
      <c r="AP409" s="180">
        <v>0</v>
      </c>
    </row>
    <row r="410" spans="1:42" hidden="1">
      <c r="A410" s="2">
        <v>1</v>
      </c>
      <c r="B410" s="2" t="s">
        <v>320</v>
      </c>
      <c r="C410" s="2">
        <v>1</v>
      </c>
      <c r="D410" s="2" t="s">
        <v>99</v>
      </c>
      <c r="E410" s="2">
        <v>11</v>
      </c>
      <c r="F410" s="2" t="s">
        <v>387</v>
      </c>
      <c r="G410" s="2">
        <v>45</v>
      </c>
      <c r="H410" s="32" t="s">
        <v>221</v>
      </c>
      <c r="I410" s="67" t="s">
        <v>230</v>
      </c>
      <c r="J410" s="2" t="s">
        <v>388</v>
      </c>
      <c r="K410" s="2" t="s">
        <v>354</v>
      </c>
      <c r="L410" s="2"/>
      <c r="M410" s="500">
        <v>0</v>
      </c>
      <c r="N410" s="180">
        <v>0</v>
      </c>
      <c r="O410" s="180">
        <v>0</v>
      </c>
      <c r="P410" s="180">
        <v>0</v>
      </c>
      <c r="Q410" s="180">
        <v>0</v>
      </c>
      <c r="R410" s="180">
        <v>0</v>
      </c>
      <c r="S410" s="180">
        <v>0</v>
      </c>
      <c r="T410" s="180">
        <v>0</v>
      </c>
      <c r="U410" s="180">
        <v>0</v>
      </c>
      <c r="V410" s="180">
        <v>0</v>
      </c>
      <c r="W410" s="180">
        <v>0</v>
      </c>
      <c r="X410" s="180">
        <v>0</v>
      </c>
      <c r="Y410" s="180">
        <v>0</v>
      </c>
      <c r="Z410" s="180">
        <v>0</v>
      </c>
      <c r="AA410" s="180">
        <v>0</v>
      </c>
      <c r="AB410" s="180">
        <v>0</v>
      </c>
      <c r="AC410" s="180">
        <v>0</v>
      </c>
      <c r="AD410" s="180">
        <v>0</v>
      </c>
      <c r="AE410" s="180">
        <v>0</v>
      </c>
      <c r="AF410" s="180">
        <v>0</v>
      </c>
      <c r="AG410" s="180">
        <v>0</v>
      </c>
      <c r="AH410" s="180">
        <v>0</v>
      </c>
      <c r="AI410" s="180">
        <v>0</v>
      </c>
      <c r="AJ410" s="180">
        <v>0</v>
      </c>
      <c r="AK410" s="180">
        <v>0</v>
      </c>
      <c r="AL410" s="180">
        <v>0</v>
      </c>
      <c r="AM410" s="180">
        <v>0</v>
      </c>
      <c r="AN410" s="180">
        <v>0</v>
      </c>
      <c r="AO410" s="180">
        <v>0</v>
      </c>
      <c r="AP410" s="180">
        <v>0</v>
      </c>
    </row>
    <row r="411" spans="1:42" hidden="1">
      <c r="A411" s="2">
        <v>1</v>
      </c>
      <c r="B411" s="2" t="s">
        <v>320</v>
      </c>
      <c r="C411" s="2">
        <v>1</v>
      </c>
      <c r="D411" s="2" t="s">
        <v>99</v>
      </c>
      <c r="E411" s="2">
        <v>11</v>
      </c>
      <c r="F411" s="2" t="s">
        <v>387</v>
      </c>
      <c r="G411" s="2">
        <v>46</v>
      </c>
      <c r="H411" s="32" t="s">
        <v>222</v>
      </c>
      <c r="I411" s="67" t="s">
        <v>230</v>
      </c>
      <c r="J411" s="2" t="s">
        <v>388</v>
      </c>
      <c r="K411" s="2" t="s">
        <v>354</v>
      </c>
      <c r="L411" s="2"/>
      <c r="M411" s="500">
        <v>0</v>
      </c>
      <c r="N411" s="180">
        <v>0</v>
      </c>
      <c r="O411" s="180">
        <v>0</v>
      </c>
      <c r="P411" s="180">
        <v>0</v>
      </c>
      <c r="Q411" s="180">
        <v>0</v>
      </c>
      <c r="R411" s="180">
        <v>0</v>
      </c>
      <c r="S411" s="180">
        <v>0</v>
      </c>
      <c r="T411" s="180">
        <v>0</v>
      </c>
      <c r="U411" s="180">
        <v>0</v>
      </c>
      <c r="V411" s="180">
        <v>0</v>
      </c>
      <c r="W411" s="180">
        <v>0</v>
      </c>
      <c r="X411" s="180">
        <v>0</v>
      </c>
      <c r="Y411" s="180">
        <v>0</v>
      </c>
      <c r="Z411" s="180">
        <v>0</v>
      </c>
      <c r="AA411" s="180">
        <v>0</v>
      </c>
      <c r="AB411" s="180">
        <v>0</v>
      </c>
      <c r="AC411" s="180">
        <v>0</v>
      </c>
      <c r="AD411" s="180">
        <v>0</v>
      </c>
      <c r="AE411" s="180">
        <v>0</v>
      </c>
      <c r="AF411" s="180">
        <v>0</v>
      </c>
      <c r="AG411" s="180">
        <v>0</v>
      </c>
      <c r="AH411" s="180">
        <v>0</v>
      </c>
      <c r="AI411" s="180">
        <v>0</v>
      </c>
      <c r="AJ411" s="180">
        <v>0</v>
      </c>
      <c r="AK411" s="180">
        <v>0</v>
      </c>
      <c r="AL411" s="180">
        <v>0</v>
      </c>
      <c r="AM411" s="180">
        <v>0</v>
      </c>
      <c r="AN411" s="180">
        <v>0</v>
      </c>
      <c r="AO411" s="180">
        <v>0</v>
      </c>
      <c r="AP411" s="180">
        <v>0</v>
      </c>
    </row>
    <row r="412" spans="1:42" hidden="1">
      <c r="A412" s="2">
        <v>1</v>
      </c>
      <c r="B412" s="2" t="s">
        <v>320</v>
      </c>
      <c r="C412" s="2">
        <v>1</v>
      </c>
      <c r="D412" s="2" t="s">
        <v>99</v>
      </c>
      <c r="E412" s="2">
        <v>11</v>
      </c>
      <c r="F412" s="2" t="s">
        <v>387</v>
      </c>
      <c r="G412" s="2">
        <v>47</v>
      </c>
      <c r="H412" s="2" t="s">
        <v>772</v>
      </c>
      <c r="I412" s="67" t="s">
        <v>230</v>
      </c>
      <c r="J412" s="2" t="s">
        <v>388</v>
      </c>
      <c r="K412" s="2" t="s">
        <v>354</v>
      </c>
      <c r="L412" s="2"/>
      <c r="M412" s="180">
        <v>1.1043780860465141E-2</v>
      </c>
      <c r="N412" s="494">
        <v>2.6766816520554682E-2</v>
      </c>
      <c r="O412" s="494">
        <v>4.0155029183123095E-2</v>
      </c>
      <c r="P412" s="494">
        <v>6.232276239681362E-2</v>
      </c>
      <c r="Q412" s="494">
        <v>0.13362491020302056</v>
      </c>
      <c r="R412" s="494">
        <v>0.24662229229675642</v>
      </c>
      <c r="S412" s="494">
        <v>0.39497705074236789</v>
      </c>
      <c r="T412" s="494">
        <v>0.57327013822215345</v>
      </c>
      <c r="U412" s="494">
        <v>0.77685223092948796</v>
      </c>
      <c r="V412" s="494">
        <v>1.001721441266997</v>
      </c>
      <c r="W412" s="494">
        <v>1.2444226097476929</v>
      </c>
      <c r="X412" s="494">
        <v>1.5019640439248236</v>
      </c>
      <c r="Y412" s="494">
        <v>1.7717484196678119</v>
      </c>
      <c r="Z412" s="494">
        <v>2.0515152229179141</v>
      </c>
      <c r="AA412" s="494">
        <v>2.3538659937710071</v>
      </c>
      <c r="AB412" s="494">
        <v>2.6779466248264368</v>
      </c>
      <c r="AC412" s="494">
        <v>3.0229353103350798</v>
      </c>
      <c r="AD412" s="494">
        <v>3.3880413245770047</v>
      </c>
      <c r="AE412" s="494">
        <v>3.7725038464398795</v>
      </c>
      <c r="AF412" s="494">
        <v>4.1755908284508898</v>
      </c>
      <c r="AG412" s="494">
        <v>4.5965979085809439</v>
      </c>
      <c r="AH412" s="494">
        <v>5.0348473632035704</v>
      </c>
      <c r="AI412" s="494">
        <v>5.4896870996520661</v>
      </c>
      <c r="AJ412" s="494">
        <v>5.9604896868773105</v>
      </c>
      <c r="AK412" s="494">
        <v>6.4466514227653207</v>
      </c>
      <c r="AL412" s="494">
        <v>6.9475914367281097</v>
      </c>
      <c r="AM412" s="494">
        <v>7.4627508262338216</v>
      </c>
      <c r="AN412" s="494">
        <v>7.9915918259926082</v>
      </c>
      <c r="AO412" s="494">
        <v>9.0069856451559893</v>
      </c>
      <c r="AP412" s="494">
        <v>10.022985859870662</v>
      </c>
    </row>
    <row r="413" spans="1:42" hidden="1">
      <c r="A413" s="2">
        <v>1</v>
      </c>
      <c r="B413" s="2" t="s">
        <v>320</v>
      </c>
      <c r="C413" s="2">
        <v>1</v>
      </c>
      <c r="D413" s="2" t="s">
        <v>99</v>
      </c>
      <c r="E413" s="2">
        <v>11</v>
      </c>
      <c r="F413" s="2" t="s">
        <v>387</v>
      </c>
      <c r="G413" s="2">
        <v>48</v>
      </c>
      <c r="H413" s="32" t="s">
        <v>224</v>
      </c>
      <c r="I413" s="67" t="s">
        <v>230</v>
      </c>
      <c r="J413" s="2" t="s">
        <v>388</v>
      </c>
      <c r="K413" s="2" t="s">
        <v>354</v>
      </c>
      <c r="L413" s="2"/>
      <c r="M413" s="500">
        <v>0</v>
      </c>
      <c r="N413" s="180">
        <v>0</v>
      </c>
      <c r="O413" s="180">
        <v>0</v>
      </c>
      <c r="P413" s="180">
        <v>0</v>
      </c>
      <c r="Q413" s="180">
        <v>0</v>
      </c>
      <c r="R413" s="180">
        <v>0</v>
      </c>
      <c r="S413" s="180">
        <v>0</v>
      </c>
      <c r="T413" s="180">
        <v>0</v>
      </c>
      <c r="U413" s="180">
        <v>0</v>
      </c>
      <c r="V413" s="180">
        <v>0</v>
      </c>
      <c r="W413" s="180">
        <v>0</v>
      </c>
      <c r="X413" s="180">
        <v>0</v>
      </c>
      <c r="Y413" s="180">
        <v>0</v>
      </c>
      <c r="Z413" s="180">
        <v>0</v>
      </c>
      <c r="AA413" s="180">
        <v>0</v>
      </c>
      <c r="AB413" s="180">
        <v>0</v>
      </c>
      <c r="AC413" s="180">
        <v>0</v>
      </c>
      <c r="AD413" s="180">
        <v>0</v>
      </c>
      <c r="AE413" s="180">
        <v>0</v>
      </c>
      <c r="AF413" s="180">
        <v>0</v>
      </c>
      <c r="AG413" s="180">
        <v>0</v>
      </c>
      <c r="AH413" s="180">
        <v>0</v>
      </c>
      <c r="AI413" s="180">
        <v>0</v>
      </c>
      <c r="AJ413" s="180">
        <v>0</v>
      </c>
      <c r="AK413" s="180">
        <v>0</v>
      </c>
      <c r="AL413" s="180">
        <v>0</v>
      </c>
      <c r="AM413" s="180">
        <v>0</v>
      </c>
      <c r="AN413" s="180">
        <v>0</v>
      </c>
      <c r="AO413" s="180">
        <v>0</v>
      </c>
      <c r="AP413" s="180">
        <v>0</v>
      </c>
    </row>
    <row r="414" spans="1:42" hidden="1">
      <c r="A414" s="2">
        <v>1</v>
      </c>
      <c r="B414" s="2" t="s">
        <v>320</v>
      </c>
      <c r="C414" s="2">
        <v>1</v>
      </c>
      <c r="D414" s="2" t="s">
        <v>99</v>
      </c>
      <c r="E414" s="2">
        <v>11</v>
      </c>
      <c r="F414" s="2" t="s">
        <v>387</v>
      </c>
      <c r="G414" s="2">
        <v>49</v>
      </c>
      <c r="H414" s="2" t="s">
        <v>764</v>
      </c>
      <c r="I414" s="67" t="s">
        <v>230</v>
      </c>
      <c r="J414" s="2" t="s">
        <v>388</v>
      </c>
      <c r="K414" s="2" t="s">
        <v>354</v>
      </c>
      <c r="L414" s="2"/>
      <c r="M414" s="497">
        <v>0</v>
      </c>
      <c r="N414" s="497">
        <v>0</v>
      </c>
      <c r="O414" s="497">
        <v>0</v>
      </c>
      <c r="P414" s="497">
        <v>0</v>
      </c>
      <c r="Q414" s="497">
        <v>0</v>
      </c>
      <c r="R414" s="497">
        <v>0</v>
      </c>
      <c r="S414" s="497">
        <v>0</v>
      </c>
      <c r="T414" s="497">
        <v>0</v>
      </c>
      <c r="U414" s="497">
        <v>0</v>
      </c>
      <c r="V414" s="497">
        <v>0</v>
      </c>
      <c r="W414" s="497">
        <v>0</v>
      </c>
      <c r="X414" s="497">
        <v>0</v>
      </c>
      <c r="Y414" s="497">
        <v>0</v>
      </c>
      <c r="Z414" s="497">
        <v>0</v>
      </c>
      <c r="AA414" s="497">
        <v>0</v>
      </c>
      <c r="AB414" s="497">
        <v>0</v>
      </c>
      <c r="AC414" s="497">
        <v>0</v>
      </c>
      <c r="AD414" s="497">
        <v>0</v>
      </c>
      <c r="AE414" s="497">
        <v>0</v>
      </c>
      <c r="AF414" s="497">
        <v>0</v>
      </c>
      <c r="AG414" s="497">
        <v>0</v>
      </c>
      <c r="AH414" s="497">
        <v>0</v>
      </c>
      <c r="AI414" s="497">
        <v>0</v>
      </c>
      <c r="AJ414" s="497">
        <v>0</v>
      </c>
      <c r="AK414" s="497">
        <v>0</v>
      </c>
      <c r="AL414" s="497">
        <v>0</v>
      </c>
      <c r="AM414" s="497">
        <v>0</v>
      </c>
      <c r="AN414" s="497">
        <v>0</v>
      </c>
      <c r="AO414" s="497">
        <v>0</v>
      </c>
      <c r="AP414" s="497">
        <v>0</v>
      </c>
    </row>
    <row r="415" spans="1:42" hidden="1">
      <c r="A415" s="125">
        <v>1</v>
      </c>
      <c r="B415" s="125" t="s">
        <v>320</v>
      </c>
      <c r="C415" s="2">
        <v>1</v>
      </c>
      <c r="D415" s="2" t="s">
        <v>99</v>
      </c>
      <c r="E415" s="2">
        <v>11</v>
      </c>
      <c r="F415" s="2" t="s">
        <v>387</v>
      </c>
      <c r="G415" s="2">
        <v>50</v>
      </c>
      <c r="H415" s="2" t="s">
        <v>762</v>
      </c>
      <c r="I415" s="144" t="s">
        <v>230</v>
      </c>
      <c r="J415" s="125" t="s">
        <v>388</v>
      </c>
      <c r="K415" s="2" t="s">
        <v>354</v>
      </c>
      <c r="L415" s="125"/>
      <c r="M415" s="496">
        <v>0</v>
      </c>
      <c r="N415" s="496">
        <v>0</v>
      </c>
      <c r="O415" s="496">
        <v>0</v>
      </c>
      <c r="P415" s="496">
        <v>0</v>
      </c>
      <c r="Q415" s="496">
        <v>0</v>
      </c>
      <c r="R415" s="496">
        <v>0</v>
      </c>
      <c r="S415" s="496">
        <v>0</v>
      </c>
      <c r="T415" s="496">
        <v>0</v>
      </c>
      <c r="U415" s="496">
        <v>0</v>
      </c>
      <c r="V415" s="496">
        <v>0</v>
      </c>
      <c r="W415" s="496">
        <v>0</v>
      </c>
      <c r="X415" s="496">
        <v>0</v>
      </c>
      <c r="Y415" s="496">
        <v>0</v>
      </c>
      <c r="Z415" s="496">
        <v>0</v>
      </c>
      <c r="AA415" s="496">
        <v>0</v>
      </c>
      <c r="AB415" s="496">
        <v>0</v>
      </c>
      <c r="AC415" s="496">
        <v>0</v>
      </c>
      <c r="AD415" s="496">
        <v>0</v>
      </c>
      <c r="AE415" s="496">
        <v>0</v>
      </c>
      <c r="AF415" s="496">
        <v>0</v>
      </c>
      <c r="AG415" s="496">
        <v>0</v>
      </c>
      <c r="AH415" s="496">
        <v>0</v>
      </c>
      <c r="AI415" s="496">
        <v>0</v>
      </c>
      <c r="AJ415" s="496">
        <v>0</v>
      </c>
      <c r="AK415" s="496">
        <v>0</v>
      </c>
      <c r="AL415" s="496">
        <v>0</v>
      </c>
      <c r="AM415" s="496">
        <v>0</v>
      </c>
      <c r="AN415" s="496">
        <v>0</v>
      </c>
      <c r="AO415" s="496">
        <v>0</v>
      </c>
      <c r="AP415" s="496">
        <v>0</v>
      </c>
    </row>
    <row r="416" spans="1:42" ht="15" hidden="1" thickBot="1">
      <c r="A416" s="2">
        <v>1</v>
      </c>
      <c r="B416" s="2" t="s">
        <v>320</v>
      </c>
      <c r="C416" s="2">
        <v>1</v>
      </c>
      <c r="D416" s="2" t="s">
        <v>99</v>
      </c>
      <c r="E416" s="2">
        <v>11</v>
      </c>
      <c r="F416" s="2" t="s">
        <v>387</v>
      </c>
      <c r="G416" s="21">
        <v>51</v>
      </c>
      <c r="H416" s="450" t="s">
        <v>227</v>
      </c>
      <c r="I416" s="67" t="s">
        <v>230</v>
      </c>
      <c r="J416" s="2" t="s">
        <v>388</v>
      </c>
      <c r="K416" s="62" t="s">
        <v>354</v>
      </c>
      <c r="L416" s="241"/>
      <c r="M416" s="3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</row>
    <row r="417" spans="1:42" ht="15" hidden="1" thickBot="1">
      <c r="A417" s="167">
        <v>1</v>
      </c>
      <c r="B417" s="167" t="s">
        <v>320</v>
      </c>
      <c r="C417" s="167">
        <v>1</v>
      </c>
      <c r="D417" s="167" t="s">
        <v>99</v>
      </c>
      <c r="E417" s="167">
        <v>11</v>
      </c>
      <c r="F417" s="167" t="s">
        <v>387</v>
      </c>
      <c r="G417" s="62">
        <v>105</v>
      </c>
      <c r="H417" s="167" t="s">
        <v>229</v>
      </c>
      <c r="I417" s="168" t="s">
        <v>230</v>
      </c>
      <c r="J417" s="167" t="s">
        <v>388</v>
      </c>
      <c r="K417" s="62" t="s">
        <v>354</v>
      </c>
      <c r="L417" s="62"/>
      <c r="M417" s="167">
        <v>0</v>
      </c>
      <c r="N417" s="167">
        <v>0</v>
      </c>
      <c r="O417" s="167">
        <v>0</v>
      </c>
      <c r="P417" s="167">
        <v>0</v>
      </c>
      <c r="Q417" s="167">
        <v>0</v>
      </c>
      <c r="R417" s="167">
        <v>0</v>
      </c>
      <c r="S417" s="167">
        <v>0</v>
      </c>
      <c r="T417" s="167">
        <v>0</v>
      </c>
      <c r="U417" s="167">
        <v>0</v>
      </c>
      <c r="V417" s="167">
        <v>0</v>
      </c>
      <c r="W417" s="167">
        <v>0</v>
      </c>
      <c r="X417" s="167">
        <v>0</v>
      </c>
      <c r="Y417" s="167">
        <v>0</v>
      </c>
      <c r="Z417" s="167">
        <v>0</v>
      </c>
      <c r="AA417" s="167">
        <v>0</v>
      </c>
      <c r="AB417" s="167">
        <v>0</v>
      </c>
      <c r="AC417" s="167">
        <v>0</v>
      </c>
      <c r="AD417" s="167">
        <v>0</v>
      </c>
      <c r="AE417" s="167">
        <v>0</v>
      </c>
      <c r="AF417" s="167">
        <v>0</v>
      </c>
      <c r="AG417" s="167">
        <v>0</v>
      </c>
      <c r="AH417" s="167">
        <v>0</v>
      </c>
      <c r="AI417" s="167">
        <v>0</v>
      </c>
      <c r="AJ417" s="167">
        <v>0</v>
      </c>
      <c r="AK417" s="167">
        <v>0</v>
      </c>
      <c r="AL417" s="167">
        <v>0</v>
      </c>
      <c r="AM417" s="167">
        <v>0</v>
      </c>
      <c r="AN417" s="167">
        <v>0</v>
      </c>
      <c r="AO417" s="167">
        <v>0</v>
      </c>
      <c r="AP417" s="167">
        <v>0</v>
      </c>
    </row>
    <row r="418" spans="1:42" hidden="1">
      <c r="A418" s="181">
        <v>1</v>
      </c>
      <c r="B418" s="181" t="s">
        <v>320</v>
      </c>
      <c r="C418" s="181">
        <v>1</v>
      </c>
      <c r="D418" s="181" t="s">
        <v>99</v>
      </c>
      <c r="E418" s="176">
        <v>12</v>
      </c>
      <c r="F418" s="176" t="s">
        <v>389</v>
      </c>
      <c r="G418" s="181">
        <v>52</v>
      </c>
      <c r="H418" s="181" t="s">
        <v>761</v>
      </c>
      <c r="I418" s="203" t="s">
        <v>231</v>
      </c>
      <c r="J418" s="181" t="s">
        <v>388</v>
      </c>
      <c r="K418" s="181" t="s">
        <v>354</v>
      </c>
      <c r="L418" s="181"/>
      <c r="M418" s="181">
        <v>0</v>
      </c>
      <c r="N418" s="181">
        <v>0</v>
      </c>
      <c r="O418" s="181">
        <v>0</v>
      </c>
      <c r="P418" s="181">
        <v>0</v>
      </c>
      <c r="Q418" s="181">
        <v>0</v>
      </c>
      <c r="R418" s="181">
        <v>0</v>
      </c>
      <c r="S418" s="181">
        <v>0</v>
      </c>
      <c r="T418" s="181">
        <v>0</v>
      </c>
      <c r="U418" s="181">
        <v>0</v>
      </c>
      <c r="V418" s="181">
        <v>0</v>
      </c>
      <c r="W418" s="181">
        <v>0</v>
      </c>
      <c r="X418" s="181">
        <v>0</v>
      </c>
      <c r="Y418" s="181">
        <v>0</v>
      </c>
      <c r="Z418" s="181">
        <v>0</v>
      </c>
      <c r="AA418" s="181">
        <v>0</v>
      </c>
      <c r="AB418" s="181">
        <v>0</v>
      </c>
      <c r="AC418" s="181">
        <v>0</v>
      </c>
      <c r="AD418" s="181">
        <v>0</v>
      </c>
      <c r="AE418" s="181">
        <v>0</v>
      </c>
      <c r="AF418" s="181">
        <v>0</v>
      </c>
      <c r="AG418" s="181">
        <v>0</v>
      </c>
      <c r="AH418" s="181">
        <v>0</v>
      </c>
      <c r="AI418" s="181">
        <v>0</v>
      </c>
      <c r="AJ418" s="181">
        <v>0</v>
      </c>
      <c r="AK418" s="181">
        <v>0</v>
      </c>
      <c r="AL418" s="181">
        <v>0</v>
      </c>
      <c r="AM418" s="181">
        <v>0</v>
      </c>
      <c r="AN418" s="181">
        <v>0</v>
      </c>
      <c r="AO418" s="181">
        <v>0</v>
      </c>
      <c r="AP418" s="181">
        <v>0</v>
      </c>
    </row>
    <row r="419" spans="1:42" hidden="1">
      <c r="A419" s="13">
        <v>1</v>
      </c>
      <c r="B419" s="13" t="s">
        <v>320</v>
      </c>
      <c r="C419" s="13">
        <v>1</v>
      </c>
      <c r="D419" s="13" t="s">
        <v>99</v>
      </c>
      <c r="E419" s="13">
        <v>12</v>
      </c>
      <c r="F419" s="13" t="s">
        <v>389</v>
      </c>
      <c r="G419" s="13">
        <v>53</v>
      </c>
      <c r="H419" s="13" t="s">
        <v>212</v>
      </c>
      <c r="I419" s="173" t="s">
        <v>231</v>
      </c>
      <c r="J419" s="13" t="s">
        <v>388</v>
      </c>
      <c r="K419" s="13" t="s">
        <v>354</v>
      </c>
      <c r="L419" s="13"/>
      <c r="M419" s="13">
        <v>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0</v>
      </c>
      <c r="AK419" s="13">
        <v>0</v>
      </c>
      <c r="AL419" s="13">
        <v>0</v>
      </c>
      <c r="AM419" s="13">
        <v>0</v>
      </c>
      <c r="AN419" s="13">
        <v>0</v>
      </c>
      <c r="AO419" s="13">
        <v>0</v>
      </c>
      <c r="AP419" s="13">
        <v>0</v>
      </c>
    </row>
    <row r="420" spans="1:42" hidden="1">
      <c r="A420" s="13">
        <v>1</v>
      </c>
      <c r="B420" s="13" t="s">
        <v>320</v>
      </c>
      <c r="C420" s="13">
        <v>1</v>
      </c>
      <c r="D420" s="13" t="s">
        <v>99</v>
      </c>
      <c r="E420" s="176">
        <v>12</v>
      </c>
      <c r="F420" s="176" t="s">
        <v>389</v>
      </c>
      <c r="G420" s="181">
        <v>54</v>
      </c>
      <c r="H420" s="13" t="s">
        <v>768</v>
      </c>
      <c r="I420" s="173" t="s">
        <v>231</v>
      </c>
      <c r="J420" s="13" t="s">
        <v>388</v>
      </c>
      <c r="K420" s="13" t="s">
        <v>354</v>
      </c>
      <c r="L420" s="13"/>
      <c r="M420" s="13">
        <v>0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K420" s="13">
        <v>0</v>
      </c>
      <c r="AL420" s="13">
        <v>0</v>
      </c>
      <c r="AM420" s="13">
        <v>0</v>
      </c>
      <c r="AN420" s="13">
        <v>0</v>
      </c>
      <c r="AO420" s="13">
        <v>0</v>
      </c>
      <c r="AP420" s="13">
        <v>0</v>
      </c>
    </row>
    <row r="421" spans="1:42" hidden="1">
      <c r="A421" s="13">
        <v>1</v>
      </c>
      <c r="B421" s="13" t="s">
        <v>320</v>
      </c>
      <c r="C421" s="13">
        <v>1</v>
      </c>
      <c r="D421" s="13" t="s">
        <v>99</v>
      </c>
      <c r="E421" s="176">
        <v>12</v>
      </c>
      <c r="F421" s="176" t="s">
        <v>389</v>
      </c>
      <c r="G421" s="13">
        <v>55</v>
      </c>
      <c r="H421" s="13" t="s">
        <v>763</v>
      </c>
      <c r="I421" s="173" t="s">
        <v>231</v>
      </c>
      <c r="J421" s="13" t="s">
        <v>388</v>
      </c>
      <c r="K421" s="13" t="s">
        <v>354</v>
      </c>
      <c r="L421" s="13"/>
      <c r="M421" s="13">
        <v>0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K421" s="13">
        <v>0</v>
      </c>
      <c r="AL421" s="13">
        <v>0</v>
      </c>
      <c r="AM421" s="13">
        <v>0</v>
      </c>
      <c r="AN421" s="13">
        <v>0</v>
      </c>
      <c r="AO421" s="13">
        <v>0</v>
      </c>
      <c r="AP421" s="13">
        <v>0</v>
      </c>
    </row>
    <row r="422" spans="1:42" hidden="1">
      <c r="A422" s="13">
        <v>1</v>
      </c>
      <c r="B422" s="13" t="s">
        <v>320</v>
      </c>
      <c r="C422" s="13">
        <v>1</v>
      </c>
      <c r="D422" s="13" t="s">
        <v>99</v>
      </c>
      <c r="E422" s="176">
        <v>12</v>
      </c>
      <c r="F422" s="176" t="s">
        <v>389</v>
      </c>
      <c r="G422" s="181">
        <v>56</v>
      </c>
      <c r="H422" s="13" t="s">
        <v>215</v>
      </c>
      <c r="I422" s="173" t="s">
        <v>231</v>
      </c>
      <c r="J422" s="13" t="s">
        <v>388</v>
      </c>
      <c r="K422" s="13" t="s">
        <v>354</v>
      </c>
      <c r="L422" s="13"/>
      <c r="M422" s="13">
        <v>0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L422" s="13">
        <v>0</v>
      </c>
      <c r="AM422" s="13">
        <v>0</v>
      </c>
      <c r="AN422" s="13">
        <v>0</v>
      </c>
      <c r="AO422" s="13">
        <v>0</v>
      </c>
      <c r="AP422" s="13">
        <v>0</v>
      </c>
    </row>
    <row r="423" spans="1:42" hidden="1">
      <c r="A423" s="13">
        <v>1</v>
      </c>
      <c r="B423" s="13" t="s">
        <v>320</v>
      </c>
      <c r="C423" s="13">
        <v>1</v>
      </c>
      <c r="D423" s="13" t="s">
        <v>99</v>
      </c>
      <c r="E423" s="176">
        <v>12</v>
      </c>
      <c r="F423" s="176" t="s">
        <v>389</v>
      </c>
      <c r="G423" s="13">
        <v>57</v>
      </c>
      <c r="H423" s="32" t="s">
        <v>216</v>
      </c>
      <c r="I423" s="173" t="s">
        <v>231</v>
      </c>
      <c r="J423" s="13" t="s">
        <v>388</v>
      </c>
      <c r="K423" s="13" t="s">
        <v>354</v>
      </c>
      <c r="L423" s="13"/>
      <c r="M423" s="32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K423" s="13">
        <v>0</v>
      </c>
      <c r="AL423" s="13">
        <v>0</v>
      </c>
      <c r="AM423" s="13">
        <v>0</v>
      </c>
      <c r="AN423" s="13">
        <v>0</v>
      </c>
      <c r="AO423" s="13">
        <v>0</v>
      </c>
      <c r="AP423" s="13">
        <v>0</v>
      </c>
    </row>
    <row r="424" spans="1:42" hidden="1">
      <c r="A424" s="13">
        <v>1</v>
      </c>
      <c r="B424" s="13" t="s">
        <v>320</v>
      </c>
      <c r="C424" s="13">
        <v>1</v>
      </c>
      <c r="D424" s="13" t="s">
        <v>99</v>
      </c>
      <c r="E424" s="176">
        <v>12</v>
      </c>
      <c r="F424" s="176" t="s">
        <v>389</v>
      </c>
      <c r="G424" s="181">
        <v>58</v>
      </c>
      <c r="H424" s="13" t="s">
        <v>765</v>
      </c>
      <c r="I424" s="173" t="s">
        <v>231</v>
      </c>
      <c r="J424" s="13" t="s">
        <v>388</v>
      </c>
      <c r="K424" s="13" t="s">
        <v>354</v>
      </c>
      <c r="L424" s="13"/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K424" s="13">
        <v>0</v>
      </c>
      <c r="AL424" s="13">
        <v>0</v>
      </c>
      <c r="AM424" s="13">
        <v>0</v>
      </c>
      <c r="AN424" s="13">
        <v>0</v>
      </c>
      <c r="AO424" s="13">
        <v>0</v>
      </c>
      <c r="AP424" s="13">
        <v>0</v>
      </c>
    </row>
    <row r="425" spans="1:42" hidden="1">
      <c r="A425" s="13">
        <v>1</v>
      </c>
      <c r="B425" s="13" t="s">
        <v>320</v>
      </c>
      <c r="C425" s="13">
        <v>1</v>
      </c>
      <c r="D425" s="13" t="s">
        <v>99</v>
      </c>
      <c r="E425" s="176">
        <v>12</v>
      </c>
      <c r="F425" s="176" t="s">
        <v>389</v>
      </c>
      <c r="G425" s="13">
        <v>59</v>
      </c>
      <c r="H425" s="13" t="s">
        <v>766</v>
      </c>
      <c r="I425" s="173" t="s">
        <v>231</v>
      </c>
      <c r="J425" s="13" t="s">
        <v>388</v>
      </c>
      <c r="K425" s="13" t="s">
        <v>354</v>
      </c>
      <c r="L425" s="13"/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L425" s="13">
        <v>0</v>
      </c>
      <c r="AM425" s="13">
        <v>0</v>
      </c>
      <c r="AN425" s="13">
        <v>0</v>
      </c>
      <c r="AO425" s="13">
        <v>0</v>
      </c>
      <c r="AP425" s="13">
        <v>0</v>
      </c>
    </row>
    <row r="426" spans="1:42" hidden="1">
      <c r="A426" s="13">
        <v>1</v>
      </c>
      <c r="B426" s="13" t="s">
        <v>320</v>
      </c>
      <c r="C426" s="13">
        <v>1</v>
      </c>
      <c r="D426" s="13" t="s">
        <v>99</v>
      </c>
      <c r="E426" s="176">
        <v>12</v>
      </c>
      <c r="F426" s="176" t="s">
        <v>389</v>
      </c>
      <c r="G426" s="181">
        <v>60</v>
      </c>
      <c r="H426" s="13" t="s">
        <v>767</v>
      </c>
      <c r="I426" s="173" t="s">
        <v>231</v>
      </c>
      <c r="J426" s="13" t="s">
        <v>388</v>
      </c>
      <c r="K426" s="13" t="s">
        <v>354</v>
      </c>
      <c r="L426" s="13"/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>
        <v>0</v>
      </c>
      <c r="AL426" s="13">
        <v>0</v>
      </c>
      <c r="AM426" s="13">
        <v>0</v>
      </c>
      <c r="AN426" s="13">
        <v>0</v>
      </c>
      <c r="AO426" s="13">
        <v>0</v>
      </c>
      <c r="AP426" s="13">
        <v>0</v>
      </c>
    </row>
    <row r="427" spans="1:42" hidden="1">
      <c r="A427" s="13">
        <v>1</v>
      </c>
      <c r="B427" s="13" t="s">
        <v>320</v>
      </c>
      <c r="C427" s="13">
        <v>1</v>
      </c>
      <c r="D427" s="13" t="s">
        <v>99</v>
      </c>
      <c r="E427" s="176">
        <v>12</v>
      </c>
      <c r="F427" s="176" t="s">
        <v>389</v>
      </c>
      <c r="G427" s="13">
        <v>61</v>
      </c>
      <c r="H427" s="32" t="s">
        <v>220</v>
      </c>
      <c r="I427" s="173" t="s">
        <v>231</v>
      </c>
      <c r="J427" s="13" t="s">
        <v>388</v>
      </c>
      <c r="K427" s="13" t="s">
        <v>354</v>
      </c>
      <c r="L427" s="13"/>
      <c r="M427" s="32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  <c r="AN427" s="13">
        <v>0</v>
      </c>
      <c r="AO427" s="13">
        <v>0</v>
      </c>
      <c r="AP427" s="13">
        <v>0</v>
      </c>
    </row>
    <row r="428" spans="1:42" hidden="1">
      <c r="A428" s="13">
        <v>1</v>
      </c>
      <c r="B428" s="13" t="s">
        <v>320</v>
      </c>
      <c r="C428" s="13">
        <v>1</v>
      </c>
      <c r="D428" s="13" t="s">
        <v>99</v>
      </c>
      <c r="E428" s="176">
        <v>12</v>
      </c>
      <c r="F428" s="176" t="s">
        <v>389</v>
      </c>
      <c r="G428" s="181">
        <v>62</v>
      </c>
      <c r="H428" s="32" t="s">
        <v>221</v>
      </c>
      <c r="I428" s="173" t="s">
        <v>231</v>
      </c>
      <c r="J428" s="13" t="s">
        <v>388</v>
      </c>
      <c r="K428" s="13" t="s">
        <v>354</v>
      </c>
      <c r="L428" s="13"/>
      <c r="M428" s="500">
        <v>0</v>
      </c>
      <c r="N428" s="256">
        <v>0</v>
      </c>
      <c r="O428" s="256">
        <v>0</v>
      </c>
      <c r="P428" s="256">
        <v>0</v>
      </c>
      <c r="Q428" s="256">
        <v>0</v>
      </c>
      <c r="R428" s="256">
        <v>0</v>
      </c>
      <c r="S428" s="256">
        <v>0</v>
      </c>
      <c r="T428" s="256">
        <v>0</v>
      </c>
      <c r="U428" s="256">
        <v>0</v>
      </c>
      <c r="V428" s="256">
        <v>0</v>
      </c>
      <c r="W428" s="256">
        <v>0</v>
      </c>
      <c r="X428" s="256">
        <v>0</v>
      </c>
      <c r="Y428" s="256">
        <v>0</v>
      </c>
      <c r="Z428" s="256">
        <v>0</v>
      </c>
      <c r="AA428" s="256">
        <v>0</v>
      </c>
      <c r="AB428" s="256">
        <v>0</v>
      </c>
      <c r="AC428" s="256">
        <v>0</v>
      </c>
      <c r="AD428" s="256">
        <v>0</v>
      </c>
      <c r="AE428" s="256">
        <v>0</v>
      </c>
      <c r="AF428" s="256">
        <v>0</v>
      </c>
      <c r="AG428" s="256">
        <v>0</v>
      </c>
      <c r="AH428" s="256">
        <v>0</v>
      </c>
      <c r="AI428" s="256">
        <v>0</v>
      </c>
      <c r="AJ428" s="256">
        <v>0</v>
      </c>
      <c r="AK428" s="256">
        <v>0</v>
      </c>
      <c r="AL428" s="256">
        <v>0</v>
      </c>
      <c r="AM428" s="256">
        <v>0</v>
      </c>
      <c r="AN428" s="256">
        <v>0</v>
      </c>
      <c r="AO428" s="256">
        <v>0</v>
      </c>
      <c r="AP428" s="256">
        <v>0</v>
      </c>
    </row>
    <row r="429" spans="1:42" hidden="1">
      <c r="A429" s="13">
        <v>1</v>
      </c>
      <c r="B429" s="13" t="s">
        <v>320</v>
      </c>
      <c r="C429" s="13">
        <v>1</v>
      </c>
      <c r="D429" s="13" t="s">
        <v>99</v>
      </c>
      <c r="E429" s="176">
        <v>12</v>
      </c>
      <c r="F429" s="176" t="s">
        <v>389</v>
      </c>
      <c r="G429" s="13">
        <v>63</v>
      </c>
      <c r="H429" s="32" t="s">
        <v>222</v>
      </c>
      <c r="I429" s="173" t="s">
        <v>231</v>
      </c>
      <c r="J429" s="13" t="s">
        <v>388</v>
      </c>
      <c r="K429" s="13" t="s">
        <v>354</v>
      </c>
      <c r="L429" s="13"/>
      <c r="M429" s="32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>
        <v>0</v>
      </c>
      <c r="AL429" s="13">
        <v>0</v>
      </c>
      <c r="AM429" s="13">
        <v>0</v>
      </c>
      <c r="AN429" s="13">
        <v>0</v>
      </c>
      <c r="AO429" s="13">
        <v>0</v>
      </c>
      <c r="AP429" s="13">
        <v>0</v>
      </c>
    </row>
    <row r="430" spans="1:42" hidden="1">
      <c r="A430" s="13">
        <v>1</v>
      </c>
      <c r="B430" s="13" t="s">
        <v>320</v>
      </c>
      <c r="C430" s="13">
        <v>1</v>
      </c>
      <c r="D430" s="13" t="s">
        <v>99</v>
      </c>
      <c r="E430" s="176">
        <v>12</v>
      </c>
      <c r="F430" s="176" t="s">
        <v>389</v>
      </c>
      <c r="G430" s="181">
        <v>64</v>
      </c>
      <c r="H430" s="13" t="s">
        <v>772</v>
      </c>
      <c r="I430" s="173" t="s">
        <v>231</v>
      </c>
      <c r="J430" s="13" t="s">
        <v>388</v>
      </c>
      <c r="K430" s="13" t="s">
        <v>354</v>
      </c>
      <c r="L430" s="13"/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K430" s="13">
        <v>0</v>
      </c>
      <c r="AL430" s="13">
        <v>0</v>
      </c>
      <c r="AM430" s="13">
        <v>0</v>
      </c>
      <c r="AN430" s="13">
        <v>0</v>
      </c>
      <c r="AO430" s="13">
        <v>0</v>
      </c>
      <c r="AP430" s="13">
        <v>0</v>
      </c>
    </row>
    <row r="431" spans="1:42" hidden="1">
      <c r="A431" s="13">
        <v>1</v>
      </c>
      <c r="B431" s="13" t="s">
        <v>320</v>
      </c>
      <c r="C431" s="13">
        <v>1</v>
      </c>
      <c r="D431" s="13" t="s">
        <v>99</v>
      </c>
      <c r="E431" s="176">
        <v>12</v>
      </c>
      <c r="F431" s="176" t="s">
        <v>389</v>
      </c>
      <c r="G431" s="13">
        <v>65</v>
      </c>
      <c r="H431" s="32" t="s">
        <v>224</v>
      </c>
      <c r="I431" s="173" t="s">
        <v>231</v>
      </c>
      <c r="J431" s="13" t="s">
        <v>388</v>
      </c>
      <c r="K431" s="13" t="s">
        <v>354</v>
      </c>
      <c r="L431" s="13"/>
      <c r="M431" s="32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K431" s="13">
        <v>0</v>
      </c>
      <c r="AL431" s="13">
        <v>0</v>
      </c>
      <c r="AM431" s="13">
        <v>0</v>
      </c>
      <c r="AN431" s="13">
        <v>0</v>
      </c>
      <c r="AO431" s="13">
        <v>0</v>
      </c>
      <c r="AP431" s="13">
        <v>0</v>
      </c>
    </row>
    <row r="432" spans="1:42" hidden="1">
      <c r="A432" s="13">
        <v>1</v>
      </c>
      <c r="B432" s="13" t="s">
        <v>320</v>
      </c>
      <c r="C432" s="13">
        <v>1</v>
      </c>
      <c r="D432" s="13" t="s">
        <v>99</v>
      </c>
      <c r="E432" s="13">
        <v>12</v>
      </c>
      <c r="F432" s="176" t="s">
        <v>389</v>
      </c>
      <c r="G432" s="181">
        <v>66</v>
      </c>
      <c r="H432" s="13" t="s">
        <v>764</v>
      </c>
      <c r="I432" s="173" t="s">
        <v>231</v>
      </c>
      <c r="J432" s="13" t="s">
        <v>388</v>
      </c>
      <c r="K432" s="13" t="s">
        <v>354</v>
      </c>
      <c r="L432" s="13"/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K432" s="13">
        <v>0</v>
      </c>
      <c r="AL432" s="13">
        <v>0</v>
      </c>
      <c r="AM432" s="13">
        <v>0</v>
      </c>
      <c r="AN432" s="13">
        <v>0</v>
      </c>
      <c r="AO432" s="13">
        <v>0</v>
      </c>
      <c r="AP432" s="13">
        <v>0</v>
      </c>
    </row>
    <row r="433" spans="1:42" hidden="1">
      <c r="A433" s="178">
        <v>1</v>
      </c>
      <c r="B433" s="178" t="s">
        <v>320</v>
      </c>
      <c r="C433" s="13">
        <v>1</v>
      </c>
      <c r="D433" s="13" t="s">
        <v>99</v>
      </c>
      <c r="E433" s="13">
        <v>12</v>
      </c>
      <c r="F433" s="181" t="s">
        <v>389</v>
      </c>
      <c r="G433" s="13">
        <v>67</v>
      </c>
      <c r="H433" s="178" t="s">
        <v>762</v>
      </c>
      <c r="I433" s="179" t="s">
        <v>231</v>
      </c>
      <c r="J433" s="178" t="s">
        <v>388</v>
      </c>
      <c r="K433" s="13" t="s">
        <v>354</v>
      </c>
      <c r="L433" s="178"/>
      <c r="M433" s="178">
        <v>0</v>
      </c>
      <c r="N433" s="178">
        <v>0</v>
      </c>
      <c r="O433" s="178">
        <v>0</v>
      </c>
      <c r="P433" s="178">
        <v>0</v>
      </c>
      <c r="Q433" s="178">
        <v>0</v>
      </c>
      <c r="R433" s="178">
        <v>0</v>
      </c>
      <c r="S433" s="178">
        <v>0</v>
      </c>
      <c r="T433" s="178">
        <v>0</v>
      </c>
      <c r="U433" s="178">
        <v>0</v>
      </c>
      <c r="V433" s="178">
        <v>0</v>
      </c>
      <c r="W433" s="178">
        <v>0</v>
      </c>
      <c r="X433" s="178">
        <v>0</v>
      </c>
      <c r="Y433" s="178">
        <v>0</v>
      </c>
      <c r="Z433" s="178">
        <v>0</v>
      </c>
      <c r="AA433" s="178">
        <v>0</v>
      </c>
      <c r="AB433" s="178">
        <v>0</v>
      </c>
      <c r="AC433" s="178">
        <v>0</v>
      </c>
      <c r="AD433" s="178">
        <v>0</v>
      </c>
      <c r="AE433" s="178">
        <v>0</v>
      </c>
      <c r="AF433" s="178">
        <v>0</v>
      </c>
      <c r="AG433" s="178">
        <v>0</v>
      </c>
      <c r="AH433" s="178">
        <v>0</v>
      </c>
      <c r="AI433" s="178">
        <v>0</v>
      </c>
      <c r="AJ433" s="178">
        <v>0</v>
      </c>
      <c r="AK433" s="178">
        <v>0</v>
      </c>
      <c r="AL433" s="178">
        <v>0</v>
      </c>
      <c r="AM433" s="178">
        <v>0</v>
      </c>
      <c r="AN433" s="178">
        <v>0</v>
      </c>
      <c r="AO433" s="178">
        <v>0</v>
      </c>
      <c r="AP433" s="178">
        <v>0</v>
      </c>
    </row>
    <row r="434" spans="1:42" ht="15" hidden="1" thickBot="1">
      <c r="A434" s="13">
        <v>1</v>
      </c>
      <c r="B434" s="13" t="s">
        <v>320</v>
      </c>
      <c r="C434" s="13">
        <v>1</v>
      </c>
      <c r="D434" s="13" t="s">
        <v>99</v>
      </c>
      <c r="E434" s="13">
        <v>12</v>
      </c>
      <c r="F434" s="13" t="s">
        <v>389</v>
      </c>
      <c r="G434" s="258">
        <v>68</v>
      </c>
      <c r="H434" s="32" t="s">
        <v>227</v>
      </c>
      <c r="I434" s="173" t="s">
        <v>231</v>
      </c>
      <c r="J434" s="13" t="s">
        <v>388</v>
      </c>
      <c r="K434" s="174" t="s">
        <v>354</v>
      </c>
      <c r="L434" s="244"/>
      <c r="M434" s="32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K434" s="13">
        <v>0</v>
      </c>
      <c r="AL434" s="13">
        <v>0</v>
      </c>
      <c r="AM434" s="13">
        <v>0</v>
      </c>
      <c r="AN434" s="13">
        <v>0</v>
      </c>
      <c r="AO434" s="13">
        <v>0</v>
      </c>
      <c r="AP434" s="13">
        <v>0</v>
      </c>
    </row>
    <row r="435" spans="1:42" ht="15" hidden="1" thickBot="1">
      <c r="A435" s="220">
        <v>1</v>
      </c>
      <c r="B435" s="220" t="s">
        <v>320</v>
      </c>
      <c r="C435" s="220">
        <v>1</v>
      </c>
      <c r="D435" s="220" t="s">
        <v>99</v>
      </c>
      <c r="E435" s="220">
        <v>12</v>
      </c>
      <c r="F435" s="220" t="s">
        <v>389</v>
      </c>
      <c r="G435" s="174">
        <v>106</v>
      </c>
      <c r="H435" s="220" t="s">
        <v>229</v>
      </c>
      <c r="I435" s="257" t="s">
        <v>231</v>
      </c>
      <c r="J435" s="220" t="s">
        <v>388</v>
      </c>
      <c r="K435" s="174" t="s">
        <v>354</v>
      </c>
      <c r="L435" s="174"/>
      <c r="M435" s="220">
        <v>0</v>
      </c>
      <c r="N435" s="220">
        <v>0</v>
      </c>
      <c r="O435" s="220">
        <v>0</v>
      </c>
      <c r="P435" s="220">
        <v>0</v>
      </c>
      <c r="Q435" s="220">
        <v>0</v>
      </c>
      <c r="R435" s="220">
        <v>0</v>
      </c>
      <c r="S435" s="220">
        <v>0</v>
      </c>
      <c r="T435" s="220">
        <v>0</v>
      </c>
      <c r="U435" s="220">
        <v>0</v>
      </c>
      <c r="V435" s="220">
        <v>0</v>
      </c>
      <c r="W435" s="220">
        <v>0</v>
      </c>
      <c r="X435" s="220">
        <v>0</v>
      </c>
      <c r="Y435" s="220">
        <v>0</v>
      </c>
      <c r="Z435" s="220">
        <v>0</v>
      </c>
      <c r="AA435" s="220">
        <v>0</v>
      </c>
      <c r="AB435" s="220">
        <v>0</v>
      </c>
      <c r="AC435" s="220">
        <v>0</v>
      </c>
      <c r="AD435" s="220">
        <v>0</v>
      </c>
      <c r="AE435" s="220">
        <v>0</v>
      </c>
      <c r="AF435" s="220">
        <v>0</v>
      </c>
      <c r="AG435" s="220">
        <v>0</v>
      </c>
      <c r="AH435" s="220">
        <v>0</v>
      </c>
      <c r="AI435" s="220">
        <v>0</v>
      </c>
      <c r="AJ435" s="220">
        <v>0</v>
      </c>
      <c r="AK435" s="220">
        <v>0</v>
      </c>
      <c r="AL435" s="220">
        <v>0</v>
      </c>
      <c r="AM435" s="220">
        <v>0</v>
      </c>
      <c r="AN435" s="220">
        <v>0</v>
      </c>
      <c r="AO435" s="220">
        <v>0</v>
      </c>
      <c r="AP435" s="220">
        <v>0</v>
      </c>
    </row>
    <row r="436" spans="1:42" hidden="1">
      <c r="A436" s="198">
        <v>1</v>
      </c>
      <c r="B436" s="199" t="s">
        <v>320</v>
      </c>
      <c r="C436" s="199">
        <v>1</v>
      </c>
      <c r="D436" s="199" t="s">
        <v>99</v>
      </c>
      <c r="E436" s="199">
        <v>13</v>
      </c>
      <c r="F436" s="199" t="s">
        <v>390</v>
      </c>
      <c r="G436" s="199">
        <v>1</v>
      </c>
      <c r="H436" s="199" t="s">
        <v>761</v>
      </c>
      <c r="I436" s="200" t="s">
        <v>211</v>
      </c>
      <c r="J436" s="199" t="s">
        <v>365</v>
      </c>
      <c r="K436" s="199" t="s">
        <v>391</v>
      </c>
      <c r="L436" s="199"/>
      <c r="M436" s="222">
        <v>538196</v>
      </c>
      <c r="N436" s="222">
        <v>540300</v>
      </c>
      <c r="O436" s="222">
        <v>542370</v>
      </c>
      <c r="P436" s="222">
        <v>544400</v>
      </c>
      <c r="Q436" s="222">
        <v>546250</v>
      </c>
      <c r="R436" s="222">
        <v>548000</v>
      </c>
      <c r="S436" s="222">
        <v>549700</v>
      </c>
      <c r="T436" s="222">
        <v>551300</v>
      </c>
      <c r="U436" s="222">
        <v>552800</v>
      </c>
      <c r="V436" s="222">
        <v>554100</v>
      </c>
      <c r="W436" s="222">
        <v>555050</v>
      </c>
      <c r="X436" s="222">
        <v>555600</v>
      </c>
      <c r="Y436" s="222">
        <v>555600</v>
      </c>
      <c r="Z436" s="222">
        <v>555100</v>
      </c>
      <c r="AA436" s="222">
        <v>553450</v>
      </c>
      <c r="AB436" s="222">
        <v>550500</v>
      </c>
      <c r="AC436" s="222">
        <v>547200</v>
      </c>
      <c r="AD436" s="222">
        <v>541200</v>
      </c>
      <c r="AE436" s="222">
        <v>531750</v>
      </c>
      <c r="AF436" s="222">
        <v>523000</v>
      </c>
      <c r="AG436" s="222">
        <v>513200</v>
      </c>
      <c r="AH436" s="222">
        <v>499680</v>
      </c>
      <c r="AI436" s="222">
        <v>483630</v>
      </c>
      <c r="AJ436" s="222">
        <v>467590</v>
      </c>
      <c r="AK436" s="222">
        <v>446250</v>
      </c>
      <c r="AL436" s="222">
        <v>424790</v>
      </c>
      <c r="AM436" s="222">
        <v>398840</v>
      </c>
      <c r="AN436" s="222">
        <v>376100</v>
      </c>
      <c r="AO436" s="222">
        <v>347220</v>
      </c>
      <c r="AP436" s="259">
        <v>327457</v>
      </c>
    </row>
    <row r="437" spans="1:42" hidden="1">
      <c r="A437" s="201">
        <v>1</v>
      </c>
      <c r="B437" s="13" t="s">
        <v>320</v>
      </c>
      <c r="C437" s="13">
        <v>1</v>
      </c>
      <c r="D437" s="13" t="s">
        <v>99</v>
      </c>
      <c r="E437" s="13">
        <v>13</v>
      </c>
      <c r="F437" s="13" t="s">
        <v>390</v>
      </c>
      <c r="G437" s="13">
        <v>2</v>
      </c>
      <c r="H437" s="13" t="s">
        <v>212</v>
      </c>
      <c r="I437" s="173" t="s">
        <v>211</v>
      </c>
      <c r="J437" s="13" t="s">
        <v>365</v>
      </c>
      <c r="K437" s="176" t="s">
        <v>391</v>
      </c>
      <c r="L437" s="13"/>
      <c r="M437" s="30">
        <v>108637</v>
      </c>
      <c r="N437" s="30">
        <v>109675.444444444</v>
      </c>
      <c r="O437" s="30">
        <v>110710</v>
      </c>
      <c r="P437" s="30">
        <v>111740</v>
      </c>
      <c r="Q437" s="30">
        <v>112760</v>
      </c>
      <c r="R437" s="30">
        <v>113770</v>
      </c>
      <c r="S437" s="30">
        <v>114740</v>
      </c>
      <c r="T437" s="30">
        <v>115660</v>
      </c>
      <c r="U437" s="30">
        <v>116460</v>
      </c>
      <c r="V437" s="30">
        <v>117180</v>
      </c>
      <c r="W437" s="232">
        <v>117800</v>
      </c>
      <c r="X437" s="30">
        <v>118530</v>
      </c>
      <c r="Y437" s="30">
        <v>119280</v>
      </c>
      <c r="Z437" s="30">
        <v>119940</v>
      </c>
      <c r="AA437" s="30">
        <v>120380</v>
      </c>
      <c r="AB437" s="30">
        <v>120730</v>
      </c>
      <c r="AC437" s="30">
        <v>119920</v>
      </c>
      <c r="AD437" s="30">
        <v>119080</v>
      </c>
      <c r="AE437" s="30">
        <v>118200</v>
      </c>
      <c r="AF437" s="232">
        <v>117200</v>
      </c>
      <c r="AG437" s="30">
        <v>115950</v>
      </c>
      <c r="AH437" s="30">
        <v>114500</v>
      </c>
      <c r="AI437" s="30">
        <v>112700</v>
      </c>
      <c r="AJ437" s="30">
        <v>110655</v>
      </c>
      <c r="AK437" s="30">
        <v>108300</v>
      </c>
      <c r="AL437" s="30">
        <v>105453</v>
      </c>
      <c r="AM437" s="30">
        <v>101900</v>
      </c>
      <c r="AN437" s="30">
        <v>97900</v>
      </c>
      <c r="AO437" s="30">
        <v>93300</v>
      </c>
      <c r="AP437" s="235">
        <v>88900</v>
      </c>
    </row>
    <row r="438" spans="1:42" hidden="1">
      <c r="A438" s="201">
        <v>1</v>
      </c>
      <c r="B438" s="13" t="s">
        <v>320</v>
      </c>
      <c r="C438" s="13">
        <v>1</v>
      </c>
      <c r="D438" s="13" t="s">
        <v>99</v>
      </c>
      <c r="E438" s="13">
        <v>13</v>
      </c>
      <c r="F438" s="13" t="s">
        <v>390</v>
      </c>
      <c r="G438" s="13">
        <v>3</v>
      </c>
      <c r="H438" s="13" t="s">
        <v>768</v>
      </c>
      <c r="I438" s="173" t="s">
        <v>211</v>
      </c>
      <c r="J438" s="13" t="s">
        <v>365</v>
      </c>
      <c r="K438" s="176" t="s">
        <v>391</v>
      </c>
      <c r="L438" s="13"/>
      <c r="M438" s="30">
        <v>39039</v>
      </c>
      <c r="N438" s="30">
        <v>39163</v>
      </c>
      <c r="O438" s="30">
        <v>39295</v>
      </c>
      <c r="P438" s="30">
        <v>39440</v>
      </c>
      <c r="Q438" s="30">
        <v>39600</v>
      </c>
      <c r="R438" s="30">
        <v>39790</v>
      </c>
      <c r="S438" s="30">
        <v>40000</v>
      </c>
      <c r="T438" s="30">
        <v>40230</v>
      </c>
      <c r="U438" s="30">
        <v>40465</v>
      </c>
      <c r="V438" s="233">
        <v>40700</v>
      </c>
      <c r="W438" s="30">
        <v>40900</v>
      </c>
      <c r="X438" s="30">
        <v>41030</v>
      </c>
      <c r="Y438" s="30">
        <v>41120</v>
      </c>
      <c r="Z438" s="30">
        <v>41200</v>
      </c>
      <c r="AA438" s="30">
        <v>41150</v>
      </c>
      <c r="AB438" s="30">
        <v>41000</v>
      </c>
      <c r="AC438" s="30">
        <v>40510</v>
      </c>
      <c r="AD438" s="30">
        <v>39900</v>
      </c>
      <c r="AE438" s="30">
        <v>39100</v>
      </c>
      <c r="AF438" s="232">
        <v>38000</v>
      </c>
      <c r="AG438" s="233">
        <v>36500</v>
      </c>
      <c r="AH438" s="232">
        <v>34500</v>
      </c>
      <c r="AI438" s="232">
        <v>31800</v>
      </c>
      <c r="AJ438" s="232">
        <v>28962</v>
      </c>
      <c r="AK438" s="232">
        <v>26124</v>
      </c>
      <c r="AL438" s="232">
        <v>23321</v>
      </c>
      <c r="AM438" s="232">
        <v>20588</v>
      </c>
      <c r="AN438" s="232">
        <v>17895</v>
      </c>
      <c r="AO438" s="232">
        <v>15212</v>
      </c>
      <c r="AP438" s="260">
        <v>12659</v>
      </c>
    </row>
    <row r="439" spans="1:42" hidden="1">
      <c r="A439" s="201">
        <v>1</v>
      </c>
      <c r="B439" s="13" t="s">
        <v>320</v>
      </c>
      <c r="C439" s="13">
        <v>1</v>
      </c>
      <c r="D439" s="13" t="s">
        <v>99</v>
      </c>
      <c r="E439" s="13">
        <v>13</v>
      </c>
      <c r="F439" s="13" t="s">
        <v>390</v>
      </c>
      <c r="G439" s="13">
        <v>4</v>
      </c>
      <c r="H439" s="13" t="s">
        <v>763</v>
      </c>
      <c r="I439" s="173" t="s">
        <v>211</v>
      </c>
      <c r="J439" s="13" t="s">
        <v>365</v>
      </c>
      <c r="K439" s="13" t="s">
        <v>391</v>
      </c>
      <c r="L439" s="13"/>
      <c r="M439" s="30">
        <v>95310</v>
      </c>
      <c r="N439" s="30">
        <v>100500</v>
      </c>
      <c r="O439" s="30">
        <v>105700</v>
      </c>
      <c r="P439" s="30">
        <v>110905</v>
      </c>
      <c r="Q439" s="30">
        <v>116100</v>
      </c>
      <c r="R439" s="30">
        <v>121250</v>
      </c>
      <c r="S439" s="30">
        <v>126300</v>
      </c>
      <c r="T439" s="30">
        <v>131200</v>
      </c>
      <c r="U439" s="30">
        <v>135900</v>
      </c>
      <c r="V439" s="30">
        <v>140450</v>
      </c>
      <c r="W439" s="30">
        <v>144700</v>
      </c>
      <c r="X439" s="30">
        <v>148500</v>
      </c>
      <c r="Y439" s="30">
        <v>151800</v>
      </c>
      <c r="Z439" s="30">
        <v>154500</v>
      </c>
      <c r="AA439" s="30">
        <v>156500</v>
      </c>
      <c r="AB439" s="30">
        <v>157800</v>
      </c>
      <c r="AC439" s="30">
        <v>158200</v>
      </c>
      <c r="AD439" s="30">
        <v>157500</v>
      </c>
      <c r="AE439" s="30">
        <v>155600</v>
      </c>
      <c r="AF439" s="30">
        <v>152500</v>
      </c>
      <c r="AG439" s="30">
        <v>148688</v>
      </c>
      <c r="AH439" s="30">
        <v>144876</v>
      </c>
      <c r="AI439" s="30">
        <v>141064</v>
      </c>
      <c r="AJ439" s="30">
        <v>137252</v>
      </c>
      <c r="AK439" s="30">
        <v>133440</v>
      </c>
      <c r="AL439" s="30">
        <v>129618</v>
      </c>
      <c r="AM439" s="30">
        <v>120616</v>
      </c>
      <c r="AN439" s="30">
        <v>111604</v>
      </c>
      <c r="AO439" s="30">
        <v>102587</v>
      </c>
      <c r="AP439" s="238">
        <v>93580</v>
      </c>
    </row>
    <row r="440" spans="1:42" hidden="1">
      <c r="A440" s="201">
        <v>1</v>
      </c>
      <c r="B440" s="13" t="s">
        <v>320</v>
      </c>
      <c r="C440" s="13">
        <v>1</v>
      </c>
      <c r="D440" s="13" t="s">
        <v>99</v>
      </c>
      <c r="E440" s="13">
        <v>13</v>
      </c>
      <c r="F440" s="13" t="s">
        <v>390</v>
      </c>
      <c r="G440" s="13">
        <v>5</v>
      </c>
      <c r="H440" s="13" t="s">
        <v>215</v>
      </c>
      <c r="I440" s="173" t="s">
        <v>211</v>
      </c>
      <c r="J440" s="13" t="s">
        <v>365</v>
      </c>
      <c r="K440" s="13" t="s">
        <v>391</v>
      </c>
      <c r="L440" s="13"/>
      <c r="M440" s="30">
        <v>1425</v>
      </c>
      <c r="N440" s="30">
        <v>1406</v>
      </c>
      <c r="O440" s="30">
        <v>1385</v>
      </c>
      <c r="P440" s="30">
        <v>1361</v>
      </c>
      <c r="Q440" s="30">
        <v>1334.7777777777774</v>
      </c>
      <c r="R440" s="30">
        <v>1307</v>
      </c>
      <c r="S440" s="30">
        <v>1275</v>
      </c>
      <c r="T440" s="30">
        <v>1238</v>
      </c>
      <c r="U440" s="30">
        <v>1195</v>
      </c>
      <c r="V440" s="30">
        <v>1145</v>
      </c>
      <c r="W440" s="30">
        <v>1092</v>
      </c>
      <c r="X440" s="30">
        <v>1045</v>
      </c>
      <c r="Y440" s="30">
        <v>980</v>
      </c>
      <c r="Z440" s="30">
        <v>885</v>
      </c>
      <c r="AA440" s="30">
        <v>768</v>
      </c>
      <c r="AB440" s="30">
        <v>653</v>
      </c>
      <c r="AC440" s="30">
        <v>542</v>
      </c>
      <c r="AD440" s="30">
        <v>436</v>
      </c>
      <c r="AE440" s="30">
        <v>336</v>
      </c>
      <c r="AF440" s="30">
        <v>243</v>
      </c>
      <c r="AG440" s="30">
        <v>158</v>
      </c>
      <c r="AH440" s="30">
        <v>81</v>
      </c>
      <c r="AI440" s="30">
        <v>24</v>
      </c>
      <c r="AJ440" s="30">
        <v>0</v>
      </c>
      <c r="AK440" s="30">
        <v>0</v>
      </c>
      <c r="AL440" s="30">
        <v>0</v>
      </c>
      <c r="AM440" s="30">
        <v>0</v>
      </c>
      <c r="AN440" s="30">
        <v>0</v>
      </c>
      <c r="AO440" s="30">
        <v>0</v>
      </c>
      <c r="AP440" s="235">
        <v>0</v>
      </c>
    </row>
    <row r="441" spans="1:42" hidden="1">
      <c r="A441" s="201">
        <v>1</v>
      </c>
      <c r="B441" s="13" t="s">
        <v>320</v>
      </c>
      <c r="C441" s="13">
        <v>1</v>
      </c>
      <c r="D441" s="13" t="s">
        <v>99</v>
      </c>
      <c r="E441" s="13">
        <v>13</v>
      </c>
      <c r="F441" s="13" t="s">
        <v>390</v>
      </c>
      <c r="G441" s="13">
        <v>6</v>
      </c>
      <c r="H441" s="13" t="s">
        <v>216</v>
      </c>
      <c r="I441" s="173" t="s">
        <v>211</v>
      </c>
      <c r="J441" s="13" t="s">
        <v>365</v>
      </c>
      <c r="K441" s="13" t="s">
        <v>391</v>
      </c>
      <c r="L441" s="13"/>
      <c r="M441" s="30">
        <v>3055</v>
      </c>
      <c r="N441" s="30">
        <v>3000</v>
      </c>
      <c r="O441" s="30">
        <v>2946</v>
      </c>
      <c r="P441" s="30">
        <v>2892</v>
      </c>
      <c r="Q441" s="30">
        <v>2836</v>
      </c>
      <c r="R441" s="30">
        <v>2778</v>
      </c>
      <c r="S441" s="30">
        <v>2717</v>
      </c>
      <c r="T441" s="30">
        <v>2653</v>
      </c>
      <c r="U441" s="30">
        <v>2582</v>
      </c>
      <c r="V441" s="30">
        <v>2494</v>
      </c>
      <c r="W441" s="30">
        <v>2394</v>
      </c>
      <c r="X441" s="30">
        <v>2274</v>
      </c>
      <c r="Y441" s="30">
        <v>2127</v>
      </c>
      <c r="Z441" s="30">
        <v>1952</v>
      </c>
      <c r="AA441" s="30">
        <v>1769</v>
      </c>
      <c r="AB441" s="30">
        <v>1570</v>
      </c>
      <c r="AC441" s="30">
        <v>1421</v>
      </c>
      <c r="AD441" s="30">
        <v>1271</v>
      </c>
      <c r="AE441" s="30">
        <v>1121</v>
      </c>
      <c r="AF441" s="30">
        <v>973</v>
      </c>
      <c r="AG441" s="30">
        <v>827</v>
      </c>
      <c r="AH441" s="30">
        <v>684</v>
      </c>
      <c r="AI441" s="30">
        <v>544</v>
      </c>
      <c r="AJ441" s="30">
        <v>411</v>
      </c>
      <c r="AK441" s="30">
        <v>295</v>
      </c>
      <c r="AL441" s="30">
        <v>191</v>
      </c>
      <c r="AM441" s="30">
        <v>107</v>
      </c>
      <c r="AN441" s="30">
        <v>50</v>
      </c>
      <c r="AO441" s="30">
        <v>21</v>
      </c>
      <c r="AP441" s="235">
        <v>0</v>
      </c>
    </row>
    <row r="442" spans="1:42" hidden="1">
      <c r="A442" s="201">
        <v>1</v>
      </c>
      <c r="B442" s="13" t="s">
        <v>320</v>
      </c>
      <c r="C442" s="13">
        <v>1</v>
      </c>
      <c r="D442" s="13" t="s">
        <v>99</v>
      </c>
      <c r="E442" s="13">
        <v>13</v>
      </c>
      <c r="F442" s="13" t="s">
        <v>390</v>
      </c>
      <c r="G442" s="13">
        <v>7</v>
      </c>
      <c r="H442" s="13" t="s">
        <v>765</v>
      </c>
      <c r="I442" s="173" t="s">
        <v>211</v>
      </c>
      <c r="J442" s="13" t="s">
        <v>365</v>
      </c>
      <c r="K442" s="176" t="s">
        <v>391</v>
      </c>
      <c r="L442" s="13"/>
      <c r="M442" s="30">
        <v>0</v>
      </c>
      <c r="N442" s="30">
        <v>0</v>
      </c>
      <c r="O442" s="30">
        <v>0</v>
      </c>
      <c r="P442" s="30">
        <v>0</v>
      </c>
      <c r="Q442" s="30">
        <v>0</v>
      </c>
      <c r="R442" s="30">
        <v>0</v>
      </c>
      <c r="S442" s="30">
        <v>0</v>
      </c>
      <c r="T442" s="30">
        <v>0</v>
      </c>
      <c r="U442" s="30">
        <v>0</v>
      </c>
      <c r="V442" s="30">
        <v>0</v>
      </c>
      <c r="W442" s="30">
        <v>0</v>
      </c>
      <c r="X442" s="30">
        <v>0</v>
      </c>
      <c r="Y442" s="30">
        <v>0</v>
      </c>
      <c r="Z442" s="30">
        <v>0</v>
      </c>
      <c r="AA442" s="30">
        <v>0</v>
      </c>
      <c r="AB442" s="30">
        <v>0</v>
      </c>
      <c r="AC442" s="30">
        <v>0</v>
      </c>
      <c r="AD442" s="30">
        <v>0</v>
      </c>
      <c r="AE442" s="30">
        <v>0</v>
      </c>
      <c r="AF442" s="30">
        <v>0</v>
      </c>
      <c r="AG442" s="30">
        <v>0</v>
      </c>
      <c r="AH442" s="30">
        <v>0</v>
      </c>
      <c r="AI442" s="30">
        <v>0</v>
      </c>
      <c r="AJ442" s="30">
        <v>0</v>
      </c>
      <c r="AK442" s="30">
        <v>0</v>
      </c>
      <c r="AL442" s="30">
        <v>0</v>
      </c>
      <c r="AM442" s="30">
        <v>0</v>
      </c>
      <c r="AN442" s="30">
        <v>0</v>
      </c>
      <c r="AO442" s="30">
        <v>0</v>
      </c>
      <c r="AP442" s="235">
        <v>0</v>
      </c>
    </row>
    <row r="443" spans="1:42" hidden="1">
      <c r="A443" s="201">
        <v>1</v>
      </c>
      <c r="B443" s="13" t="s">
        <v>320</v>
      </c>
      <c r="C443" s="13">
        <v>1</v>
      </c>
      <c r="D443" s="13" t="s">
        <v>99</v>
      </c>
      <c r="E443" s="13">
        <v>13</v>
      </c>
      <c r="F443" s="13" t="s">
        <v>390</v>
      </c>
      <c r="G443" s="13">
        <v>8</v>
      </c>
      <c r="H443" s="13" t="s">
        <v>766</v>
      </c>
      <c r="I443" s="173" t="s">
        <v>211</v>
      </c>
      <c r="J443" s="13" t="s">
        <v>365</v>
      </c>
      <c r="K443" s="176" t="s">
        <v>391</v>
      </c>
      <c r="L443" s="13"/>
      <c r="M443" s="30">
        <v>0</v>
      </c>
      <c r="N443" s="30">
        <v>0</v>
      </c>
      <c r="O443" s="30">
        <v>0</v>
      </c>
      <c r="P443" s="30">
        <v>0</v>
      </c>
      <c r="Q443" s="30">
        <v>0</v>
      </c>
      <c r="R443" s="30">
        <v>0</v>
      </c>
      <c r="S443" s="30">
        <v>0</v>
      </c>
      <c r="T443" s="30">
        <v>0</v>
      </c>
      <c r="U443" s="30">
        <v>0</v>
      </c>
      <c r="V443" s="30">
        <v>0</v>
      </c>
      <c r="W443" s="30">
        <v>0</v>
      </c>
      <c r="X443" s="30">
        <v>0</v>
      </c>
      <c r="Y443" s="30">
        <v>0</v>
      </c>
      <c r="Z443" s="30">
        <v>0</v>
      </c>
      <c r="AA443" s="30">
        <v>0</v>
      </c>
      <c r="AB443" s="30">
        <v>0</v>
      </c>
      <c r="AC443" s="30">
        <v>0</v>
      </c>
      <c r="AD443" s="30">
        <v>0</v>
      </c>
      <c r="AE443" s="30">
        <v>0</v>
      </c>
      <c r="AF443" s="30">
        <v>0</v>
      </c>
      <c r="AG443" s="30">
        <v>0</v>
      </c>
      <c r="AH443" s="30">
        <v>0</v>
      </c>
      <c r="AI443" s="30">
        <v>0</v>
      </c>
      <c r="AJ443" s="30">
        <v>0</v>
      </c>
      <c r="AK443" s="30">
        <v>0</v>
      </c>
      <c r="AL443" s="30">
        <v>0</v>
      </c>
      <c r="AM443" s="30">
        <v>0</v>
      </c>
      <c r="AN443" s="30">
        <v>0</v>
      </c>
      <c r="AO443" s="30">
        <v>0</v>
      </c>
      <c r="AP443" s="235">
        <v>0</v>
      </c>
    </row>
    <row r="444" spans="1:42" hidden="1">
      <c r="A444" s="201">
        <v>1</v>
      </c>
      <c r="B444" s="13" t="s">
        <v>320</v>
      </c>
      <c r="C444" s="13">
        <v>1</v>
      </c>
      <c r="D444" s="13" t="s">
        <v>99</v>
      </c>
      <c r="E444" s="13">
        <v>13</v>
      </c>
      <c r="F444" s="13" t="s">
        <v>390</v>
      </c>
      <c r="G444" s="13">
        <v>9</v>
      </c>
      <c r="H444" s="13" t="s">
        <v>767</v>
      </c>
      <c r="I444" s="173" t="s">
        <v>211</v>
      </c>
      <c r="J444" s="13" t="s">
        <v>365</v>
      </c>
      <c r="K444" s="176" t="s">
        <v>391</v>
      </c>
      <c r="L444" s="13"/>
      <c r="M444" s="30">
        <v>0</v>
      </c>
      <c r="N444" s="30">
        <v>0</v>
      </c>
      <c r="O444" s="30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  <c r="U444" s="30">
        <v>0</v>
      </c>
      <c r="V444" s="30">
        <v>0</v>
      </c>
      <c r="W444" s="30">
        <v>0</v>
      </c>
      <c r="X444" s="30">
        <v>0</v>
      </c>
      <c r="Y444" s="30">
        <v>0</v>
      </c>
      <c r="Z444" s="30">
        <v>0</v>
      </c>
      <c r="AA444" s="30">
        <v>0</v>
      </c>
      <c r="AB444" s="30">
        <v>0</v>
      </c>
      <c r="AC444" s="30">
        <v>0</v>
      </c>
      <c r="AD444" s="30">
        <v>0</v>
      </c>
      <c r="AE444" s="30">
        <v>0</v>
      </c>
      <c r="AF444" s="30">
        <v>0</v>
      </c>
      <c r="AG444" s="30">
        <v>0</v>
      </c>
      <c r="AH444" s="30">
        <v>0</v>
      </c>
      <c r="AI444" s="30">
        <v>0</v>
      </c>
      <c r="AJ444" s="30">
        <v>0</v>
      </c>
      <c r="AK444" s="30">
        <v>0</v>
      </c>
      <c r="AL444" s="30">
        <v>0</v>
      </c>
      <c r="AM444" s="30">
        <v>0</v>
      </c>
      <c r="AN444" s="30">
        <v>0</v>
      </c>
      <c r="AO444" s="30">
        <v>0</v>
      </c>
      <c r="AP444" s="235">
        <v>0</v>
      </c>
    </row>
    <row r="445" spans="1:42" hidden="1">
      <c r="A445" s="201">
        <v>1</v>
      </c>
      <c r="B445" s="13" t="s">
        <v>320</v>
      </c>
      <c r="C445" s="13">
        <v>1</v>
      </c>
      <c r="D445" s="13" t="s">
        <v>99</v>
      </c>
      <c r="E445" s="13">
        <v>13</v>
      </c>
      <c r="F445" s="13" t="s">
        <v>390</v>
      </c>
      <c r="G445" s="13">
        <v>10</v>
      </c>
      <c r="H445" s="13" t="s">
        <v>220</v>
      </c>
      <c r="I445" s="173" t="s">
        <v>211</v>
      </c>
      <c r="J445" s="13" t="s">
        <v>365</v>
      </c>
      <c r="K445" s="176" t="s">
        <v>391</v>
      </c>
      <c r="L445" s="13"/>
      <c r="M445" s="30">
        <v>0</v>
      </c>
      <c r="N445" s="30">
        <v>0</v>
      </c>
      <c r="O445" s="30">
        <v>0</v>
      </c>
      <c r="P445" s="30">
        <v>0</v>
      </c>
      <c r="Q445" s="30">
        <v>0</v>
      </c>
      <c r="R445" s="30">
        <v>0</v>
      </c>
      <c r="S445" s="30">
        <v>0</v>
      </c>
      <c r="T445" s="30">
        <v>0</v>
      </c>
      <c r="U445" s="30">
        <v>0</v>
      </c>
      <c r="V445" s="30">
        <v>0</v>
      </c>
      <c r="W445" s="30">
        <v>0</v>
      </c>
      <c r="X445" s="30">
        <v>0</v>
      </c>
      <c r="Y445" s="30">
        <v>0</v>
      </c>
      <c r="Z445" s="30">
        <v>0</v>
      </c>
      <c r="AA445" s="30">
        <v>0</v>
      </c>
      <c r="AB445" s="30">
        <v>0</v>
      </c>
      <c r="AC445" s="30">
        <v>0</v>
      </c>
      <c r="AD445" s="30">
        <v>0</v>
      </c>
      <c r="AE445" s="30">
        <v>0</v>
      </c>
      <c r="AF445" s="30">
        <v>0</v>
      </c>
      <c r="AG445" s="30">
        <v>0</v>
      </c>
      <c r="AH445" s="30">
        <v>0</v>
      </c>
      <c r="AI445" s="30">
        <v>0</v>
      </c>
      <c r="AJ445" s="30">
        <v>0</v>
      </c>
      <c r="AK445" s="30">
        <v>0</v>
      </c>
      <c r="AL445" s="30">
        <v>0</v>
      </c>
      <c r="AM445" s="30">
        <v>0</v>
      </c>
      <c r="AN445" s="30">
        <v>0</v>
      </c>
      <c r="AO445" s="30">
        <v>0</v>
      </c>
      <c r="AP445" s="235">
        <v>0</v>
      </c>
    </row>
    <row r="446" spans="1:42" hidden="1">
      <c r="A446" s="201">
        <v>1</v>
      </c>
      <c r="B446" s="13" t="s">
        <v>320</v>
      </c>
      <c r="C446" s="13">
        <v>1</v>
      </c>
      <c r="D446" s="13" t="s">
        <v>99</v>
      </c>
      <c r="E446" s="13">
        <v>13</v>
      </c>
      <c r="F446" s="13" t="s">
        <v>390</v>
      </c>
      <c r="G446" s="13">
        <v>11</v>
      </c>
      <c r="H446" s="13" t="s">
        <v>221</v>
      </c>
      <c r="I446" s="173" t="s">
        <v>211</v>
      </c>
      <c r="J446" s="13" t="s">
        <v>365</v>
      </c>
      <c r="K446" s="176" t="s">
        <v>391</v>
      </c>
      <c r="L446" s="13"/>
      <c r="M446" s="30">
        <v>0</v>
      </c>
      <c r="N446" s="30">
        <v>0</v>
      </c>
      <c r="O446" s="30">
        <v>0</v>
      </c>
      <c r="P446" s="30">
        <v>0</v>
      </c>
      <c r="Q446" s="30">
        <v>0</v>
      </c>
      <c r="R446" s="30">
        <v>0</v>
      </c>
      <c r="S446" s="30">
        <v>0</v>
      </c>
      <c r="T446" s="30">
        <v>0</v>
      </c>
      <c r="U446" s="30">
        <v>0</v>
      </c>
      <c r="V446" s="30">
        <v>0</v>
      </c>
      <c r="W446" s="30">
        <v>0</v>
      </c>
      <c r="X446" s="30">
        <v>0</v>
      </c>
      <c r="Y446" s="30">
        <v>0</v>
      </c>
      <c r="Z446" s="30">
        <v>0</v>
      </c>
      <c r="AA446" s="30">
        <v>0</v>
      </c>
      <c r="AB446" s="30">
        <v>0</v>
      </c>
      <c r="AC446" s="30">
        <v>0</v>
      </c>
      <c r="AD446" s="30">
        <v>0</v>
      </c>
      <c r="AE446" s="30">
        <v>0</v>
      </c>
      <c r="AF446" s="30">
        <v>0</v>
      </c>
      <c r="AG446" s="30">
        <v>0</v>
      </c>
      <c r="AH446" s="30">
        <v>0</v>
      </c>
      <c r="AI446" s="30">
        <v>0</v>
      </c>
      <c r="AJ446" s="30">
        <v>0</v>
      </c>
      <c r="AK446" s="30">
        <v>0</v>
      </c>
      <c r="AL446" s="30">
        <v>0</v>
      </c>
      <c r="AM446" s="30">
        <v>0</v>
      </c>
      <c r="AN446" s="30">
        <v>0</v>
      </c>
      <c r="AO446" s="30">
        <v>0</v>
      </c>
      <c r="AP446" s="235">
        <v>0</v>
      </c>
    </row>
    <row r="447" spans="1:42" hidden="1">
      <c r="A447" s="201">
        <v>1</v>
      </c>
      <c r="B447" s="13" t="s">
        <v>320</v>
      </c>
      <c r="C447" s="13">
        <v>1</v>
      </c>
      <c r="D447" s="13" t="s">
        <v>99</v>
      </c>
      <c r="E447" s="13">
        <v>13</v>
      </c>
      <c r="F447" s="13" t="s">
        <v>390</v>
      </c>
      <c r="G447" s="13">
        <v>12</v>
      </c>
      <c r="H447" s="13" t="s">
        <v>222</v>
      </c>
      <c r="I447" s="173" t="s">
        <v>211</v>
      </c>
      <c r="J447" s="13" t="s">
        <v>365</v>
      </c>
      <c r="K447" s="176" t="s">
        <v>391</v>
      </c>
      <c r="L447" s="13"/>
      <c r="M447" s="30">
        <v>442898</v>
      </c>
      <c r="N447" s="30">
        <v>441168</v>
      </c>
      <c r="O447" s="30">
        <v>439200</v>
      </c>
      <c r="P447" s="30">
        <v>436200</v>
      </c>
      <c r="Q447" s="30">
        <v>432300</v>
      </c>
      <c r="R447" s="30">
        <v>427300</v>
      </c>
      <c r="S447" s="30">
        <v>421100</v>
      </c>
      <c r="T447" s="30">
        <v>413800</v>
      </c>
      <c r="U447" s="30">
        <v>405000</v>
      </c>
      <c r="V447" s="232">
        <v>393750</v>
      </c>
      <c r="W447" s="30">
        <v>380800</v>
      </c>
      <c r="X447" s="30">
        <v>366000</v>
      </c>
      <c r="Y447" s="30">
        <v>348200</v>
      </c>
      <c r="Z447" s="30">
        <v>326400</v>
      </c>
      <c r="AA447" s="30">
        <v>300519</v>
      </c>
      <c r="AB447" s="30">
        <v>270999</v>
      </c>
      <c r="AC447" s="30">
        <v>243202</v>
      </c>
      <c r="AD447" s="30">
        <v>215643</v>
      </c>
      <c r="AE447" s="30">
        <v>189116</v>
      </c>
      <c r="AF447" s="232">
        <v>163489</v>
      </c>
      <c r="AG447" s="30">
        <v>138962</v>
      </c>
      <c r="AH447" s="30">
        <v>115635</v>
      </c>
      <c r="AI447" s="30">
        <v>93408</v>
      </c>
      <c r="AJ447" s="30">
        <v>72681</v>
      </c>
      <c r="AK447" s="30">
        <v>54404</v>
      </c>
      <c r="AL447" s="30">
        <v>37827</v>
      </c>
      <c r="AM447" s="30">
        <v>23100</v>
      </c>
      <c r="AN447" s="30">
        <v>11373</v>
      </c>
      <c r="AO447" s="30">
        <v>3646</v>
      </c>
      <c r="AP447" s="235">
        <v>0</v>
      </c>
    </row>
    <row r="448" spans="1:42" hidden="1">
      <c r="A448" s="201">
        <v>1</v>
      </c>
      <c r="B448" s="13" t="s">
        <v>320</v>
      </c>
      <c r="C448" s="13">
        <v>1</v>
      </c>
      <c r="D448" s="13" t="s">
        <v>99</v>
      </c>
      <c r="E448" s="13">
        <v>13</v>
      </c>
      <c r="F448" s="13" t="s">
        <v>390</v>
      </c>
      <c r="G448" s="13">
        <v>13</v>
      </c>
      <c r="H448" s="13" t="s">
        <v>772</v>
      </c>
      <c r="I448" s="173" t="s">
        <v>211</v>
      </c>
      <c r="J448" s="13" t="s">
        <v>365</v>
      </c>
      <c r="K448" s="176" t="s">
        <v>391</v>
      </c>
      <c r="L448" s="13"/>
      <c r="M448" s="30">
        <v>3253</v>
      </c>
      <c r="N448" s="30">
        <v>3123</v>
      </c>
      <c r="O448" s="30">
        <v>2995</v>
      </c>
      <c r="P448" s="30">
        <v>2870</v>
      </c>
      <c r="Q448" s="30">
        <v>2747</v>
      </c>
      <c r="R448" s="30">
        <v>2628</v>
      </c>
      <c r="S448" s="30">
        <v>2510</v>
      </c>
      <c r="T448" s="30">
        <v>2393</v>
      </c>
      <c r="U448" s="30">
        <v>2278</v>
      </c>
      <c r="V448" s="30">
        <v>2162</v>
      </c>
      <c r="W448" s="30">
        <v>2045</v>
      </c>
      <c r="X448" s="30">
        <v>1928</v>
      </c>
      <c r="Y448" s="30">
        <v>1810</v>
      </c>
      <c r="Z448" s="30">
        <v>1690</v>
      </c>
      <c r="AA448" s="30">
        <v>1570</v>
      </c>
      <c r="AB448" s="30">
        <v>1450</v>
      </c>
      <c r="AC448" s="30">
        <v>1455</v>
      </c>
      <c r="AD448" s="30">
        <v>1455</v>
      </c>
      <c r="AE448" s="30">
        <v>1440</v>
      </c>
      <c r="AF448" s="30">
        <v>1410</v>
      </c>
      <c r="AG448" s="30">
        <v>1360</v>
      </c>
      <c r="AH448" s="30">
        <v>1261</v>
      </c>
      <c r="AI448" s="30">
        <v>1161</v>
      </c>
      <c r="AJ448" s="30">
        <v>1059</v>
      </c>
      <c r="AK448" s="30">
        <v>958</v>
      </c>
      <c r="AL448" s="30">
        <v>858</v>
      </c>
      <c r="AM448" s="30">
        <v>758</v>
      </c>
      <c r="AN448" s="30">
        <v>659</v>
      </c>
      <c r="AO448" s="30">
        <v>562</v>
      </c>
      <c r="AP448" s="235">
        <v>465</v>
      </c>
    </row>
    <row r="449" spans="1:42" hidden="1">
      <c r="A449" s="201">
        <v>1</v>
      </c>
      <c r="B449" s="13" t="s">
        <v>320</v>
      </c>
      <c r="C449" s="13">
        <v>1</v>
      </c>
      <c r="D449" s="13" t="s">
        <v>99</v>
      </c>
      <c r="E449" s="13">
        <v>13</v>
      </c>
      <c r="F449" s="13" t="s">
        <v>390</v>
      </c>
      <c r="G449" s="13">
        <v>14</v>
      </c>
      <c r="H449" s="13" t="s">
        <v>224</v>
      </c>
      <c r="I449" s="173" t="s">
        <v>211</v>
      </c>
      <c r="J449" s="13" t="s">
        <v>365</v>
      </c>
      <c r="K449" s="176" t="s">
        <v>391</v>
      </c>
      <c r="L449" s="13"/>
      <c r="M449" s="30">
        <v>4523</v>
      </c>
      <c r="N449" s="30">
        <v>4317</v>
      </c>
      <c r="O449" s="30">
        <v>4115</v>
      </c>
      <c r="P449" s="30">
        <v>3919</v>
      </c>
      <c r="Q449" s="30">
        <v>3729</v>
      </c>
      <c r="R449" s="30">
        <v>3546</v>
      </c>
      <c r="S449" s="30">
        <v>3370</v>
      </c>
      <c r="T449" s="30">
        <v>3202</v>
      </c>
      <c r="U449" s="30">
        <v>3039</v>
      </c>
      <c r="V449" s="30">
        <v>2874</v>
      </c>
      <c r="W449" s="30">
        <v>2705</v>
      </c>
      <c r="X449" s="30">
        <v>2530</v>
      </c>
      <c r="Y449" s="30">
        <v>2350</v>
      </c>
      <c r="Z449" s="30">
        <v>2162</v>
      </c>
      <c r="AA449" s="30">
        <v>1968</v>
      </c>
      <c r="AB449" s="30">
        <v>1740</v>
      </c>
      <c r="AC449" s="30">
        <v>1680</v>
      </c>
      <c r="AD449" s="30">
        <v>1581</v>
      </c>
      <c r="AE449" s="30">
        <v>1476</v>
      </c>
      <c r="AF449" s="30">
        <v>1365</v>
      </c>
      <c r="AG449" s="30">
        <v>1247</v>
      </c>
      <c r="AH449" s="30">
        <v>1122</v>
      </c>
      <c r="AI449" s="30">
        <v>989</v>
      </c>
      <c r="AJ449" s="30">
        <v>851</v>
      </c>
      <c r="AK449" s="30">
        <v>715</v>
      </c>
      <c r="AL449" s="30">
        <v>583</v>
      </c>
      <c r="AM449" s="30">
        <v>457</v>
      </c>
      <c r="AN449" s="30">
        <v>336</v>
      </c>
      <c r="AO449" s="30">
        <v>223</v>
      </c>
      <c r="AP449" s="235">
        <v>116</v>
      </c>
    </row>
    <row r="450" spans="1:42" hidden="1">
      <c r="A450" s="201">
        <v>1</v>
      </c>
      <c r="B450" s="13" t="s">
        <v>320</v>
      </c>
      <c r="C450" s="13">
        <v>1</v>
      </c>
      <c r="D450" s="13" t="s">
        <v>99</v>
      </c>
      <c r="E450" s="13">
        <v>13</v>
      </c>
      <c r="F450" s="13" t="s">
        <v>390</v>
      </c>
      <c r="G450" s="13">
        <v>15</v>
      </c>
      <c r="H450" s="13" t="s">
        <v>764</v>
      </c>
      <c r="I450" s="173" t="s">
        <v>211</v>
      </c>
      <c r="J450" s="13" t="s">
        <v>365</v>
      </c>
      <c r="K450" s="176" t="s">
        <v>391</v>
      </c>
      <c r="L450" s="13"/>
      <c r="M450" s="30">
        <v>872</v>
      </c>
      <c r="N450" s="30">
        <v>880</v>
      </c>
      <c r="O450" s="30">
        <v>889</v>
      </c>
      <c r="P450" s="30">
        <v>899</v>
      </c>
      <c r="Q450" s="30">
        <v>908</v>
      </c>
      <c r="R450" s="30">
        <v>919</v>
      </c>
      <c r="S450" s="30">
        <v>930</v>
      </c>
      <c r="T450" s="30">
        <v>941</v>
      </c>
      <c r="U450" s="30">
        <v>953</v>
      </c>
      <c r="V450" s="30">
        <v>965</v>
      </c>
      <c r="W450" s="30">
        <v>977</v>
      </c>
      <c r="X450" s="30">
        <v>980</v>
      </c>
      <c r="Y450" s="30">
        <v>984</v>
      </c>
      <c r="Z450" s="30">
        <v>988</v>
      </c>
      <c r="AA450" s="30">
        <v>992</v>
      </c>
      <c r="AB450" s="30">
        <v>994</v>
      </c>
      <c r="AC450" s="30">
        <v>995</v>
      </c>
      <c r="AD450" s="30">
        <v>996</v>
      </c>
      <c r="AE450" s="30">
        <v>994</v>
      </c>
      <c r="AF450" s="30">
        <v>992</v>
      </c>
      <c r="AG450" s="30">
        <v>990</v>
      </c>
      <c r="AH450" s="30">
        <v>986</v>
      </c>
      <c r="AI450" s="30">
        <v>980</v>
      </c>
      <c r="AJ450" s="30">
        <v>971</v>
      </c>
      <c r="AK450" s="30">
        <v>960</v>
      </c>
      <c r="AL450" s="230">
        <v>896</v>
      </c>
      <c r="AM450" s="30">
        <v>820</v>
      </c>
      <c r="AN450" s="30">
        <v>750</v>
      </c>
      <c r="AO450" s="30">
        <v>680</v>
      </c>
      <c r="AP450" s="235">
        <v>600</v>
      </c>
    </row>
    <row r="451" spans="1:42" hidden="1">
      <c r="A451" s="245">
        <v>1</v>
      </c>
      <c r="B451" s="178" t="s">
        <v>320</v>
      </c>
      <c r="C451" s="13">
        <v>1</v>
      </c>
      <c r="D451" s="13" t="s">
        <v>99</v>
      </c>
      <c r="E451" s="13">
        <v>13</v>
      </c>
      <c r="F451" s="178" t="s">
        <v>390</v>
      </c>
      <c r="G451" s="13">
        <v>16</v>
      </c>
      <c r="H451" s="178" t="s">
        <v>762</v>
      </c>
      <c r="I451" s="179" t="s">
        <v>211</v>
      </c>
      <c r="J451" s="178" t="s">
        <v>365</v>
      </c>
      <c r="K451" s="176" t="s">
        <v>391</v>
      </c>
      <c r="L451" s="13"/>
      <c r="M451" s="230">
        <v>290</v>
      </c>
      <c r="N451" s="230">
        <v>293</v>
      </c>
      <c r="O451" s="230">
        <v>296</v>
      </c>
      <c r="P451" s="230">
        <v>299</v>
      </c>
      <c r="Q451" s="230">
        <v>302</v>
      </c>
      <c r="R451" s="230">
        <v>305</v>
      </c>
      <c r="S451" s="230">
        <v>308</v>
      </c>
      <c r="T451" s="230">
        <v>311</v>
      </c>
      <c r="U451" s="230">
        <v>314</v>
      </c>
      <c r="V451" s="230">
        <v>317</v>
      </c>
      <c r="W451" s="230">
        <v>320</v>
      </c>
      <c r="X451" s="230">
        <v>323</v>
      </c>
      <c r="Y451" s="230">
        <v>326</v>
      </c>
      <c r="Z451" s="230">
        <v>329</v>
      </c>
      <c r="AA451" s="230">
        <v>332</v>
      </c>
      <c r="AB451" s="230">
        <v>335</v>
      </c>
      <c r="AC451" s="230">
        <v>338</v>
      </c>
      <c r="AD451" s="230">
        <v>341</v>
      </c>
      <c r="AE451" s="230">
        <v>344</v>
      </c>
      <c r="AF451" s="230">
        <v>347</v>
      </c>
      <c r="AG451" s="230">
        <v>350</v>
      </c>
      <c r="AH451" s="230">
        <v>353</v>
      </c>
      <c r="AI451" s="230">
        <v>356</v>
      </c>
      <c r="AJ451" s="230">
        <v>359</v>
      </c>
      <c r="AK451" s="230">
        <v>362</v>
      </c>
      <c r="AL451" s="230">
        <v>365</v>
      </c>
      <c r="AM451" s="230">
        <v>368</v>
      </c>
      <c r="AN451" s="230">
        <v>371</v>
      </c>
      <c r="AO451" s="230">
        <v>374</v>
      </c>
      <c r="AP451" s="237">
        <v>365</v>
      </c>
    </row>
    <row r="452" spans="1:42" ht="15" hidden="1" thickBot="1">
      <c r="A452" s="202">
        <v>1</v>
      </c>
      <c r="B452" s="174" t="s">
        <v>320</v>
      </c>
      <c r="C452" s="174">
        <v>1</v>
      </c>
      <c r="D452" s="174" t="s">
        <v>99</v>
      </c>
      <c r="E452" s="244">
        <v>13</v>
      </c>
      <c r="F452" s="174" t="s">
        <v>390</v>
      </c>
      <c r="G452" s="244">
        <v>17</v>
      </c>
      <c r="H452" s="174" t="s">
        <v>227</v>
      </c>
      <c r="I452" s="175" t="s">
        <v>211</v>
      </c>
      <c r="J452" s="174" t="s">
        <v>365</v>
      </c>
      <c r="K452" s="220" t="s">
        <v>391</v>
      </c>
      <c r="L452" s="244"/>
      <c r="M452" s="227">
        <v>0</v>
      </c>
      <c r="N452" s="227">
        <v>0</v>
      </c>
      <c r="O452" s="227">
        <v>0</v>
      </c>
      <c r="P452" s="227">
        <v>0</v>
      </c>
      <c r="Q452" s="227">
        <v>0</v>
      </c>
      <c r="R452" s="227">
        <v>0</v>
      </c>
      <c r="S452" s="227">
        <v>0</v>
      </c>
      <c r="T452" s="227">
        <v>0</v>
      </c>
      <c r="U452" s="227">
        <v>0</v>
      </c>
      <c r="V452" s="227">
        <v>0</v>
      </c>
      <c r="W452" s="227">
        <v>0</v>
      </c>
      <c r="X452" s="227">
        <v>0</v>
      </c>
      <c r="Y452" s="227">
        <v>0</v>
      </c>
      <c r="Z452" s="227">
        <v>0</v>
      </c>
      <c r="AA452" s="227">
        <v>0</v>
      </c>
      <c r="AB452" s="227">
        <v>0</v>
      </c>
      <c r="AC452" s="227">
        <v>0</v>
      </c>
      <c r="AD452" s="227">
        <v>0</v>
      </c>
      <c r="AE452" s="227">
        <v>0</v>
      </c>
      <c r="AF452" s="227">
        <v>0</v>
      </c>
      <c r="AG452" s="227">
        <v>0</v>
      </c>
      <c r="AH452" s="227">
        <v>0</v>
      </c>
      <c r="AI452" s="227">
        <v>0</v>
      </c>
      <c r="AJ452" s="227">
        <v>0</v>
      </c>
      <c r="AK452" s="227">
        <v>0</v>
      </c>
      <c r="AL452" s="227">
        <v>0</v>
      </c>
      <c r="AM452" s="227">
        <v>0</v>
      </c>
      <c r="AN452" s="227">
        <v>0</v>
      </c>
      <c r="AO452" s="227">
        <v>0</v>
      </c>
      <c r="AP452" s="236">
        <v>0</v>
      </c>
    </row>
    <row r="453" spans="1:42" hidden="1">
      <c r="A453" s="198">
        <v>1</v>
      </c>
      <c r="B453" s="199" t="s">
        <v>320</v>
      </c>
      <c r="C453" s="199">
        <v>1</v>
      </c>
      <c r="D453" s="199" t="s">
        <v>99</v>
      </c>
      <c r="E453" s="199">
        <v>13</v>
      </c>
      <c r="F453" s="199" t="s">
        <v>390</v>
      </c>
      <c r="G453" s="199">
        <v>18</v>
      </c>
      <c r="H453" s="199" t="s">
        <v>761</v>
      </c>
      <c r="I453" s="200" t="s">
        <v>228</v>
      </c>
      <c r="J453" s="199" t="s">
        <v>365</v>
      </c>
      <c r="K453" s="199" t="s">
        <v>391</v>
      </c>
      <c r="L453" s="199"/>
      <c r="M453" s="222">
        <v>55822</v>
      </c>
      <c r="N453" s="222">
        <v>53589</v>
      </c>
      <c r="O453" s="222">
        <v>51356</v>
      </c>
      <c r="P453" s="222">
        <v>49123</v>
      </c>
      <c r="Q453" s="222">
        <v>46890</v>
      </c>
      <c r="R453" s="222">
        <v>44658</v>
      </c>
      <c r="S453" s="222">
        <v>42425</v>
      </c>
      <c r="T453" s="222">
        <v>40192</v>
      </c>
      <c r="U453" s="222">
        <v>37959</v>
      </c>
      <c r="V453" s="222">
        <v>35726</v>
      </c>
      <c r="W453" s="222">
        <v>33493</v>
      </c>
      <c r="X453" s="222">
        <v>31260</v>
      </c>
      <c r="Y453" s="222">
        <v>29027</v>
      </c>
      <c r="Z453" s="222">
        <v>26795</v>
      </c>
      <c r="AA453" s="222">
        <v>24562</v>
      </c>
      <c r="AB453" s="222">
        <v>22329</v>
      </c>
      <c r="AC453" s="222">
        <v>20096</v>
      </c>
      <c r="AD453" s="222">
        <v>17863</v>
      </c>
      <c r="AE453" s="222">
        <v>15630</v>
      </c>
      <c r="AF453" s="222">
        <v>13397</v>
      </c>
      <c r="AG453" s="222">
        <v>11164</v>
      </c>
      <c r="AH453" s="222">
        <v>8932</v>
      </c>
      <c r="AI453" s="222">
        <v>6699</v>
      </c>
      <c r="AJ453" s="222">
        <v>4466</v>
      </c>
      <c r="AK453" s="222">
        <v>0</v>
      </c>
      <c r="AL453" s="222">
        <v>0</v>
      </c>
      <c r="AM453" s="222">
        <v>0</v>
      </c>
      <c r="AN453" s="222">
        <v>0</v>
      </c>
      <c r="AO453" s="222">
        <v>0</v>
      </c>
      <c r="AP453" s="234">
        <v>0</v>
      </c>
    </row>
    <row r="454" spans="1:42" hidden="1">
      <c r="A454" s="201">
        <v>1</v>
      </c>
      <c r="B454" s="13" t="s">
        <v>320</v>
      </c>
      <c r="C454" s="13">
        <v>1</v>
      </c>
      <c r="D454" s="13" t="s">
        <v>99</v>
      </c>
      <c r="E454" s="13">
        <v>13</v>
      </c>
      <c r="F454" s="13" t="s">
        <v>390</v>
      </c>
      <c r="G454" s="13">
        <v>19</v>
      </c>
      <c r="H454" s="13" t="s">
        <v>212</v>
      </c>
      <c r="I454" s="173" t="s">
        <v>228</v>
      </c>
      <c r="J454" s="13" t="s">
        <v>365</v>
      </c>
      <c r="K454" s="176" t="s">
        <v>391</v>
      </c>
      <c r="L454" s="13"/>
      <c r="M454" s="30">
        <v>66654</v>
      </c>
      <c r="N454" s="30">
        <v>67292</v>
      </c>
      <c r="O454" s="30">
        <v>67942</v>
      </c>
      <c r="P454" s="30">
        <v>68600</v>
      </c>
      <c r="Q454" s="30">
        <v>69280</v>
      </c>
      <c r="R454" s="30">
        <v>69990</v>
      </c>
      <c r="S454" s="30">
        <v>70755</v>
      </c>
      <c r="T454" s="30">
        <v>71600</v>
      </c>
      <c r="U454" s="30">
        <v>72600</v>
      </c>
      <c r="V454" s="30">
        <v>73700</v>
      </c>
      <c r="W454" s="30">
        <v>74950</v>
      </c>
      <c r="X454" s="30">
        <v>76200</v>
      </c>
      <c r="Y454" s="30">
        <v>77433</v>
      </c>
      <c r="Z454" s="30">
        <v>78650</v>
      </c>
      <c r="AA454" s="30">
        <v>79900</v>
      </c>
      <c r="AB454" s="30">
        <v>81000</v>
      </c>
      <c r="AC454" s="30">
        <v>81300</v>
      </c>
      <c r="AD454" s="30">
        <v>81300</v>
      </c>
      <c r="AE454" s="30">
        <v>80900</v>
      </c>
      <c r="AF454" s="30">
        <v>80100</v>
      </c>
      <c r="AG454" s="30">
        <v>78900</v>
      </c>
      <c r="AH454" s="30">
        <v>77200</v>
      </c>
      <c r="AI454" s="30">
        <v>75100</v>
      </c>
      <c r="AJ454" s="30">
        <v>72400</v>
      </c>
      <c r="AK454" s="30">
        <v>69100</v>
      </c>
      <c r="AL454" s="30">
        <v>65300</v>
      </c>
      <c r="AM454" s="30">
        <v>61100</v>
      </c>
      <c r="AN454" s="30">
        <v>56500</v>
      </c>
      <c r="AO454" s="30">
        <v>51500</v>
      </c>
      <c r="AP454" s="235">
        <v>45806</v>
      </c>
    </row>
    <row r="455" spans="1:42" hidden="1">
      <c r="A455" s="201">
        <v>1</v>
      </c>
      <c r="B455" s="13" t="s">
        <v>320</v>
      </c>
      <c r="C455" s="13">
        <v>1</v>
      </c>
      <c r="D455" s="13" t="s">
        <v>99</v>
      </c>
      <c r="E455" s="13">
        <v>13</v>
      </c>
      <c r="F455" s="13" t="s">
        <v>390</v>
      </c>
      <c r="G455" s="13">
        <v>20</v>
      </c>
      <c r="H455" s="13" t="s">
        <v>768</v>
      </c>
      <c r="I455" s="173" t="s">
        <v>228</v>
      </c>
      <c r="J455" s="13" t="s">
        <v>365</v>
      </c>
      <c r="K455" s="13" t="s">
        <v>391</v>
      </c>
      <c r="L455" s="13"/>
      <c r="M455" s="30">
        <v>22844</v>
      </c>
      <c r="N455" s="30">
        <v>22972</v>
      </c>
      <c r="O455" s="30">
        <v>23105</v>
      </c>
      <c r="P455" s="30">
        <v>23240</v>
      </c>
      <c r="Q455" s="30">
        <v>23400</v>
      </c>
      <c r="R455" s="30">
        <v>23580</v>
      </c>
      <c r="S455" s="30">
        <v>23780</v>
      </c>
      <c r="T455" s="30">
        <v>24010</v>
      </c>
      <c r="U455" s="30">
        <v>24245</v>
      </c>
      <c r="V455" s="30">
        <v>24470</v>
      </c>
      <c r="W455" s="30">
        <v>24690</v>
      </c>
      <c r="X455" s="30">
        <v>24920</v>
      </c>
      <c r="Y455" s="30">
        <v>25130</v>
      </c>
      <c r="Z455" s="30">
        <v>25230</v>
      </c>
      <c r="AA455" s="30">
        <v>25250</v>
      </c>
      <c r="AB455" s="30">
        <v>25070</v>
      </c>
      <c r="AC455" s="30">
        <v>24600</v>
      </c>
      <c r="AD455" s="30">
        <v>24100</v>
      </c>
      <c r="AE455" s="30">
        <v>23500</v>
      </c>
      <c r="AF455" s="30">
        <v>22800</v>
      </c>
      <c r="AG455" s="30">
        <v>21700</v>
      </c>
      <c r="AH455" s="30">
        <v>20300</v>
      </c>
      <c r="AI455" s="30">
        <v>18547</v>
      </c>
      <c r="AJ455" s="30">
        <v>16789</v>
      </c>
      <c r="AK455" s="30">
        <v>15041</v>
      </c>
      <c r="AL455" s="30">
        <v>13298</v>
      </c>
      <c r="AM455" s="30">
        <v>11545</v>
      </c>
      <c r="AN455" s="30">
        <v>9812</v>
      </c>
      <c r="AO455" s="30">
        <v>8189</v>
      </c>
      <c r="AP455" s="235">
        <v>6646</v>
      </c>
    </row>
    <row r="456" spans="1:42" hidden="1">
      <c r="A456" s="201">
        <v>1</v>
      </c>
      <c r="B456" s="13" t="s">
        <v>320</v>
      </c>
      <c r="C456" s="13">
        <v>1</v>
      </c>
      <c r="D456" s="13" t="s">
        <v>99</v>
      </c>
      <c r="E456" s="13">
        <v>13</v>
      </c>
      <c r="F456" s="13" t="s">
        <v>390</v>
      </c>
      <c r="G456" s="13">
        <v>21</v>
      </c>
      <c r="H456" s="13" t="s">
        <v>763</v>
      </c>
      <c r="I456" s="173" t="s">
        <v>228</v>
      </c>
      <c r="J456" s="13" t="s">
        <v>365</v>
      </c>
      <c r="K456" s="13" t="s">
        <v>391</v>
      </c>
      <c r="L456" s="13"/>
      <c r="M456" s="30">
        <v>14090</v>
      </c>
      <c r="N456" s="30">
        <v>13526</v>
      </c>
      <c r="O456" s="30">
        <v>12962</v>
      </c>
      <c r="P456" s="30">
        <v>12398</v>
      </c>
      <c r="Q456" s="30">
        <v>11834</v>
      </c>
      <c r="R456" s="30">
        <v>11270</v>
      </c>
      <c r="S456" s="30">
        <v>10706</v>
      </c>
      <c r="T456" s="30">
        <v>10142</v>
      </c>
      <c r="U456" s="30">
        <v>9578</v>
      </c>
      <c r="V456" s="30">
        <v>9014</v>
      </c>
      <c r="W456" s="30">
        <v>8450</v>
      </c>
      <c r="X456" s="30">
        <v>7886</v>
      </c>
      <c r="Y456" s="30">
        <v>7322</v>
      </c>
      <c r="Z456" s="30">
        <v>6758</v>
      </c>
      <c r="AA456" s="30">
        <v>6194</v>
      </c>
      <c r="AB456" s="30">
        <v>5630</v>
      </c>
      <c r="AC456" s="30">
        <v>5066</v>
      </c>
      <c r="AD456" s="30">
        <v>4502</v>
      </c>
      <c r="AE456" s="30">
        <v>3938</v>
      </c>
      <c r="AF456" s="30">
        <v>3374</v>
      </c>
      <c r="AG456" s="30">
        <v>2810</v>
      </c>
      <c r="AH456" s="30">
        <v>2246</v>
      </c>
      <c r="AI456" s="30">
        <v>1682</v>
      </c>
      <c r="AJ456" s="30">
        <v>1118</v>
      </c>
      <c r="AK456" s="30">
        <v>555</v>
      </c>
      <c r="AL456" s="30">
        <v>0</v>
      </c>
      <c r="AM456" s="30">
        <v>0</v>
      </c>
      <c r="AN456" s="30">
        <v>0</v>
      </c>
      <c r="AO456" s="30">
        <v>0</v>
      </c>
      <c r="AP456" s="235">
        <v>0</v>
      </c>
    </row>
    <row r="457" spans="1:42" hidden="1">
      <c r="A457" s="201">
        <v>1</v>
      </c>
      <c r="B457" s="13" t="s">
        <v>320</v>
      </c>
      <c r="C457" s="13">
        <v>1</v>
      </c>
      <c r="D457" s="13" t="s">
        <v>99</v>
      </c>
      <c r="E457" s="13">
        <v>13</v>
      </c>
      <c r="F457" s="13" t="s">
        <v>390</v>
      </c>
      <c r="G457" s="13">
        <v>22</v>
      </c>
      <c r="H457" s="13" t="s">
        <v>215</v>
      </c>
      <c r="I457" s="173" t="s">
        <v>228</v>
      </c>
      <c r="J457" s="13" t="s">
        <v>365</v>
      </c>
      <c r="K457" s="13" t="s">
        <v>391</v>
      </c>
      <c r="L457" s="13"/>
      <c r="M457" s="30">
        <v>2992</v>
      </c>
      <c r="N457" s="30">
        <v>2944.3333333333335</v>
      </c>
      <c r="O457" s="30">
        <v>2893</v>
      </c>
      <c r="P457" s="30">
        <v>2840</v>
      </c>
      <c r="Q457" s="30">
        <v>2782</v>
      </c>
      <c r="R457" s="30">
        <v>2720</v>
      </c>
      <c r="S457" s="30">
        <v>2650</v>
      </c>
      <c r="T457" s="30">
        <v>2560</v>
      </c>
      <c r="U457" s="30">
        <v>2450</v>
      </c>
      <c r="V457" s="30">
        <v>2310</v>
      </c>
      <c r="W457" s="30">
        <v>2130</v>
      </c>
      <c r="X457" s="30">
        <v>1970</v>
      </c>
      <c r="Y457" s="30">
        <v>1770</v>
      </c>
      <c r="Z457" s="30">
        <v>1550</v>
      </c>
      <c r="AA457" s="30">
        <v>1309</v>
      </c>
      <c r="AB457" s="30">
        <v>1072</v>
      </c>
      <c r="AC457" s="30">
        <v>843</v>
      </c>
      <c r="AD457" s="30">
        <v>634</v>
      </c>
      <c r="AE457" s="30">
        <v>445</v>
      </c>
      <c r="AF457" s="30">
        <v>286</v>
      </c>
      <c r="AG457" s="30">
        <v>165</v>
      </c>
      <c r="AH457" s="30">
        <v>74</v>
      </c>
      <c r="AI457" s="30">
        <v>26</v>
      </c>
      <c r="AJ457" s="30">
        <v>0</v>
      </c>
      <c r="AK457" s="30">
        <v>0</v>
      </c>
      <c r="AL457" s="30">
        <v>0</v>
      </c>
      <c r="AM457" s="30">
        <v>0</v>
      </c>
      <c r="AN457" s="30">
        <v>0</v>
      </c>
      <c r="AO457" s="30">
        <v>0</v>
      </c>
      <c r="AP457" s="235">
        <v>0</v>
      </c>
    </row>
    <row r="458" spans="1:42" hidden="1">
      <c r="A458" s="201">
        <v>1</v>
      </c>
      <c r="B458" s="13" t="s">
        <v>320</v>
      </c>
      <c r="C458" s="13">
        <v>1</v>
      </c>
      <c r="D458" s="13" t="s">
        <v>99</v>
      </c>
      <c r="E458" s="13">
        <v>13</v>
      </c>
      <c r="F458" s="13" t="s">
        <v>390</v>
      </c>
      <c r="G458" s="13">
        <v>23</v>
      </c>
      <c r="H458" s="13" t="s">
        <v>216</v>
      </c>
      <c r="I458" s="173" t="s">
        <v>228</v>
      </c>
      <c r="J458" s="13" t="s">
        <v>365</v>
      </c>
      <c r="K458" s="13" t="s">
        <v>391</v>
      </c>
      <c r="L458" s="13"/>
      <c r="M458" s="30">
        <v>359</v>
      </c>
      <c r="N458" s="30">
        <v>353</v>
      </c>
      <c r="O458" s="30">
        <v>345</v>
      </c>
      <c r="P458" s="30">
        <v>336</v>
      </c>
      <c r="Q458" s="30">
        <v>326</v>
      </c>
      <c r="R458" s="30">
        <v>315</v>
      </c>
      <c r="S458" s="30">
        <v>302</v>
      </c>
      <c r="T458" s="30">
        <v>287</v>
      </c>
      <c r="U458" s="30">
        <v>269</v>
      </c>
      <c r="V458" s="30">
        <v>248</v>
      </c>
      <c r="W458" s="30">
        <v>224</v>
      </c>
      <c r="X458" s="30">
        <v>200</v>
      </c>
      <c r="Y458" s="30">
        <v>176</v>
      </c>
      <c r="Z458" s="30">
        <v>152</v>
      </c>
      <c r="AA458" s="30">
        <v>128</v>
      </c>
      <c r="AB458" s="30">
        <v>105</v>
      </c>
      <c r="AC458" s="30">
        <v>87</v>
      </c>
      <c r="AD458" s="30">
        <v>71</v>
      </c>
      <c r="AE458" s="30">
        <v>56</v>
      </c>
      <c r="AF458" s="30">
        <v>42</v>
      </c>
      <c r="AG458" s="30">
        <v>29</v>
      </c>
      <c r="AH458" s="30">
        <v>18</v>
      </c>
      <c r="AI458" s="30">
        <v>9</v>
      </c>
      <c r="AJ458" s="30">
        <v>3</v>
      </c>
      <c r="AK458" s="30">
        <v>0</v>
      </c>
      <c r="AL458" s="30">
        <v>0</v>
      </c>
      <c r="AM458" s="30">
        <v>0</v>
      </c>
      <c r="AN458" s="30">
        <v>0</v>
      </c>
      <c r="AO458" s="30">
        <v>0</v>
      </c>
      <c r="AP458" s="235">
        <v>0</v>
      </c>
    </row>
    <row r="459" spans="1:42" hidden="1">
      <c r="A459" s="201">
        <v>1</v>
      </c>
      <c r="B459" s="13" t="s">
        <v>320</v>
      </c>
      <c r="C459" s="13">
        <v>1</v>
      </c>
      <c r="D459" s="13" t="s">
        <v>99</v>
      </c>
      <c r="E459" s="13">
        <v>13</v>
      </c>
      <c r="F459" s="13" t="s">
        <v>390</v>
      </c>
      <c r="G459" s="13">
        <v>24</v>
      </c>
      <c r="H459" s="13" t="s">
        <v>765</v>
      </c>
      <c r="I459" s="173" t="s">
        <v>228</v>
      </c>
      <c r="J459" s="13" t="s">
        <v>365</v>
      </c>
      <c r="K459" s="13" t="s">
        <v>391</v>
      </c>
      <c r="L459" s="13"/>
      <c r="M459" s="30">
        <v>1460</v>
      </c>
      <c r="N459" s="30">
        <v>1442</v>
      </c>
      <c r="O459" s="30">
        <v>1412</v>
      </c>
      <c r="P459" s="30">
        <v>1382</v>
      </c>
      <c r="Q459" s="30">
        <v>1342</v>
      </c>
      <c r="R459" s="30">
        <v>1293</v>
      </c>
      <c r="S459" s="30">
        <v>1243</v>
      </c>
      <c r="T459" s="30">
        <v>1193</v>
      </c>
      <c r="U459" s="30">
        <v>1096</v>
      </c>
      <c r="V459" s="30">
        <v>999</v>
      </c>
      <c r="W459" s="30">
        <v>902</v>
      </c>
      <c r="X459" s="30">
        <v>805</v>
      </c>
      <c r="Y459" s="30">
        <v>708</v>
      </c>
      <c r="Z459" s="30">
        <v>611</v>
      </c>
      <c r="AA459" s="30">
        <v>514</v>
      </c>
      <c r="AB459" s="30">
        <v>412</v>
      </c>
      <c r="AC459" s="30">
        <v>333</v>
      </c>
      <c r="AD459" s="30">
        <v>266</v>
      </c>
      <c r="AE459" s="30">
        <v>199</v>
      </c>
      <c r="AF459" s="30">
        <v>142</v>
      </c>
      <c r="AG459" s="30">
        <v>94</v>
      </c>
      <c r="AH459" s="30">
        <v>47</v>
      </c>
      <c r="AI459" s="30">
        <v>0</v>
      </c>
      <c r="AJ459" s="30">
        <v>0</v>
      </c>
      <c r="AK459" s="30">
        <v>0</v>
      </c>
      <c r="AL459" s="30">
        <v>0</v>
      </c>
      <c r="AM459" s="30">
        <v>0</v>
      </c>
      <c r="AN459" s="30">
        <v>0</v>
      </c>
      <c r="AO459" s="30">
        <v>0</v>
      </c>
      <c r="AP459" s="235">
        <v>0</v>
      </c>
    </row>
    <row r="460" spans="1:42" hidden="1">
      <c r="A460" s="201">
        <v>1</v>
      </c>
      <c r="B460" s="13" t="s">
        <v>320</v>
      </c>
      <c r="C460" s="13">
        <v>1</v>
      </c>
      <c r="D460" s="13" t="s">
        <v>99</v>
      </c>
      <c r="E460" s="176">
        <v>13</v>
      </c>
      <c r="F460" s="176" t="s">
        <v>390</v>
      </c>
      <c r="G460" s="181">
        <v>25</v>
      </c>
      <c r="H460" s="13" t="s">
        <v>766</v>
      </c>
      <c r="I460" s="173" t="s">
        <v>228</v>
      </c>
      <c r="J460" s="13" t="s">
        <v>365</v>
      </c>
      <c r="K460" s="176" t="s">
        <v>391</v>
      </c>
      <c r="L460" s="13"/>
      <c r="M460" s="30">
        <v>595</v>
      </c>
      <c r="N460" s="30">
        <v>592</v>
      </c>
      <c r="O460" s="30">
        <v>588</v>
      </c>
      <c r="P460" s="30">
        <v>584</v>
      </c>
      <c r="Q460" s="30">
        <v>580</v>
      </c>
      <c r="R460" s="30">
        <v>575</v>
      </c>
      <c r="S460" s="30">
        <v>570</v>
      </c>
      <c r="T460" s="30">
        <v>560</v>
      </c>
      <c r="U460" s="30">
        <v>550</v>
      </c>
      <c r="V460" s="30">
        <v>540</v>
      </c>
      <c r="W460" s="30">
        <v>520</v>
      </c>
      <c r="X460" s="30">
        <v>500</v>
      </c>
      <c r="Y460" s="30">
        <v>470</v>
      </c>
      <c r="Z460" s="30">
        <v>440</v>
      </c>
      <c r="AA460" s="30">
        <v>400</v>
      </c>
      <c r="AB460" s="30">
        <v>365</v>
      </c>
      <c r="AC460" s="30">
        <v>328</v>
      </c>
      <c r="AD460" s="30">
        <v>292</v>
      </c>
      <c r="AE460" s="30">
        <v>256</v>
      </c>
      <c r="AF460" s="30">
        <v>220</v>
      </c>
      <c r="AG460" s="30">
        <v>185</v>
      </c>
      <c r="AH460" s="30">
        <v>150</v>
      </c>
      <c r="AI460" s="30">
        <v>120</v>
      </c>
      <c r="AJ460" s="30">
        <v>90</v>
      </c>
      <c r="AK460" s="30">
        <v>60</v>
      </c>
      <c r="AL460" s="30">
        <v>40</v>
      </c>
      <c r="AM460" s="30">
        <v>20</v>
      </c>
      <c r="AN460" s="30">
        <v>10</v>
      </c>
      <c r="AO460" s="30">
        <v>0</v>
      </c>
      <c r="AP460" s="235">
        <v>0</v>
      </c>
    </row>
    <row r="461" spans="1:42" hidden="1">
      <c r="A461" s="201">
        <v>1</v>
      </c>
      <c r="B461" s="13" t="s">
        <v>320</v>
      </c>
      <c r="C461" s="13">
        <v>1</v>
      </c>
      <c r="D461" s="13" t="s">
        <v>99</v>
      </c>
      <c r="E461" s="176">
        <v>13</v>
      </c>
      <c r="F461" s="176" t="s">
        <v>390</v>
      </c>
      <c r="G461" s="13">
        <v>26</v>
      </c>
      <c r="H461" s="13" t="s">
        <v>767</v>
      </c>
      <c r="I461" s="173" t="s">
        <v>228</v>
      </c>
      <c r="J461" s="13" t="s">
        <v>365</v>
      </c>
      <c r="K461" s="176" t="s">
        <v>391</v>
      </c>
      <c r="L461" s="13"/>
      <c r="M461" s="30">
        <v>539</v>
      </c>
      <c r="N461" s="30">
        <v>539</v>
      </c>
      <c r="O461" s="30">
        <v>539</v>
      </c>
      <c r="P461" s="30">
        <v>539</v>
      </c>
      <c r="Q461" s="30">
        <v>539</v>
      </c>
      <c r="R461" s="30">
        <v>539</v>
      </c>
      <c r="S461" s="30">
        <v>539</v>
      </c>
      <c r="T461" s="30">
        <v>539</v>
      </c>
      <c r="U461" s="30">
        <v>539</v>
      </c>
      <c r="V461" s="30">
        <v>539</v>
      </c>
      <c r="W461" s="30">
        <v>539</v>
      </c>
      <c r="X461" s="30">
        <v>539</v>
      </c>
      <c r="Y461" s="30">
        <v>539</v>
      </c>
      <c r="Z461" s="30">
        <v>539</v>
      </c>
      <c r="AA461" s="30">
        <v>539</v>
      </c>
      <c r="AB461" s="30">
        <v>539</v>
      </c>
      <c r="AC461" s="30">
        <v>539</v>
      </c>
      <c r="AD461" s="30">
        <v>539</v>
      </c>
      <c r="AE461" s="30">
        <v>539</v>
      </c>
      <c r="AF461" s="30">
        <v>539</v>
      </c>
      <c r="AG461" s="30">
        <v>539</v>
      </c>
      <c r="AH461" s="30">
        <v>539</v>
      </c>
      <c r="AI461" s="30">
        <v>539</v>
      </c>
      <c r="AJ461" s="30">
        <v>539</v>
      </c>
      <c r="AK461" s="30">
        <v>539</v>
      </c>
      <c r="AL461" s="30">
        <v>539</v>
      </c>
      <c r="AM461" s="30">
        <v>539</v>
      </c>
      <c r="AN461" s="30">
        <v>539</v>
      </c>
      <c r="AO461" s="30">
        <v>539</v>
      </c>
      <c r="AP461" s="235">
        <v>539</v>
      </c>
    </row>
    <row r="462" spans="1:42" hidden="1">
      <c r="A462" s="201">
        <v>1</v>
      </c>
      <c r="B462" s="13" t="s">
        <v>320</v>
      </c>
      <c r="C462" s="13">
        <v>1</v>
      </c>
      <c r="D462" s="13" t="s">
        <v>99</v>
      </c>
      <c r="E462" s="176">
        <v>13</v>
      </c>
      <c r="F462" s="176" t="s">
        <v>390</v>
      </c>
      <c r="G462" s="181">
        <v>27</v>
      </c>
      <c r="H462" s="13" t="s">
        <v>220</v>
      </c>
      <c r="I462" s="173" t="s">
        <v>228</v>
      </c>
      <c r="J462" s="13" t="s">
        <v>365</v>
      </c>
      <c r="K462" s="176" t="s">
        <v>391</v>
      </c>
      <c r="L462" s="13"/>
      <c r="M462" s="30">
        <v>449</v>
      </c>
      <c r="N462" s="30">
        <v>449</v>
      </c>
      <c r="O462" s="30">
        <v>449</v>
      </c>
      <c r="P462" s="30">
        <v>449</v>
      </c>
      <c r="Q462" s="30">
        <v>449</v>
      </c>
      <c r="R462" s="30">
        <v>449</v>
      </c>
      <c r="S462" s="30">
        <v>449</v>
      </c>
      <c r="T462" s="30">
        <v>449</v>
      </c>
      <c r="U462" s="30">
        <v>449</v>
      </c>
      <c r="V462" s="30">
        <v>449</v>
      </c>
      <c r="W462" s="30">
        <v>449</v>
      </c>
      <c r="X462" s="30">
        <v>449</v>
      </c>
      <c r="Y462" s="30">
        <v>449</v>
      </c>
      <c r="Z462" s="30">
        <v>449</v>
      </c>
      <c r="AA462" s="30">
        <v>449</v>
      </c>
      <c r="AB462" s="30">
        <v>449</v>
      </c>
      <c r="AC462" s="30">
        <v>449</v>
      </c>
      <c r="AD462" s="30">
        <v>449</v>
      </c>
      <c r="AE462" s="30">
        <v>449</v>
      </c>
      <c r="AF462" s="30">
        <v>449</v>
      </c>
      <c r="AG462" s="30">
        <v>449</v>
      </c>
      <c r="AH462" s="30">
        <v>449</v>
      </c>
      <c r="AI462" s="30">
        <v>449</v>
      </c>
      <c r="AJ462" s="30">
        <v>449</v>
      </c>
      <c r="AK462" s="30">
        <v>449</v>
      </c>
      <c r="AL462" s="30">
        <v>449</v>
      </c>
      <c r="AM462" s="30">
        <v>449</v>
      </c>
      <c r="AN462" s="30">
        <v>449</v>
      </c>
      <c r="AO462" s="30">
        <v>449</v>
      </c>
      <c r="AP462" s="235">
        <v>449</v>
      </c>
    </row>
    <row r="463" spans="1:42" hidden="1">
      <c r="A463" s="201">
        <v>1</v>
      </c>
      <c r="B463" s="13" t="s">
        <v>320</v>
      </c>
      <c r="C463" s="13">
        <v>1</v>
      </c>
      <c r="D463" s="13" t="s">
        <v>99</v>
      </c>
      <c r="E463" s="176">
        <v>13</v>
      </c>
      <c r="F463" s="176" t="s">
        <v>390</v>
      </c>
      <c r="G463" s="13">
        <v>28</v>
      </c>
      <c r="H463" s="13" t="s">
        <v>221</v>
      </c>
      <c r="I463" s="173" t="s">
        <v>228</v>
      </c>
      <c r="J463" s="13" t="s">
        <v>365</v>
      </c>
      <c r="K463" s="176" t="s">
        <v>391</v>
      </c>
      <c r="L463" s="13"/>
      <c r="M463" s="30">
        <v>2348</v>
      </c>
      <c r="N463" s="30">
        <v>2348</v>
      </c>
      <c r="O463" s="30">
        <v>2348</v>
      </c>
      <c r="P463" s="30">
        <v>2348</v>
      </c>
      <c r="Q463" s="30">
        <v>2348</v>
      </c>
      <c r="R463" s="30">
        <v>2348</v>
      </c>
      <c r="S463" s="30">
        <v>2348</v>
      </c>
      <c r="T463" s="30">
        <v>2348</v>
      </c>
      <c r="U463" s="30">
        <v>2348</v>
      </c>
      <c r="V463" s="30">
        <v>2348</v>
      </c>
      <c r="W463" s="30">
        <v>2338</v>
      </c>
      <c r="X463" s="30">
        <v>2328</v>
      </c>
      <c r="Y463" s="30">
        <v>2308</v>
      </c>
      <c r="Z463" s="30">
        <v>2288</v>
      </c>
      <c r="AA463" s="30">
        <v>2268</v>
      </c>
      <c r="AB463" s="30">
        <v>2248</v>
      </c>
      <c r="AC463" s="30">
        <v>2228</v>
      </c>
      <c r="AD463" s="30">
        <v>2208</v>
      </c>
      <c r="AE463" s="30">
        <v>2188</v>
      </c>
      <c r="AF463" s="30">
        <v>2158</v>
      </c>
      <c r="AG463" s="30">
        <v>2138</v>
      </c>
      <c r="AH463" s="30">
        <v>2098</v>
      </c>
      <c r="AI463" s="30">
        <v>2058</v>
      </c>
      <c r="AJ463" s="30">
        <v>2018</v>
      </c>
      <c r="AK463" s="30">
        <v>1978</v>
      </c>
      <c r="AL463" s="30">
        <v>1938</v>
      </c>
      <c r="AM463" s="30">
        <v>1898</v>
      </c>
      <c r="AN463" s="30">
        <v>1848</v>
      </c>
      <c r="AO463" s="30">
        <v>1798</v>
      </c>
      <c r="AP463" s="235">
        <v>1748</v>
      </c>
    </row>
    <row r="464" spans="1:42" hidden="1">
      <c r="A464" s="201">
        <v>1</v>
      </c>
      <c r="B464" s="13" t="s">
        <v>320</v>
      </c>
      <c r="C464" s="13">
        <v>1</v>
      </c>
      <c r="D464" s="13" t="s">
        <v>99</v>
      </c>
      <c r="E464" s="176">
        <v>13</v>
      </c>
      <c r="F464" s="176" t="s">
        <v>390</v>
      </c>
      <c r="G464" s="181">
        <v>29</v>
      </c>
      <c r="H464" s="13" t="s">
        <v>222</v>
      </c>
      <c r="I464" s="173" t="s">
        <v>228</v>
      </c>
      <c r="J464" s="13" t="s">
        <v>365</v>
      </c>
      <c r="K464" s="176" t="s">
        <v>391</v>
      </c>
      <c r="L464" s="13"/>
      <c r="M464" s="30">
        <v>0</v>
      </c>
      <c r="N464" s="30">
        <v>0</v>
      </c>
      <c r="O464" s="30">
        <v>0</v>
      </c>
      <c r="P464" s="30">
        <v>0</v>
      </c>
      <c r="Q464" s="30">
        <v>0</v>
      </c>
      <c r="R464" s="30">
        <v>0</v>
      </c>
      <c r="S464" s="30">
        <v>0</v>
      </c>
      <c r="T464" s="30">
        <v>0</v>
      </c>
      <c r="U464" s="30">
        <v>0</v>
      </c>
      <c r="V464" s="30">
        <v>0</v>
      </c>
      <c r="W464" s="30">
        <v>0</v>
      </c>
      <c r="X464" s="30">
        <v>0</v>
      </c>
      <c r="Y464" s="30">
        <v>0</v>
      </c>
      <c r="Z464" s="30">
        <v>0</v>
      </c>
      <c r="AA464" s="30">
        <v>0</v>
      </c>
      <c r="AB464" s="30">
        <v>0</v>
      </c>
      <c r="AC464" s="30">
        <v>0</v>
      </c>
      <c r="AD464" s="30">
        <v>0</v>
      </c>
      <c r="AE464" s="30">
        <v>0</v>
      </c>
      <c r="AF464" s="30">
        <v>0</v>
      </c>
      <c r="AG464" s="30">
        <v>0</v>
      </c>
      <c r="AH464" s="30">
        <v>0</v>
      </c>
      <c r="AI464" s="30">
        <v>0</v>
      </c>
      <c r="AJ464" s="30">
        <v>0</v>
      </c>
      <c r="AK464" s="30">
        <v>0</v>
      </c>
      <c r="AL464" s="30">
        <v>0</v>
      </c>
      <c r="AM464" s="30">
        <v>0</v>
      </c>
      <c r="AN464" s="30">
        <v>0</v>
      </c>
      <c r="AO464" s="30">
        <v>0</v>
      </c>
      <c r="AP464" s="235">
        <v>0</v>
      </c>
    </row>
    <row r="465" spans="1:42" hidden="1">
      <c r="A465" s="201">
        <v>1</v>
      </c>
      <c r="B465" s="13" t="s">
        <v>320</v>
      </c>
      <c r="C465" s="13">
        <v>1</v>
      </c>
      <c r="D465" s="13" t="s">
        <v>99</v>
      </c>
      <c r="E465" s="176">
        <v>13</v>
      </c>
      <c r="F465" s="176" t="s">
        <v>390</v>
      </c>
      <c r="G465" s="13">
        <v>30</v>
      </c>
      <c r="H465" s="13" t="s">
        <v>772</v>
      </c>
      <c r="I465" s="173" t="s">
        <v>228</v>
      </c>
      <c r="J465" s="13" t="s">
        <v>365</v>
      </c>
      <c r="K465" s="176" t="s">
        <v>391</v>
      </c>
      <c r="L465" s="13"/>
      <c r="M465" s="30">
        <v>0</v>
      </c>
      <c r="N465" s="30">
        <v>0</v>
      </c>
      <c r="O465" s="30">
        <v>0</v>
      </c>
      <c r="P465" s="30">
        <v>0</v>
      </c>
      <c r="Q465" s="30">
        <v>0</v>
      </c>
      <c r="R465" s="30">
        <v>0</v>
      </c>
      <c r="S465" s="30">
        <v>0</v>
      </c>
      <c r="T465" s="30">
        <v>0</v>
      </c>
      <c r="U465" s="30">
        <v>0</v>
      </c>
      <c r="V465" s="30">
        <v>0</v>
      </c>
      <c r="W465" s="30">
        <v>0</v>
      </c>
      <c r="X465" s="30">
        <v>0</v>
      </c>
      <c r="Y465" s="30">
        <v>0</v>
      </c>
      <c r="Z465" s="30">
        <v>0</v>
      </c>
      <c r="AA465" s="30">
        <v>0</v>
      </c>
      <c r="AB465" s="30">
        <v>0</v>
      </c>
      <c r="AC465" s="30">
        <v>0</v>
      </c>
      <c r="AD465" s="30">
        <v>0</v>
      </c>
      <c r="AE465" s="30">
        <v>0</v>
      </c>
      <c r="AF465" s="30">
        <v>0</v>
      </c>
      <c r="AG465" s="30">
        <v>0</v>
      </c>
      <c r="AH465" s="30">
        <v>0</v>
      </c>
      <c r="AI465" s="30">
        <v>0</v>
      </c>
      <c r="AJ465" s="30">
        <v>0</v>
      </c>
      <c r="AK465" s="30">
        <v>0</v>
      </c>
      <c r="AL465" s="30">
        <v>0</v>
      </c>
      <c r="AM465" s="30">
        <v>0</v>
      </c>
      <c r="AN465" s="30">
        <v>0</v>
      </c>
      <c r="AO465" s="30">
        <v>0</v>
      </c>
      <c r="AP465" s="235">
        <v>0</v>
      </c>
    </row>
    <row r="466" spans="1:42" hidden="1">
      <c r="A466" s="201">
        <v>1</v>
      </c>
      <c r="B466" s="13" t="s">
        <v>320</v>
      </c>
      <c r="C466" s="13">
        <v>1</v>
      </c>
      <c r="D466" s="13" t="s">
        <v>99</v>
      </c>
      <c r="E466" s="176">
        <v>13</v>
      </c>
      <c r="F466" s="176" t="s">
        <v>390</v>
      </c>
      <c r="G466" s="181">
        <v>31</v>
      </c>
      <c r="H466" s="13" t="s">
        <v>224</v>
      </c>
      <c r="I466" s="173" t="s">
        <v>228</v>
      </c>
      <c r="J466" s="13" t="s">
        <v>365</v>
      </c>
      <c r="K466" s="176" t="s">
        <v>391</v>
      </c>
      <c r="L466" s="13"/>
      <c r="M466" s="30">
        <v>0</v>
      </c>
      <c r="N466" s="30">
        <v>0</v>
      </c>
      <c r="O466" s="30">
        <v>0</v>
      </c>
      <c r="P466" s="30">
        <v>0</v>
      </c>
      <c r="Q466" s="30">
        <v>0</v>
      </c>
      <c r="R466" s="30">
        <v>0</v>
      </c>
      <c r="S466" s="30">
        <v>0</v>
      </c>
      <c r="T466" s="30">
        <v>0</v>
      </c>
      <c r="U466" s="30">
        <v>0</v>
      </c>
      <c r="V466" s="30">
        <v>0</v>
      </c>
      <c r="W466" s="30">
        <v>0</v>
      </c>
      <c r="X466" s="30">
        <v>0</v>
      </c>
      <c r="Y466" s="30">
        <v>0</v>
      </c>
      <c r="Z466" s="30">
        <v>0</v>
      </c>
      <c r="AA466" s="30">
        <v>0</v>
      </c>
      <c r="AB466" s="30">
        <v>0</v>
      </c>
      <c r="AC466" s="30">
        <v>0</v>
      </c>
      <c r="AD466" s="30">
        <v>0</v>
      </c>
      <c r="AE466" s="30">
        <v>0</v>
      </c>
      <c r="AF466" s="30">
        <v>0</v>
      </c>
      <c r="AG466" s="30">
        <v>0</v>
      </c>
      <c r="AH466" s="30">
        <v>0</v>
      </c>
      <c r="AI466" s="30">
        <v>0</v>
      </c>
      <c r="AJ466" s="30">
        <v>0</v>
      </c>
      <c r="AK466" s="30">
        <v>0</v>
      </c>
      <c r="AL466" s="30">
        <v>0</v>
      </c>
      <c r="AM466" s="30">
        <v>0</v>
      </c>
      <c r="AN466" s="30">
        <v>0</v>
      </c>
      <c r="AO466" s="30">
        <v>0</v>
      </c>
      <c r="AP466" s="235">
        <v>0</v>
      </c>
    </row>
    <row r="467" spans="1:42" hidden="1">
      <c r="A467" s="201">
        <v>1</v>
      </c>
      <c r="B467" s="13" t="s">
        <v>320</v>
      </c>
      <c r="C467" s="13">
        <v>1</v>
      </c>
      <c r="D467" s="13" t="s">
        <v>99</v>
      </c>
      <c r="E467" s="176">
        <v>13</v>
      </c>
      <c r="F467" s="176" t="s">
        <v>390</v>
      </c>
      <c r="G467" s="13">
        <v>32</v>
      </c>
      <c r="H467" s="13" t="s">
        <v>764</v>
      </c>
      <c r="I467" s="173" t="s">
        <v>228</v>
      </c>
      <c r="J467" s="13" t="s">
        <v>365</v>
      </c>
      <c r="K467" s="176" t="s">
        <v>391</v>
      </c>
      <c r="L467" s="13"/>
      <c r="M467" s="30">
        <v>40045</v>
      </c>
      <c r="N467" s="30">
        <v>40200</v>
      </c>
      <c r="O467" s="30">
        <v>40387</v>
      </c>
      <c r="P467" s="30">
        <v>40620</v>
      </c>
      <c r="Q467" s="30">
        <v>40910</v>
      </c>
      <c r="R467" s="30">
        <v>41272</v>
      </c>
      <c r="S467" s="30">
        <v>41650</v>
      </c>
      <c r="T467" s="30">
        <v>42082</v>
      </c>
      <c r="U467" s="30">
        <v>42620</v>
      </c>
      <c r="V467" s="30">
        <v>43187</v>
      </c>
      <c r="W467" s="30">
        <v>43828</v>
      </c>
      <c r="X467" s="232">
        <v>44270</v>
      </c>
      <c r="Y467" s="30">
        <v>44750</v>
      </c>
      <c r="Z467" s="30">
        <v>45100</v>
      </c>
      <c r="AA467" s="30">
        <v>45400</v>
      </c>
      <c r="AB467" s="30">
        <v>45710</v>
      </c>
      <c r="AC467" s="30">
        <v>45870</v>
      </c>
      <c r="AD467" s="30">
        <v>45925</v>
      </c>
      <c r="AE467" s="30">
        <v>45910</v>
      </c>
      <c r="AF467" s="30">
        <v>45820</v>
      </c>
      <c r="AG467" s="30">
        <v>45704</v>
      </c>
      <c r="AH467" s="30">
        <v>45133</v>
      </c>
      <c r="AI467" s="30">
        <v>44412</v>
      </c>
      <c r="AJ467" s="30">
        <v>43587</v>
      </c>
      <c r="AK467" s="30">
        <v>42700</v>
      </c>
      <c r="AL467" s="30">
        <v>41915</v>
      </c>
      <c r="AM467" s="30">
        <v>41000</v>
      </c>
      <c r="AN467" s="30">
        <v>40020</v>
      </c>
      <c r="AO467" s="30">
        <v>38934</v>
      </c>
      <c r="AP467" s="235">
        <v>37786</v>
      </c>
    </row>
    <row r="468" spans="1:42" hidden="1">
      <c r="A468" s="245">
        <v>1</v>
      </c>
      <c r="B468" s="178" t="s">
        <v>320</v>
      </c>
      <c r="C468" s="13">
        <v>1</v>
      </c>
      <c r="D468" s="13" t="s">
        <v>99</v>
      </c>
      <c r="E468" s="176">
        <v>13</v>
      </c>
      <c r="F468" s="181" t="s">
        <v>390</v>
      </c>
      <c r="G468" s="181">
        <v>33</v>
      </c>
      <c r="H468" s="178" t="s">
        <v>762</v>
      </c>
      <c r="I468" s="179" t="s">
        <v>228</v>
      </c>
      <c r="J468" s="178" t="s">
        <v>365</v>
      </c>
      <c r="K468" s="176" t="s">
        <v>391</v>
      </c>
      <c r="L468" s="13"/>
      <c r="M468" s="230">
        <v>13349</v>
      </c>
      <c r="N468" s="230">
        <v>13429</v>
      </c>
      <c r="O468" s="230">
        <v>13509</v>
      </c>
      <c r="P468" s="230">
        <v>13589</v>
      </c>
      <c r="Q468" s="230">
        <v>13669</v>
      </c>
      <c r="R468" s="230">
        <v>13749</v>
      </c>
      <c r="S468" s="230">
        <v>13829</v>
      </c>
      <c r="T468" s="230">
        <v>13909</v>
      </c>
      <c r="U468" s="230">
        <v>13989</v>
      </c>
      <c r="V468" s="230">
        <v>14069</v>
      </c>
      <c r="W468" s="230">
        <v>14149</v>
      </c>
      <c r="X468" s="230">
        <v>14229</v>
      </c>
      <c r="Y468" s="230">
        <v>14309</v>
      </c>
      <c r="Z468" s="230">
        <v>14389</v>
      </c>
      <c r="AA468" s="230">
        <v>14469</v>
      </c>
      <c r="AB468" s="230">
        <v>14549</v>
      </c>
      <c r="AC468" s="230">
        <v>14629</v>
      </c>
      <c r="AD468" s="230">
        <v>14709</v>
      </c>
      <c r="AE468" s="230">
        <v>14789</v>
      </c>
      <c r="AF468" s="230">
        <v>14869</v>
      </c>
      <c r="AG468" s="230">
        <v>14949</v>
      </c>
      <c r="AH468" s="230">
        <v>15029</v>
      </c>
      <c r="AI468" s="230">
        <v>15109</v>
      </c>
      <c r="AJ468" s="230">
        <v>15189</v>
      </c>
      <c r="AK468" s="230">
        <v>15269</v>
      </c>
      <c r="AL468" s="230">
        <v>15349</v>
      </c>
      <c r="AM468" s="230">
        <v>15429</v>
      </c>
      <c r="AN468" s="230">
        <v>15509</v>
      </c>
      <c r="AO468" s="230">
        <v>15589</v>
      </c>
      <c r="AP468" s="237">
        <v>15669</v>
      </c>
    </row>
    <row r="469" spans="1:42" ht="15" hidden="1" thickBot="1">
      <c r="A469" s="202">
        <v>1</v>
      </c>
      <c r="B469" s="174" t="s">
        <v>320</v>
      </c>
      <c r="C469" s="174">
        <v>1</v>
      </c>
      <c r="D469" s="174" t="s">
        <v>99</v>
      </c>
      <c r="E469" s="261">
        <v>13</v>
      </c>
      <c r="F469" s="174" t="s">
        <v>390</v>
      </c>
      <c r="G469" s="244">
        <v>34</v>
      </c>
      <c r="H469" s="174" t="s">
        <v>227</v>
      </c>
      <c r="I469" s="175" t="s">
        <v>228</v>
      </c>
      <c r="J469" s="174" t="s">
        <v>365</v>
      </c>
      <c r="K469" s="220" t="s">
        <v>391</v>
      </c>
      <c r="L469" s="244"/>
      <c r="M469" s="227">
        <v>7683</v>
      </c>
      <c r="N469" s="227">
        <v>7763</v>
      </c>
      <c r="O469" s="227">
        <v>7845</v>
      </c>
      <c r="P469" s="227">
        <v>7930</v>
      </c>
      <c r="Q469" s="227">
        <v>8020</v>
      </c>
      <c r="R469" s="227">
        <v>8115</v>
      </c>
      <c r="S469" s="227">
        <v>8215</v>
      </c>
      <c r="T469" s="227">
        <v>8320</v>
      </c>
      <c r="U469" s="227">
        <v>8430</v>
      </c>
      <c r="V469" s="227">
        <v>8545</v>
      </c>
      <c r="W469" s="227">
        <v>8665</v>
      </c>
      <c r="X469" s="227">
        <v>8710</v>
      </c>
      <c r="Y469" s="227">
        <v>8760</v>
      </c>
      <c r="Z469" s="227">
        <v>8815</v>
      </c>
      <c r="AA469" s="227">
        <v>8870</v>
      </c>
      <c r="AB469" s="227">
        <v>8930.3999999999978</v>
      </c>
      <c r="AC469" s="227">
        <v>8997</v>
      </c>
      <c r="AD469" s="227">
        <v>9070</v>
      </c>
      <c r="AE469" s="227">
        <v>9150</v>
      </c>
      <c r="AF469" s="227">
        <v>9235</v>
      </c>
      <c r="AG469" s="227">
        <v>9335</v>
      </c>
      <c r="AH469" s="227">
        <v>9450</v>
      </c>
      <c r="AI469" s="227">
        <v>9570</v>
      </c>
      <c r="AJ469" s="227">
        <v>9705</v>
      </c>
      <c r="AK469" s="227">
        <v>9855</v>
      </c>
      <c r="AL469" s="227">
        <v>10015</v>
      </c>
      <c r="AM469" s="227">
        <v>10180</v>
      </c>
      <c r="AN469" s="227">
        <v>10360</v>
      </c>
      <c r="AO469" s="227">
        <v>10545</v>
      </c>
      <c r="AP469" s="236">
        <v>10740</v>
      </c>
    </row>
    <row r="470" spans="1:42" hidden="1">
      <c r="A470" s="198">
        <v>1</v>
      </c>
      <c r="B470" s="199" t="s">
        <v>320</v>
      </c>
      <c r="C470" s="199">
        <v>1</v>
      </c>
      <c r="D470" s="199" t="s">
        <v>99</v>
      </c>
      <c r="E470" s="199">
        <v>13</v>
      </c>
      <c r="F470" s="199" t="s">
        <v>390</v>
      </c>
      <c r="G470" s="262">
        <v>35</v>
      </c>
      <c r="H470" s="199" t="s">
        <v>761</v>
      </c>
      <c r="I470" s="200" t="s">
        <v>230</v>
      </c>
      <c r="J470" s="199" t="s">
        <v>365</v>
      </c>
      <c r="K470" s="199" t="s">
        <v>391</v>
      </c>
      <c r="L470" s="199"/>
      <c r="M470" s="222">
        <v>231</v>
      </c>
      <c r="N470" s="222">
        <v>900</v>
      </c>
      <c r="O470" s="222">
        <v>1620</v>
      </c>
      <c r="P470" s="222">
        <v>2330</v>
      </c>
      <c r="Q470" s="222">
        <v>3300</v>
      </c>
      <c r="R470" s="222">
        <v>4320</v>
      </c>
      <c r="S470" s="222">
        <v>5410</v>
      </c>
      <c r="T470" s="222">
        <v>6600</v>
      </c>
      <c r="U470" s="222">
        <v>8000</v>
      </c>
      <c r="V470" s="222">
        <v>9600</v>
      </c>
      <c r="W470" s="222">
        <v>11600</v>
      </c>
      <c r="X470" s="222">
        <v>13800</v>
      </c>
      <c r="Y470" s="222">
        <v>16800</v>
      </c>
      <c r="Z470" s="222">
        <v>21000</v>
      </c>
      <c r="AA470" s="222">
        <v>26000</v>
      </c>
      <c r="AB470" s="222">
        <v>32800</v>
      </c>
      <c r="AC470" s="222">
        <v>40000</v>
      </c>
      <c r="AD470" s="222">
        <v>51900</v>
      </c>
      <c r="AE470" s="222">
        <v>65900</v>
      </c>
      <c r="AF470" s="222">
        <v>80300</v>
      </c>
      <c r="AG470" s="222">
        <v>94600</v>
      </c>
      <c r="AH470" s="222">
        <v>113384</v>
      </c>
      <c r="AI470" s="222">
        <v>134500</v>
      </c>
      <c r="AJ470" s="222">
        <v>155400</v>
      </c>
      <c r="AK470" s="222">
        <v>184200</v>
      </c>
      <c r="AL470" s="222">
        <v>207803</v>
      </c>
      <c r="AM470" s="222">
        <v>236200</v>
      </c>
      <c r="AN470" s="222">
        <v>262000</v>
      </c>
      <c r="AO470" s="222">
        <v>292800</v>
      </c>
      <c r="AP470" s="234">
        <v>313600</v>
      </c>
    </row>
    <row r="471" spans="1:42" hidden="1">
      <c r="A471" s="201">
        <v>1</v>
      </c>
      <c r="B471" s="13" t="s">
        <v>320</v>
      </c>
      <c r="C471" s="13">
        <v>1</v>
      </c>
      <c r="D471" s="13" t="s">
        <v>99</v>
      </c>
      <c r="E471" s="176">
        <v>13</v>
      </c>
      <c r="F471" s="176" t="s">
        <v>390</v>
      </c>
      <c r="G471" s="13">
        <v>36</v>
      </c>
      <c r="H471" s="13" t="s">
        <v>212</v>
      </c>
      <c r="I471" s="173" t="s">
        <v>230</v>
      </c>
      <c r="J471" s="13" t="s">
        <v>365</v>
      </c>
      <c r="K471" s="176" t="s">
        <v>391</v>
      </c>
      <c r="L471" s="13"/>
      <c r="M471" s="30">
        <v>0</v>
      </c>
      <c r="N471" s="30">
        <v>149.11111111111111</v>
      </c>
      <c r="O471" s="30">
        <v>300</v>
      </c>
      <c r="P471" s="30">
        <v>455</v>
      </c>
      <c r="Q471" s="30">
        <v>618</v>
      </c>
      <c r="R471" s="30">
        <v>788</v>
      </c>
      <c r="S471" s="30">
        <v>968</v>
      </c>
      <c r="T471" s="30">
        <v>1160</v>
      </c>
      <c r="U471" s="30">
        <v>1365</v>
      </c>
      <c r="V471" s="30">
        <v>1600</v>
      </c>
      <c r="W471" s="30">
        <v>1870</v>
      </c>
      <c r="X471" s="30">
        <v>2200</v>
      </c>
      <c r="Y471" s="30">
        <v>2600</v>
      </c>
      <c r="Z471" s="30">
        <v>3200</v>
      </c>
      <c r="AA471" s="30">
        <v>4050</v>
      </c>
      <c r="AB471" s="30">
        <v>5200</v>
      </c>
      <c r="AC471" s="30">
        <v>6700</v>
      </c>
      <c r="AD471" s="30">
        <v>8600</v>
      </c>
      <c r="AE471" s="30">
        <v>11000</v>
      </c>
      <c r="AF471" s="30">
        <v>14000</v>
      </c>
      <c r="AG471" s="30">
        <v>17700</v>
      </c>
      <c r="AH471" s="30">
        <v>22200</v>
      </c>
      <c r="AI471" s="30">
        <v>27500</v>
      </c>
      <c r="AJ471" s="30">
        <v>33700</v>
      </c>
      <c r="AK471" s="30">
        <v>40900</v>
      </c>
      <c r="AL471" s="30">
        <v>49100</v>
      </c>
      <c r="AM471" s="30">
        <v>58250</v>
      </c>
      <c r="AN471" s="30">
        <v>68400</v>
      </c>
      <c r="AO471" s="30">
        <v>79800</v>
      </c>
      <c r="AP471" s="235">
        <v>92000</v>
      </c>
    </row>
    <row r="472" spans="1:42" hidden="1">
      <c r="A472" s="201">
        <v>1</v>
      </c>
      <c r="B472" s="13" t="s">
        <v>320</v>
      </c>
      <c r="C472" s="13">
        <v>1</v>
      </c>
      <c r="D472" s="13" t="s">
        <v>99</v>
      </c>
      <c r="E472" s="176">
        <v>13</v>
      </c>
      <c r="F472" s="176" t="s">
        <v>390</v>
      </c>
      <c r="G472" s="181">
        <v>37</v>
      </c>
      <c r="H472" s="13" t="s">
        <v>768</v>
      </c>
      <c r="I472" s="173" t="s">
        <v>230</v>
      </c>
      <c r="J472" s="13" t="s">
        <v>365</v>
      </c>
      <c r="K472" s="176" t="s">
        <v>391</v>
      </c>
      <c r="L472" s="13"/>
      <c r="M472" s="30">
        <v>295</v>
      </c>
      <c r="N472" s="30">
        <v>585</v>
      </c>
      <c r="O472" s="30">
        <v>880</v>
      </c>
      <c r="P472" s="30">
        <v>1180</v>
      </c>
      <c r="Q472" s="30">
        <v>1485</v>
      </c>
      <c r="R472" s="30">
        <v>1790</v>
      </c>
      <c r="S472" s="30">
        <v>2100</v>
      </c>
      <c r="T472" s="30">
        <v>2420</v>
      </c>
      <c r="U472" s="30">
        <v>2760</v>
      </c>
      <c r="V472" s="30">
        <v>3140</v>
      </c>
      <c r="W472" s="30">
        <v>3570</v>
      </c>
      <c r="X472" s="30">
        <v>4060</v>
      </c>
      <c r="Y472" s="30">
        <v>4610</v>
      </c>
      <c r="Z472" s="30">
        <v>5280</v>
      </c>
      <c r="AA472" s="30">
        <v>6160</v>
      </c>
      <c r="AB472" s="30">
        <v>7355</v>
      </c>
      <c r="AC472" s="30">
        <v>8940</v>
      </c>
      <c r="AD472" s="30">
        <v>10663</v>
      </c>
      <c r="AE472" s="30">
        <v>12662</v>
      </c>
      <c r="AF472" s="30">
        <v>15024</v>
      </c>
      <c r="AG472" s="30">
        <v>18138</v>
      </c>
      <c r="AH472" s="30">
        <v>22013</v>
      </c>
      <c r="AI472" s="30">
        <v>26892</v>
      </c>
      <c r="AJ472" s="30">
        <v>31906</v>
      </c>
      <c r="AK472" s="30">
        <v>36920</v>
      </c>
      <c r="AL472" s="30">
        <v>41936</v>
      </c>
      <c r="AM472" s="30">
        <v>46643</v>
      </c>
      <c r="AN472" s="30">
        <v>51346</v>
      </c>
      <c r="AO472" s="30">
        <v>56044</v>
      </c>
      <c r="AP472" s="235">
        <v>60739</v>
      </c>
    </row>
    <row r="473" spans="1:42" hidden="1">
      <c r="A473" s="201">
        <v>1</v>
      </c>
      <c r="B473" s="13" t="s">
        <v>320</v>
      </c>
      <c r="C473" s="13">
        <v>1</v>
      </c>
      <c r="D473" s="13" t="s">
        <v>99</v>
      </c>
      <c r="E473" s="176">
        <v>13</v>
      </c>
      <c r="F473" s="176" t="s">
        <v>390</v>
      </c>
      <c r="G473" s="13">
        <v>38</v>
      </c>
      <c r="H473" s="13" t="s">
        <v>763</v>
      </c>
      <c r="I473" s="173" t="s">
        <v>230</v>
      </c>
      <c r="J473" s="13" t="s">
        <v>365</v>
      </c>
      <c r="K473" s="176" t="s">
        <v>391</v>
      </c>
      <c r="L473" s="13"/>
      <c r="M473" s="30">
        <v>243</v>
      </c>
      <c r="N473" s="30">
        <v>300</v>
      </c>
      <c r="O473" s="30">
        <v>360</v>
      </c>
      <c r="P473" s="30">
        <v>500</v>
      </c>
      <c r="Q473" s="30">
        <v>600</v>
      </c>
      <c r="R473" s="30">
        <v>800</v>
      </c>
      <c r="S473" s="30">
        <v>1100</v>
      </c>
      <c r="T473" s="30">
        <v>1400</v>
      </c>
      <c r="U473" s="30">
        <v>1700</v>
      </c>
      <c r="V473" s="30">
        <v>2020</v>
      </c>
      <c r="W473" s="30">
        <v>2550</v>
      </c>
      <c r="X473" s="30">
        <v>3700</v>
      </c>
      <c r="Y473" s="30">
        <v>5050</v>
      </c>
      <c r="Z473" s="30">
        <v>6200</v>
      </c>
      <c r="AA473" s="30">
        <v>8300</v>
      </c>
      <c r="AB473" s="30">
        <v>10500</v>
      </c>
      <c r="AC473" s="30">
        <v>13450</v>
      </c>
      <c r="AD473" s="30">
        <v>15400</v>
      </c>
      <c r="AE473" s="30">
        <v>19800</v>
      </c>
      <c r="AF473" s="30">
        <v>24200</v>
      </c>
      <c r="AG473" s="30">
        <v>30400</v>
      </c>
      <c r="AH473" s="30">
        <v>35750</v>
      </c>
      <c r="AI473" s="30">
        <v>41200</v>
      </c>
      <c r="AJ473" s="30">
        <v>46800</v>
      </c>
      <c r="AK473" s="30">
        <v>51950</v>
      </c>
      <c r="AL473" s="30">
        <v>57850</v>
      </c>
      <c r="AM473" s="30">
        <v>68000</v>
      </c>
      <c r="AN473" s="30">
        <v>77450</v>
      </c>
      <c r="AO473" s="30">
        <v>88000</v>
      </c>
      <c r="AP473" s="235">
        <v>99000</v>
      </c>
    </row>
    <row r="474" spans="1:42" hidden="1">
      <c r="A474" s="201">
        <v>1</v>
      </c>
      <c r="B474" s="13" t="s">
        <v>320</v>
      </c>
      <c r="C474" s="13">
        <v>1</v>
      </c>
      <c r="D474" s="13" t="s">
        <v>99</v>
      </c>
      <c r="E474" s="13">
        <v>13</v>
      </c>
      <c r="F474" s="13" t="s">
        <v>390</v>
      </c>
      <c r="G474" s="13">
        <v>39</v>
      </c>
      <c r="H474" s="13" t="s">
        <v>215</v>
      </c>
      <c r="I474" s="173" t="s">
        <v>230</v>
      </c>
      <c r="J474" s="13" t="s">
        <v>365</v>
      </c>
      <c r="K474" s="13" t="s">
        <v>391</v>
      </c>
      <c r="L474" s="13"/>
      <c r="M474" s="30">
        <v>88</v>
      </c>
      <c r="N474" s="30">
        <v>155.66666666666652</v>
      </c>
      <c r="O474" s="30">
        <v>229</v>
      </c>
      <c r="P474" s="30">
        <v>307</v>
      </c>
      <c r="Q474" s="30">
        <v>392.22222222222263</v>
      </c>
      <c r="R474" s="30">
        <v>483</v>
      </c>
      <c r="S474" s="30">
        <v>586</v>
      </c>
      <c r="T474" s="30">
        <v>714</v>
      </c>
      <c r="U474" s="30">
        <v>868</v>
      </c>
      <c r="V474" s="30">
        <v>1059</v>
      </c>
      <c r="W474" s="30">
        <v>1293</v>
      </c>
      <c r="X474" s="30">
        <v>1500</v>
      </c>
      <c r="Y474" s="30">
        <v>1765</v>
      </c>
      <c r="Z474" s="30">
        <v>2080</v>
      </c>
      <c r="AA474" s="30">
        <v>2438</v>
      </c>
      <c r="AB474" s="30">
        <v>2790</v>
      </c>
      <c r="AC474" s="30">
        <v>3130</v>
      </c>
      <c r="AD474" s="30">
        <v>3445</v>
      </c>
      <c r="AE474" s="30">
        <v>3734</v>
      </c>
      <c r="AF474" s="30">
        <v>3986</v>
      </c>
      <c r="AG474" s="30">
        <v>4192</v>
      </c>
      <c r="AH474" s="30">
        <v>4360</v>
      </c>
      <c r="AI474" s="30">
        <v>4465</v>
      </c>
      <c r="AJ474" s="30">
        <v>4515</v>
      </c>
      <c r="AK474" s="30">
        <v>4515</v>
      </c>
      <c r="AL474" s="30">
        <v>4515</v>
      </c>
      <c r="AM474" s="30">
        <v>4515</v>
      </c>
      <c r="AN474" s="30">
        <v>4515</v>
      </c>
      <c r="AO474" s="30">
        <v>4515</v>
      </c>
      <c r="AP474" s="235">
        <v>4515</v>
      </c>
    </row>
    <row r="475" spans="1:42" hidden="1">
      <c r="A475" s="201">
        <v>1</v>
      </c>
      <c r="B475" s="13" t="s">
        <v>320</v>
      </c>
      <c r="C475" s="13">
        <v>1</v>
      </c>
      <c r="D475" s="13" t="s">
        <v>99</v>
      </c>
      <c r="E475" s="13">
        <v>13</v>
      </c>
      <c r="F475" s="13" t="s">
        <v>390</v>
      </c>
      <c r="G475" s="13">
        <v>40</v>
      </c>
      <c r="H475" s="13" t="s">
        <v>216</v>
      </c>
      <c r="I475" s="173" t="s">
        <v>230</v>
      </c>
      <c r="J475" s="13" t="s">
        <v>365</v>
      </c>
      <c r="K475" s="13" t="s">
        <v>391</v>
      </c>
      <c r="L475" s="13"/>
      <c r="M475" s="30">
        <v>0</v>
      </c>
      <c r="N475" s="30">
        <v>62</v>
      </c>
      <c r="O475" s="30">
        <v>125</v>
      </c>
      <c r="P475" s="30">
        <v>189</v>
      </c>
      <c r="Q475" s="30">
        <v>256</v>
      </c>
      <c r="R475" s="30">
        <v>326</v>
      </c>
      <c r="S475" s="30">
        <v>400</v>
      </c>
      <c r="T475" s="30">
        <v>480</v>
      </c>
      <c r="U475" s="30">
        <v>570</v>
      </c>
      <c r="V475" s="30">
        <v>680</v>
      </c>
      <c r="W475" s="30">
        <v>805</v>
      </c>
      <c r="X475" s="30">
        <v>950</v>
      </c>
      <c r="Y475" s="30">
        <v>1122</v>
      </c>
      <c r="Z475" s="30">
        <v>1322</v>
      </c>
      <c r="AA475" s="30">
        <v>1530</v>
      </c>
      <c r="AB475" s="30">
        <v>1752</v>
      </c>
      <c r="AC475" s="30">
        <v>1919</v>
      </c>
      <c r="AD475" s="30">
        <v>2085</v>
      </c>
      <c r="AE475" s="30">
        <v>2250</v>
      </c>
      <c r="AF475" s="30">
        <v>2412</v>
      </c>
      <c r="AG475" s="30">
        <v>2571</v>
      </c>
      <c r="AH475" s="30">
        <v>2725</v>
      </c>
      <c r="AI475" s="30">
        <v>2874</v>
      </c>
      <c r="AJ475" s="30">
        <v>3013</v>
      </c>
      <c r="AK475" s="30">
        <v>3132</v>
      </c>
      <c r="AL475" s="30">
        <v>3236</v>
      </c>
      <c r="AM475" s="30">
        <v>3320</v>
      </c>
      <c r="AN475" s="30">
        <v>3377</v>
      </c>
      <c r="AO475" s="30">
        <v>3406</v>
      </c>
      <c r="AP475" s="235">
        <v>3427</v>
      </c>
    </row>
    <row r="476" spans="1:42" hidden="1">
      <c r="A476" s="201">
        <v>1</v>
      </c>
      <c r="B476" s="13" t="s">
        <v>320</v>
      </c>
      <c r="C476" s="13">
        <v>1</v>
      </c>
      <c r="D476" s="13" t="s">
        <v>99</v>
      </c>
      <c r="E476" s="13">
        <v>13</v>
      </c>
      <c r="F476" s="13" t="s">
        <v>390</v>
      </c>
      <c r="G476" s="13">
        <v>41</v>
      </c>
      <c r="H476" s="13" t="s">
        <v>765</v>
      </c>
      <c r="I476" s="173" t="s">
        <v>230</v>
      </c>
      <c r="J476" s="13" t="s">
        <v>365</v>
      </c>
      <c r="K476" s="13" t="s">
        <v>391</v>
      </c>
      <c r="L476" s="13"/>
      <c r="M476" s="30">
        <v>32</v>
      </c>
      <c r="N476" s="30">
        <v>50</v>
      </c>
      <c r="O476" s="30">
        <v>80</v>
      </c>
      <c r="P476" s="30">
        <v>110</v>
      </c>
      <c r="Q476" s="30">
        <v>150</v>
      </c>
      <c r="R476" s="30">
        <v>200</v>
      </c>
      <c r="S476" s="30">
        <v>250</v>
      </c>
      <c r="T476" s="30">
        <v>300</v>
      </c>
      <c r="U476" s="30">
        <v>398</v>
      </c>
      <c r="V476" s="30">
        <v>495</v>
      </c>
      <c r="W476" s="30">
        <v>592</v>
      </c>
      <c r="X476" s="30">
        <v>690</v>
      </c>
      <c r="Y476" s="30">
        <v>787</v>
      </c>
      <c r="Z476" s="30">
        <v>884</v>
      </c>
      <c r="AA476" s="30">
        <v>982</v>
      </c>
      <c r="AB476" s="30">
        <v>1084</v>
      </c>
      <c r="AC476" s="30">
        <v>1163</v>
      </c>
      <c r="AD476" s="30">
        <v>1231</v>
      </c>
      <c r="AE476" s="30">
        <v>1298</v>
      </c>
      <c r="AF476" s="30">
        <v>1355</v>
      </c>
      <c r="AG476" s="30">
        <v>1403</v>
      </c>
      <c r="AH476" s="30">
        <v>1450</v>
      </c>
      <c r="AI476" s="30">
        <v>1497</v>
      </c>
      <c r="AJ476" s="30">
        <v>1497</v>
      </c>
      <c r="AK476" s="30">
        <v>1497</v>
      </c>
      <c r="AL476" s="30">
        <v>1497</v>
      </c>
      <c r="AM476" s="30">
        <v>1497</v>
      </c>
      <c r="AN476" s="30">
        <v>1497</v>
      </c>
      <c r="AO476" s="30">
        <v>1497</v>
      </c>
      <c r="AP476" s="235">
        <v>1497</v>
      </c>
    </row>
    <row r="477" spans="1:42" hidden="1">
      <c r="A477" s="201">
        <v>1</v>
      </c>
      <c r="B477" s="13" t="s">
        <v>320</v>
      </c>
      <c r="C477" s="13">
        <v>1</v>
      </c>
      <c r="D477" s="13" t="s">
        <v>99</v>
      </c>
      <c r="E477" s="13">
        <v>13</v>
      </c>
      <c r="F477" s="13" t="s">
        <v>390</v>
      </c>
      <c r="G477" s="13">
        <v>42</v>
      </c>
      <c r="H477" s="13" t="s">
        <v>766</v>
      </c>
      <c r="I477" s="173" t="s">
        <v>230</v>
      </c>
      <c r="J477" s="13" t="s">
        <v>365</v>
      </c>
      <c r="K477" s="13" t="s">
        <v>391</v>
      </c>
      <c r="L477" s="13"/>
      <c r="M477" s="30">
        <v>0</v>
      </c>
      <c r="N477" s="30">
        <v>3</v>
      </c>
      <c r="O477" s="30">
        <v>7</v>
      </c>
      <c r="P477" s="30">
        <v>11</v>
      </c>
      <c r="Q477" s="30">
        <v>15</v>
      </c>
      <c r="R477" s="30">
        <v>22</v>
      </c>
      <c r="S477" s="30">
        <v>27</v>
      </c>
      <c r="T477" s="30">
        <v>37</v>
      </c>
      <c r="U477" s="30">
        <v>49</v>
      </c>
      <c r="V477" s="30">
        <v>59</v>
      </c>
      <c r="W477" s="30">
        <v>79</v>
      </c>
      <c r="X477" s="30">
        <v>101</v>
      </c>
      <c r="Y477" s="30">
        <v>131</v>
      </c>
      <c r="Z477" s="30">
        <v>161</v>
      </c>
      <c r="AA477" s="30">
        <v>203</v>
      </c>
      <c r="AB477" s="30">
        <v>238</v>
      </c>
      <c r="AC477" s="30">
        <v>275</v>
      </c>
      <c r="AD477" s="30">
        <v>313</v>
      </c>
      <c r="AE477" s="30">
        <v>349</v>
      </c>
      <c r="AF477" s="30">
        <v>385</v>
      </c>
      <c r="AG477" s="30">
        <v>420</v>
      </c>
      <c r="AH477" s="30">
        <v>455</v>
      </c>
      <c r="AI477" s="30">
        <v>485</v>
      </c>
      <c r="AJ477" s="30">
        <v>515</v>
      </c>
      <c r="AK477" s="30">
        <v>545</v>
      </c>
      <c r="AL477" s="30">
        <v>565</v>
      </c>
      <c r="AM477" s="30">
        <v>585</v>
      </c>
      <c r="AN477" s="30">
        <v>595</v>
      </c>
      <c r="AO477" s="30">
        <v>605</v>
      </c>
      <c r="AP477" s="235">
        <v>605</v>
      </c>
    </row>
    <row r="478" spans="1:42" hidden="1">
      <c r="A478" s="201">
        <v>1</v>
      </c>
      <c r="B478" s="13" t="s">
        <v>320</v>
      </c>
      <c r="C478" s="13">
        <v>1</v>
      </c>
      <c r="D478" s="13" t="s">
        <v>99</v>
      </c>
      <c r="E478" s="13">
        <v>13</v>
      </c>
      <c r="F478" s="13" t="s">
        <v>390</v>
      </c>
      <c r="G478" s="13">
        <v>43</v>
      </c>
      <c r="H478" s="13" t="s">
        <v>767</v>
      </c>
      <c r="I478" s="173" t="s">
        <v>230</v>
      </c>
      <c r="J478" s="13" t="s">
        <v>365</v>
      </c>
      <c r="K478" s="13" t="s">
        <v>391</v>
      </c>
      <c r="L478" s="13"/>
      <c r="M478" s="30">
        <v>0</v>
      </c>
      <c r="N478" s="30">
        <v>0</v>
      </c>
      <c r="O478" s="30">
        <v>0</v>
      </c>
      <c r="P478" s="30">
        <v>0</v>
      </c>
      <c r="Q478" s="30">
        <v>0</v>
      </c>
      <c r="R478" s="30">
        <v>0</v>
      </c>
      <c r="S478" s="30">
        <v>0</v>
      </c>
      <c r="T478" s="30">
        <v>0</v>
      </c>
      <c r="U478" s="30">
        <v>0</v>
      </c>
      <c r="V478" s="30">
        <v>0</v>
      </c>
      <c r="W478" s="30">
        <v>0</v>
      </c>
      <c r="X478" s="30">
        <v>0</v>
      </c>
      <c r="Y478" s="30">
        <v>0</v>
      </c>
      <c r="Z478" s="30">
        <v>0</v>
      </c>
      <c r="AA478" s="30">
        <v>0</v>
      </c>
      <c r="AB478" s="30">
        <v>0</v>
      </c>
      <c r="AC478" s="30">
        <v>0</v>
      </c>
      <c r="AD478" s="30">
        <v>0</v>
      </c>
      <c r="AE478" s="30">
        <v>0</v>
      </c>
      <c r="AF478" s="30">
        <v>0</v>
      </c>
      <c r="AG478" s="30">
        <v>0</v>
      </c>
      <c r="AH478" s="30">
        <v>0</v>
      </c>
      <c r="AI478" s="30">
        <v>0</v>
      </c>
      <c r="AJ478" s="30">
        <v>0</v>
      </c>
      <c r="AK478" s="30">
        <v>0</v>
      </c>
      <c r="AL478" s="30">
        <v>0</v>
      </c>
      <c r="AM478" s="30">
        <v>0</v>
      </c>
      <c r="AN478" s="30">
        <v>0</v>
      </c>
      <c r="AO478" s="30">
        <v>0</v>
      </c>
      <c r="AP478" s="235">
        <v>0</v>
      </c>
    </row>
    <row r="479" spans="1:42" hidden="1">
      <c r="A479" s="201">
        <v>1</v>
      </c>
      <c r="B479" s="13" t="s">
        <v>320</v>
      </c>
      <c r="C479" s="13">
        <v>1</v>
      </c>
      <c r="D479" s="13" t="s">
        <v>99</v>
      </c>
      <c r="E479" s="13">
        <v>13</v>
      </c>
      <c r="F479" s="13" t="s">
        <v>390</v>
      </c>
      <c r="G479" s="13">
        <v>44</v>
      </c>
      <c r="H479" s="13" t="s">
        <v>220</v>
      </c>
      <c r="I479" s="173" t="s">
        <v>230</v>
      </c>
      <c r="J479" s="13" t="s">
        <v>365</v>
      </c>
      <c r="K479" s="13" t="s">
        <v>391</v>
      </c>
      <c r="L479" s="13"/>
      <c r="M479" s="30">
        <v>0</v>
      </c>
      <c r="N479" s="30">
        <v>0</v>
      </c>
      <c r="O479" s="30">
        <v>0</v>
      </c>
      <c r="P479" s="30">
        <v>0</v>
      </c>
      <c r="Q479" s="30">
        <v>0</v>
      </c>
      <c r="R479" s="30">
        <v>0</v>
      </c>
      <c r="S479" s="30">
        <v>0</v>
      </c>
      <c r="T479" s="30">
        <v>0</v>
      </c>
      <c r="U479" s="30">
        <v>0</v>
      </c>
      <c r="V479" s="30">
        <v>0</v>
      </c>
      <c r="W479" s="30">
        <v>0</v>
      </c>
      <c r="X479" s="30">
        <v>0</v>
      </c>
      <c r="Y479" s="30">
        <v>0</v>
      </c>
      <c r="Z479" s="30">
        <v>0</v>
      </c>
      <c r="AA479" s="30">
        <v>0</v>
      </c>
      <c r="AB479" s="30">
        <v>0</v>
      </c>
      <c r="AC479" s="30">
        <v>0</v>
      </c>
      <c r="AD479" s="30">
        <v>0</v>
      </c>
      <c r="AE479" s="30">
        <v>0</v>
      </c>
      <c r="AF479" s="30">
        <v>0</v>
      </c>
      <c r="AG479" s="30">
        <v>0</v>
      </c>
      <c r="AH479" s="30">
        <v>0</v>
      </c>
      <c r="AI479" s="30">
        <v>0</v>
      </c>
      <c r="AJ479" s="30">
        <v>0</v>
      </c>
      <c r="AK479" s="30">
        <v>0</v>
      </c>
      <c r="AL479" s="30">
        <v>0</v>
      </c>
      <c r="AM479" s="30">
        <v>0</v>
      </c>
      <c r="AN479" s="30">
        <v>0</v>
      </c>
      <c r="AO479" s="30">
        <v>0</v>
      </c>
      <c r="AP479" s="235">
        <v>0</v>
      </c>
    </row>
    <row r="480" spans="1:42" hidden="1">
      <c r="A480" s="201">
        <v>1</v>
      </c>
      <c r="B480" s="13" t="s">
        <v>320</v>
      </c>
      <c r="C480" s="13">
        <v>1</v>
      </c>
      <c r="D480" s="13" t="s">
        <v>99</v>
      </c>
      <c r="E480" s="13">
        <v>13</v>
      </c>
      <c r="F480" s="13" t="s">
        <v>390</v>
      </c>
      <c r="G480" s="13">
        <v>45</v>
      </c>
      <c r="H480" s="13" t="s">
        <v>221</v>
      </c>
      <c r="I480" s="173" t="s">
        <v>230</v>
      </c>
      <c r="J480" s="13" t="s">
        <v>365</v>
      </c>
      <c r="K480" s="13" t="s">
        <v>391</v>
      </c>
      <c r="L480" s="13"/>
      <c r="M480" s="30">
        <v>0</v>
      </c>
      <c r="N480" s="30">
        <v>0</v>
      </c>
      <c r="O480" s="30">
        <v>0</v>
      </c>
      <c r="P480" s="30">
        <v>0</v>
      </c>
      <c r="Q480" s="30">
        <v>0</v>
      </c>
      <c r="R480" s="30">
        <v>0</v>
      </c>
      <c r="S480" s="30">
        <v>0</v>
      </c>
      <c r="T480" s="30">
        <v>0</v>
      </c>
      <c r="U480" s="30">
        <v>0</v>
      </c>
      <c r="V480" s="30">
        <v>0</v>
      </c>
      <c r="W480" s="30">
        <v>10</v>
      </c>
      <c r="X480" s="30">
        <v>20</v>
      </c>
      <c r="Y480" s="30">
        <v>40</v>
      </c>
      <c r="Z480" s="30">
        <v>60</v>
      </c>
      <c r="AA480" s="30">
        <v>80</v>
      </c>
      <c r="AB480" s="30">
        <v>100</v>
      </c>
      <c r="AC480" s="30">
        <v>120</v>
      </c>
      <c r="AD480" s="30">
        <v>140</v>
      </c>
      <c r="AE480" s="30">
        <v>160</v>
      </c>
      <c r="AF480" s="30">
        <v>190</v>
      </c>
      <c r="AG480" s="30">
        <v>210</v>
      </c>
      <c r="AH480" s="30">
        <v>250</v>
      </c>
      <c r="AI480" s="30">
        <v>290</v>
      </c>
      <c r="AJ480" s="30">
        <v>330</v>
      </c>
      <c r="AK480" s="30">
        <v>370</v>
      </c>
      <c r="AL480" s="30">
        <v>410</v>
      </c>
      <c r="AM480" s="30">
        <v>450</v>
      </c>
      <c r="AN480" s="30">
        <v>500</v>
      </c>
      <c r="AO480" s="30">
        <v>550</v>
      </c>
      <c r="AP480" s="235">
        <v>600</v>
      </c>
    </row>
    <row r="481" spans="1:42" hidden="1">
      <c r="A481" s="201">
        <v>1</v>
      </c>
      <c r="B481" s="176" t="s">
        <v>320</v>
      </c>
      <c r="C481" s="13">
        <v>1</v>
      </c>
      <c r="D481" s="13" t="s">
        <v>99</v>
      </c>
      <c r="E481" s="13">
        <v>13</v>
      </c>
      <c r="F481" s="13" t="s">
        <v>390</v>
      </c>
      <c r="G481" s="13">
        <v>46</v>
      </c>
      <c r="H481" s="13" t="s">
        <v>222</v>
      </c>
      <c r="I481" s="173" t="s">
        <v>230</v>
      </c>
      <c r="J481" s="13" t="s">
        <v>365</v>
      </c>
      <c r="K481" s="176" t="s">
        <v>391</v>
      </c>
      <c r="L481" s="13"/>
      <c r="M481" s="30">
        <v>1268</v>
      </c>
      <c r="N481" s="30">
        <v>2600</v>
      </c>
      <c r="O481" s="30">
        <v>4000</v>
      </c>
      <c r="P481" s="30">
        <v>6200</v>
      </c>
      <c r="Q481" s="30">
        <v>9100</v>
      </c>
      <c r="R481" s="30">
        <v>12900</v>
      </c>
      <c r="S481" s="30">
        <v>17700</v>
      </c>
      <c r="T481" s="30">
        <v>23600</v>
      </c>
      <c r="U481" s="30">
        <v>31750</v>
      </c>
      <c r="V481" s="30">
        <v>41350</v>
      </c>
      <c r="W481" s="30">
        <v>52600</v>
      </c>
      <c r="X481" s="30">
        <v>65500</v>
      </c>
      <c r="Y481" s="30">
        <v>81000</v>
      </c>
      <c r="Z481" s="30">
        <v>101000</v>
      </c>
      <c r="AA481" s="30">
        <v>124810</v>
      </c>
      <c r="AB481" s="30">
        <v>152200</v>
      </c>
      <c r="AC481" s="30">
        <v>178020</v>
      </c>
      <c r="AD481" s="30">
        <v>203510</v>
      </c>
      <c r="AE481" s="30">
        <v>226550</v>
      </c>
      <c r="AF481" s="30">
        <v>250050</v>
      </c>
      <c r="AG481" s="30">
        <v>272830</v>
      </c>
      <c r="AH481" s="30">
        <v>294300</v>
      </c>
      <c r="AI481" s="30">
        <v>314400</v>
      </c>
      <c r="AJ481" s="30">
        <v>333000</v>
      </c>
      <c r="AK481" s="30">
        <v>348600</v>
      </c>
      <c r="AL481" s="30">
        <v>363300</v>
      </c>
      <c r="AM481" s="30">
        <v>376000</v>
      </c>
      <c r="AN481" s="30">
        <v>385500</v>
      </c>
      <c r="AO481" s="30">
        <v>390500</v>
      </c>
      <c r="AP481" s="235">
        <v>391400</v>
      </c>
    </row>
    <row r="482" spans="1:42" hidden="1">
      <c r="A482" s="201">
        <v>1</v>
      </c>
      <c r="B482" s="176" t="s">
        <v>320</v>
      </c>
      <c r="C482" s="13">
        <v>1</v>
      </c>
      <c r="D482" s="13" t="s">
        <v>99</v>
      </c>
      <c r="E482" s="13">
        <v>13</v>
      </c>
      <c r="F482" s="13" t="s">
        <v>390</v>
      </c>
      <c r="G482" s="13">
        <v>47</v>
      </c>
      <c r="H482" s="13" t="s">
        <v>772</v>
      </c>
      <c r="I482" s="173" t="s">
        <v>230</v>
      </c>
      <c r="J482" s="13" t="s">
        <v>365</v>
      </c>
      <c r="K482" s="176" t="s">
        <v>391</v>
      </c>
      <c r="L482" s="13"/>
      <c r="M482" s="30">
        <v>553</v>
      </c>
      <c r="N482" s="30">
        <v>722.77777777777783</v>
      </c>
      <c r="O482" s="30">
        <v>896</v>
      </c>
      <c r="P482" s="30">
        <v>1070</v>
      </c>
      <c r="Q482" s="30">
        <v>1245</v>
      </c>
      <c r="R482" s="30">
        <v>1422</v>
      </c>
      <c r="S482" s="30">
        <v>1601</v>
      </c>
      <c r="T482" s="30">
        <v>1784</v>
      </c>
      <c r="U482" s="30">
        <v>1970</v>
      </c>
      <c r="V482" s="30">
        <v>2158</v>
      </c>
      <c r="W482" s="30">
        <v>2350</v>
      </c>
      <c r="X482" s="30">
        <v>2545</v>
      </c>
      <c r="Y482" s="30">
        <v>2745</v>
      </c>
      <c r="Z482" s="30">
        <v>2950</v>
      </c>
      <c r="AA482" s="30">
        <v>3160</v>
      </c>
      <c r="AB482" s="30">
        <v>3377</v>
      </c>
      <c r="AC482" s="30">
        <v>3426</v>
      </c>
      <c r="AD482" s="30">
        <v>3477</v>
      </c>
      <c r="AE482" s="30">
        <v>3532</v>
      </c>
      <c r="AF482" s="30">
        <v>3590</v>
      </c>
      <c r="AG482" s="30">
        <v>3650</v>
      </c>
      <c r="AH482" s="30">
        <v>3710</v>
      </c>
      <c r="AI482" s="30">
        <v>3770</v>
      </c>
      <c r="AJ482" s="30">
        <v>3830</v>
      </c>
      <c r="AK482" s="30">
        <v>3890</v>
      </c>
      <c r="AL482" s="30">
        <v>3950</v>
      </c>
      <c r="AM482" s="30">
        <v>4010</v>
      </c>
      <c r="AN482" s="30">
        <v>4070</v>
      </c>
      <c r="AO482" s="30">
        <v>4130</v>
      </c>
      <c r="AP482" s="235">
        <v>4200</v>
      </c>
    </row>
    <row r="483" spans="1:42" hidden="1">
      <c r="A483" s="201">
        <v>1</v>
      </c>
      <c r="B483" s="176" t="s">
        <v>320</v>
      </c>
      <c r="C483" s="13">
        <v>1</v>
      </c>
      <c r="D483" s="13" t="s">
        <v>99</v>
      </c>
      <c r="E483" s="13">
        <v>13</v>
      </c>
      <c r="F483" s="13" t="s">
        <v>390</v>
      </c>
      <c r="G483" s="13">
        <v>48</v>
      </c>
      <c r="H483" s="13" t="s">
        <v>224</v>
      </c>
      <c r="I483" s="173" t="s">
        <v>230</v>
      </c>
      <c r="J483" s="13" t="s">
        <v>365</v>
      </c>
      <c r="K483" s="176" t="s">
        <v>391</v>
      </c>
      <c r="L483" s="13"/>
      <c r="M483" s="30">
        <v>358</v>
      </c>
      <c r="N483" s="30">
        <v>615</v>
      </c>
      <c r="O483" s="30">
        <v>874</v>
      </c>
      <c r="P483" s="30">
        <v>1134</v>
      </c>
      <c r="Q483" s="30">
        <v>1395</v>
      </c>
      <c r="R483" s="30">
        <v>1658</v>
      </c>
      <c r="S483" s="30">
        <v>1923</v>
      </c>
      <c r="T483" s="30">
        <v>2190</v>
      </c>
      <c r="U483" s="30">
        <v>2460</v>
      </c>
      <c r="V483" s="30">
        <v>2733</v>
      </c>
      <c r="W483" s="30">
        <v>3010</v>
      </c>
      <c r="X483" s="30">
        <v>3290</v>
      </c>
      <c r="Y483" s="30">
        <v>3570</v>
      </c>
      <c r="Z483" s="30">
        <v>3850</v>
      </c>
      <c r="AA483" s="30">
        <v>4130</v>
      </c>
      <c r="AB483" s="30">
        <v>4415</v>
      </c>
      <c r="AC483" s="30">
        <v>4445</v>
      </c>
      <c r="AD483" s="30">
        <v>4482</v>
      </c>
      <c r="AE483" s="30">
        <v>4530</v>
      </c>
      <c r="AF483" s="30">
        <v>4590</v>
      </c>
      <c r="AG483" s="30">
        <v>4665</v>
      </c>
      <c r="AH483" s="30">
        <v>4765</v>
      </c>
      <c r="AI483" s="30">
        <v>4890</v>
      </c>
      <c r="AJ483" s="30">
        <v>5035</v>
      </c>
      <c r="AK483" s="30">
        <v>5200</v>
      </c>
      <c r="AL483" s="30">
        <v>5380</v>
      </c>
      <c r="AM483" s="30">
        <v>5590</v>
      </c>
      <c r="AN483" s="30">
        <v>5820</v>
      </c>
      <c r="AO483" s="30">
        <v>6084</v>
      </c>
      <c r="AP483" s="235">
        <v>6370</v>
      </c>
    </row>
    <row r="484" spans="1:42" hidden="1">
      <c r="A484" s="201">
        <v>1</v>
      </c>
      <c r="B484" s="176" t="s">
        <v>320</v>
      </c>
      <c r="C484" s="13">
        <v>1</v>
      </c>
      <c r="D484" s="13" t="s">
        <v>99</v>
      </c>
      <c r="E484" s="13">
        <v>13</v>
      </c>
      <c r="F484" s="13" t="s">
        <v>390</v>
      </c>
      <c r="G484" s="13">
        <v>49</v>
      </c>
      <c r="H484" s="13" t="s">
        <v>764</v>
      </c>
      <c r="I484" s="173" t="s">
        <v>230</v>
      </c>
      <c r="J484" s="13" t="s">
        <v>365</v>
      </c>
      <c r="K484" s="176" t="s">
        <v>391</v>
      </c>
      <c r="L484" s="13"/>
      <c r="M484" s="30">
        <v>51</v>
      </c>
      <c r="N484" s="30">
        <v>65</v>
      </c>
      <c r="O484" s="30">
        <v>81</v>
      </c>
      <c r="P484" s="30">
        <v>99</v>
      </c>
      <c r="Q484" s="30">
        <v>123</v>
      </c>
      <c r="R484" s="30">
        <v>155</v>
      </c>
      <c r="S484" s="30">
        <v>197</v>
      </c>
      <c r="T484" s="30">
        <v>252</v>
      </c>
      <c r="U484" s="30">
        <v>300</v>
      </c>
      <c r="V484" s="30">
        <v>350</v>
      </c>
      <c r="W484" s="30">
        <v>400</v>
      </c>
      <c r="X484" s="30">
        <v>500</v>
      </c>
      <c r="Y484" s="30">
        <v>600</v>
      </c>
      <c r="Z484" s="30">
        <v>730</v>
      </c>
      <c r="AA484" s="30">
        <v>950</v>
      </c>
      <c r="AB484" s="30">
        <v>1120</v>
      </c>
      <c r="AC484" s="30">
        <v>1400</v>
      </c>
      <c r="AD484" s="30">
        <v>1700</v>
      </c>
      <c r="AE484" s="30">
        <v>2070</v>
      </c>
      <c r="AF484" s="30">
        <v>2500</v>
      </c>
      <c r="AG484" s="30">
        <v>2950</v>
      </c>
      <c r="AH484" s="30">
        <v>3850</v>
      </c>
      <c r="AI484" s="30">
        <v>4900</v>
      </c>
      <c r="AJ484" s="30">
        <v>6100</v>
      </c>
      <c r="AK484" s="30">
        <v>7400</v>
      </c>
      <c r="AL484" s="30">
        <v>8800</v>
      </c>
      <c r="AM484" s="30">
        <v>10450</v>
      </c>
      <c r="AN484" s="30">
        <v>12290</v>
      </c>
      <c r="AO484" s="30">
        <v>14260</v>
      </c>
      <c r="AP484" s="235">
        <v>16300</v>
      </c>
    </row>
    <row r="485" spans="1:42" hidden="1">
      <c r="A485" s="245">
        <v>1</v>
      </c>
      <c r="B485" s="181" t="s">
        <v>320</v>
      </c>
      <c r="C485" s="13">
        <v>1</v>
      </c>
      <c r="D485" s="13" t="s">
        <v>99</v>
      </c>
      <c r="E485" s="13">
        <v>13</v>
      </c>
      <c r="F485" s="178" t="s">
        <v>390</v>
      </c>
      <c r="G485" s="13">
        <v>50</v>
      </c>
      <c r="H485" s="178" t="s">
        <v>762</v>
      </c>
      <c r="I485" s="179" t="s">
        <v>230</v>
      </c>
      <c r="J485" s="178" t="s">
        <v>365</v>
      </c>
      <c r="K485" s="176" t="s">
        <v>391</v>
      </c>
      <c r="L485" s="13"/>
      <c r="M485" s="230">
        <v>0</v>
      </c>
      <c r="N485" s="230">
        <v>0</v>
      </c>
      <c r="O485" s="230">
        <v>0</v>
      </c>
      <c r="P485" s="230">
        <v>0</v>
      </c>
      <c r="Q485" s="230">
        <v>0</v>
      </c>
      <c r="R485" s="230">
        <v>0</v>
      </c>
      <c r="S485" s="230">
        <v>0</v>
      </c>
      <c r="T485" s="230">
        <v>0</v>
      </c>
      <c r="U485" s="230">
        <v>0</v>
      </c>
      <c r="V485" s="230">
        <v>0</v>
      </c>
      <c r="W485" s="230">
        <v>0</v>
      </c>
      <c r="X485" s="230">
        <v>0</v>
      </c>
      <c r="Y485" s="230">
        <v>0</v>
      </c>
      <c r="Z485" s="230">
        <v>0</v>
      </c>
      <c r="AA485" s="230">
        <v>0</v>
      </c>
      <c r="AB485" s="230">
        <v>0</v>
      </c>
      <c r="AC485" s="230">
        <v>0</v>
      </c>
      <c r="AD485" s="230">
        <v>0</v>
      </c>
      <c r="AE485" s="230">
        <v>0</v>
      </c>
      <c r="AF485" s="230">
        <v>0</v>
      </c>
      <c r="AG485" s="230">
        <v>0</v>
      </c>
      <c r="AH485" s="230">
        <v>0</v>
      </c>
      <c r="AI485" s="230">
        <v>0</v>
      </c>
      <c r="AJ485" s="230">
        <v>0</v>
      </c>
      <c r="AK485" s="230">
        <v>0</v>
      </c>
      <c r="AL485" s="230">
        <v>0</v>
      </c>
      <c r="AM485" s="230">
        <v>0</v>
      </c>
      <c r="AN485" s="230">
        <v>0</v>
      </c>
      <c r="AO485" s="230">
        <v>0</v>
      </c>
      <c r="AP485" s="237">
        <v>0</v>
      </c>
    </row>
    <row r="486" spans="1:42" ht="15" hidden="1" thickBot="1">
      <c r="A486" s="202">
        <v>1</v>
      </c>
      <c r="B486" s="174" t="s">
        <v>320</v>
      </c>
      <c r="C486" s="174">
        <v>1</v>
      </c>
      <c r="D486" s="174" t="s">
        <v>99</v>
      </c>
      <c r="E486" s="244">
        <v>13</v>
      </c>
      <c r="F486" s="174" t="s">
        <v>390</v>
      </c>
      <c r="G486" s="244">
        <v>51</v>
      </c>
      <c r="H486" s="174" t="s">
        <v>227</v>
      </c>
      <c r="I486" s="175" t="s">
        <v>230</v>
      </c>
      <c r="J486" s="174" t="s">
        <v>365</v>
      </c>
      <c r="K486" s="220" t="s">
        <v>391</v>
      </c>
      <c r="L486" s="244"/>
      <c r="M486" s="227">
        <v>0</v>
      </c>
      <c r="N486" s="227">
        <v>0</v>
      </c>
      <c r="O486" s="227">
        <v>0</v>
      </c>
      <c r="P486" s="227">
        <v>0</v>
      </c>
      <c r="Q486" s="227">
        <v>0</v>
      </c>
      <c r="R486" s="227">
        <v>0</v>
      </c>
      <c r="S486" s="227">
        <v>0</v>
      </c>
      <c r="T486" s="227">
        <v>0</v>
      </c>
      <c r="U486" s="227">
        <v>0</v>
      </c>
      <c r="V486" s="227">
        <v>0</v>
      </c>
      <c r="W486" s="227">
        <v>0</v>
      </c>
      <c r="X486" s="227">
        <v>0</v>
      </c>
      <c r="Y486" s="227">
        <v>0</v>
      </c>
      <c r="Z486" s="227">
        <v>0</v>
      </c>
      <c r="AA486" s="227">
        <v>0</v>
      </c>
      <c r="AB486" s="227">
        <v>0</v>
      </c>
      <c r="AC486" s="227">
        <v>0</v>
      </c>
      <c r="AD486" s="227">
        <v>0</v>
      </c>
      <c r="AE486" s="227">
        <v>0</v>
      </c>
      <c r="AF486" s="227">
        <v>0</v>
      </c>
      <c r="AG486" s="227">
        <v>0</v>
      </c>
      <c r="AH486" s="227">
        <v>0</v>
      </c>
      <c r="AI486" s="227">
        <v>0</v>
      </c>
      <c r="AJ486" s="227">
        <v>0</v>
      </c>
      <c r="AK486" s="227">
        <v>0</v>
      </c>
      <c r="AL486" s="227">
        <v>0</v>
      </c>
      <c r="AM486" s="227">
        <v>0</v>
      </c>
      <c r="AN486" s="227">
        <v>0</v>
      </c>
      <c r="AO486" s="227">
        <v>0</v>
      </c>
      <c r="AP486" s="236">
        <v>0</v>
      </c>
    </row>
    <row r="487" spans="1:42" hidden="1">
      <c r="A487" s="198">
        <v>1</v>
      </c>
      <c r="B487" s="199" t="s">
        <v>320</v>
      </c>
      <c r="C487" s="199">
        <v>1</v>
      </c>
      <c r="D487" s="199" t="s">
        <v>99</v>
      </c>
      <c r="E487" s="199">
        <v>13</v>
      </c>
      <c r="F487" s="199" t="s">
        <v>390</v>
      </c>
      <c r="G487" s="199">
        <v>52</v>
      </c>
      <c r="H487" s="199" t="s">
        <v>761</v>
      </c>
      <c r="I487" s="200" t="s">
        <v>231</v>
      </c>
      <c r="J487" s="199" t="s">
        <v>365</v>
      </c>
      <c r="K487" s="199" t="s">
        <v>391</v>
      </c>
      <c r="L487" s="199"/>
      <c r="M487" s="222">
        <v>0</v>
      </c>
      <c r="N487" s="222">
        <v>0</v>
      </c>
      <c r="O487" s="222">
        <v>0</v>
      </c>
      <c r="P487" s="222">
        <v>0</v>
      </c>
      <c r="Q487" s="222">
        <v>0</v>
      </c>
      <c r="R487" s="222">
        <v>0</v>
      </c>
      <c r="S487" s="222">
        <v>0</v>
      </c>
      <c r="T487" s="222">
        <v>0</v>
      </c>
      <c r="U487" s="222">
        <v>0</v>
      </c>
      <c r="V487" s="222">
        <v>0</v>
      </c>
      <c r="W487" s="222">
        <v>0</v>
      </c>
      <c r="X487" s="222">
        <v>0</v>
      </c>
      <c r="Y487" s="222">
        <v>0</v>
      </c>
      <c r="Z487" s="222">
        <v>0</v>
      </c>
      <c r="AA487" s="222">
        <v>0</v>
      </c>
      <c r="AB487" s="222">
        <v>0</v>
      </c>
      <c r="AC487" s="222">
        <v>0</v>
      </c>
      <c r="AD487" s="222">
        <v>0</v>
      </c>
      <c r="AE487" s="222">
        <v>0</v>
      </c>
      <c r="AF487" s="222">
        <v>0</v>
      </c>
      <c r="AG487" s="222">
        <v>0</v>
      </c>
      <c r="AH487" s="222">
        <v>0</v>
      </c>
      <c r="AI487" s="222">
        <v>0</v>
      </c>
      <c r="AJ487" s="222">
        <v>0</v>
      </c>
      <c r="AK487" s="222">
        <v>0</v>
      </c>
      <c r="AL487" s="222">
        <v>0</v>
      </c>
      <c r="AM487" s="222">
        <v>0</v>
      </c>
      <c r="AN487" s="222">
        <v>0</v>
      </c>
      <c r="AO487" s="222">
        <v>0</v>
      </c>
      <c r="AP487" s="234">
        <v>0</v>
      </c>
    </row>
    <row r="488" spans="1:42" hidden="1">
      <c r="A488" s="201">
        <v>1</v>
      </c>
      <c r="B488" s="176" t="s">
        <v>320</v>
      </c>
      <c r="C488" s="13">
        <v>1</v>
      </c>
      <c r="D488" s="13" t="s">
        <v>99</v>
      </c>
      <c r="E488" s="13">
        <v>13</v>
      </c>
      <c r="F488" s="13" t="s">
        <v>390</v>
      </c>
      <c r="G488" s="13">
        <v>53</v>
      </c>
      <c r="H488" s="176" t="s">
        <v>212</v>
      </c>
      <c r="I488" s="173" t="s">
        <v>231</v>
      </c>
      <c r="J488" s="13" t="s">
        <v>365</v>
      </c>
      <c r="K488" s="176" t="s">
        <v>391</v>
      </c>
      <c r="L488" s="13"/>
      <c r="M488" s="30">
        <v>0</v>
      </c>
      <c r="N488" s="30">
        <v>0</v>
      </c>
      <c r="O488" s="30">
        <v>0</v>
      </c>
      <c r="P488" s="30">
        <v>0</v>
      </c>
      <c r="Q488" s="30">
        <v>0</v>
      </c>
      <c r="R488" s="30">
        <v>0</v>
      </c>
      <c r="S488" s="30">
        <v>0</v>
      </c>
      <c r="T488" s="30">
        <v>0</v>
      </c>
      <c r="U488" s="30">
        <v>0</v>
      </c>
      <c r="V488" s="30">
        <v>0</v>
      </c>
      <c r="W488" s="30">
        <v>0</v>
      </c>
      <c r="X488" s="30">
        <v>0</v>
      </c>
      <c r="Y488" s="30">
        <v>0</v>
      </c>
      <c r="Z488" s="30">
        <v>0</v>
      </c>
      <c r="AA488" s="30">
        <v>0</v>
      </c>
      <c r="AB488" s="30">
        <v>0</v>
      </c>
      <c r="AC488" s="30">
        <v>0</v>
      </c>
      <c r="AD488" s="30">
        <v>0</v>
      </c>
      <c r="AE488" s="30">
        <v>0</v>
      </c>
      <c r="AF488" s="30">
        <v>0</v>
      </c>
      <c r="AG488" s="30">
        <v>0</v>
      </c>
      <c r="AH488" s="30">
        <v>0</v>
      </c>
      <c r="AI488" s="30">
        <v>0</v>
      </c>
      <c r="AJ488" s="30">
        <v>0</v>
      </c>
      <c r="AK488" s="30">
        <v>0</v>
      </c>
      <c r="AL488" s="30">
        <v>0</v>
      </c>
      <c r="AM488" s="30">
        <v>0</v>
      </c>
      <c r="AN488" s="30">
        <v>0</v>
      </c>
      <c r="AO488" s="30">
        <v>0</v>
      </c>
      <c r="AP488" s="235">
        <v>0</v>
      </c>
    </row>
    <row r="489" spans="1:42" hidden="1">
      <c r="A489" s="201">
        <v>1</v>
      </c>
      <c r="B489" s="176" t="s">
        <v>320</v>
      </c>
      <c r="C489" s="13">
        <v>1</v>
      </c>
      <c r="D489" s="13" t="s">
        <v>99</v>
      </c>
      <c r="E489" s="13">
        <v>13</v>
      </c>
      <c r="F489" s="13" t="s">
        <v>390</v>
      </c>
      <c r="G489" s="13">
        <v>54</v>
      </c>
      <c r="H489" s="176" t="s">
        <v>768</v>
      </c>
      <c r="I489" s="173" t="s">
        <v>231</v>
      </c>
      <c r="J489" s="13" t="s">
        <v>365</v>
      </c>
      <c r="K489" s="176" t="s">
        <v>391</v>
      </c>
      <c r="L489" s="13"/>
      <c r="M489" s="30">
        <v>0</v>
      </c>
      <c r="N489" s="30">
        <v>0</v>
      </c>
      <c r="O489" s="30">
        <v>0</v>
      </c>
      <c r="P489" s="30">
        <v>0</v>
      </c>
      <c r="Q489" s="30">
        <v>0</v>
      </c>
      <c r="R489" s="30">
        <v>0</v>
      </c>
      <c r="S489" s="30">
        <v>0</v>
      </c>
      <c r="T489" s="30">
        <v>0</v>
      </c>
      <c r="U489" s="30">
        <v>0</v>
      </c>
      <c r="V489" s="30">
        <v>0</v>
      </c>
      <c r="W489" s="30">
        <v>0</v>
      </c>
      <c r="X489" s="30">
        <v>0</v>
      </c>
      <c r="Y489" s="30">
        <v>0</v>
      </c>
      <c r="Z489" s="30">
        <v>0</v>
      </c>
      <c r="AA489" s="30">
        <v>0</v>
      </c>
      <c r="AB489" s="30">
        <v>0</v>
      </c>
      <c r="AC489" s="30">
        <v>0</v>
      </c>
      <c r="AD489" s="30">
        <v>0</v>
      </c>
      <c r="AE489" s="30">
        <v>0</v>
      </c>
      <c r="AF489" s="30">
        <v>0</v>
      </c>
      <c r="AG489" s="30">
        <v>0</v>
      </c>
      <c r="AH489" s="30">
        <v>0</v>
      </c>
      <c r="AI489" s="30">
        <v>0</v>
      </c>
      <c r="AJ489" s="30">
        <v>0</v>
      </c>
      <c r="AK489" s="30">
        <v>0</v>
      </c>
      <c r="AL489" s="30">
        <v>0</v>
      </c>
      <c r="AM489" s="30">
        <v>0</v>
      </c>
      <c r="AN489" s="30">
        <v>0</v>
      </c>
      <c r="AO489" s="30">
        <v>0</v>
      </c>
      <c r="AP489" s="235">
        <v>0</v>
      </c>
    </row>
    <row r="490" spans="1:42" hidden="1">
      <c r="A490" s="201">
        <v>1</v>
      </c>
      <c r="B490" s="176" t="s">
        <v>320</v>
      </c>
      <c r="C490" s="13">
        <v>1</v>
      </c>
      <c r="D490" s="13" t="s">
        <v>99</v>
      </c>
      <c r="E490" s="13">
        <v>13</v>
      </c>
      <c r="F490" s="13" t="s">
        <v>390</v>
      </c>
      <c r="G490" s="13">
        <v>55</v>
      </c>
      <c r="H490" s="176" t="s">
        <v>763</v>
      </c>
      <c r="I490" s="173" t="s">
        <v>231</v>
      </c>
      <c r="J490" s="13" t="s">
        <v>365</v>
      </c>
      <c r="K490" s="176" t="s">
        <v>391</v>
      </c>
      <c r="L490" s="13"/>
      <c r="M490" s="30">
        <v>0</v>
      </c>
      <c r="N490" s="30">
        <v>0</v>
      </c>
      <c r="O490" s="30">
        <v>0</v>
      </c>
      <c r="P490" s="30">
        <v>0</v>
      </c>
      <c r="Q490" s="30">
        <v>0</v>
      </c>
      <c r="R490" s="30">
        <v>0</v>
      </c>
      <c r="S490" s="30">
        <v>0</v>
      </c>
      <c r="T490" s="30">
        <v>0</v>
      </c>
      <c r="U490" s="30">
        <v>0</v>
      </c>
      <c r="V490" s="30">
        <v>0</v>
      </c>
      <c r="W490" s="30">
        <v>0</v>
      </c>
      <c r="X490" s="30">
        <v>0</v>
      </c>
      <c r="Y490" s="30">
        <v>0</v>
      </c>
      <c r="Z490" s="30">
        <v>0</v>
      </c>
      <c r="AA490" s="30">
        <v>0</v>
      </c>
      <c r="AB490" s="30">
        <v>0</v>
      </c>
      <c r="AC490" s="30">
        <v>0</v>
      </c>
      <c r="AD490" s="30">
        <v>0</v>
      </c>
      <c r="AE490" s="30">
        <v>0</v>
      </c>
      <c r="AF490" s="30">
        <v>0</v>
      </c>
      <c r="AG490" s="30">
        <v>0</v>
      </c>
      <c r="AH490" s="30">
        <v>0</v>
      </c>
      <c r="AI490" s="30">
        <v>0</v>
      </c>
      <c r="AJ490" s="30">
        <v>0</v>
      </c>
      <c r="AK490" s="30">
        <v>0</v>
      </c>
      <c r="AL490" s="30">
        <v>0</v>
      </c>
      <c r="AM490" s="30">
        <v>0</v>
      </c>
      <c r="AN490" s="30">
        <v>0</v>
      </c>
      <c r="AO490" s="30">
        <v>0</v>
      </c>
      <c r="AP490" s="235">
        <v>0</v>
      </c>
    </row>
    <row r="491" spans="1:42" hidden="1">
      <c r="A491" s="201">
        <v>1</v>
      </c>
      <c r="B491" s="176" t="s">
        <v>320</v>
      </c>
      <c r="C491" s="13">
        <v>1</v>
      </c>
      <c r="D491" s="13" t="s">
        <v>99</v>
      </c>
      <c r="E491" s="13">
        <v>13</v>
      </c>
      <c r="F491" s="13" t="s">
        <v>390</v>
      </c>
      <c r="G491" s="13">
        <v>56</v>
      </c>
      <c r="H491" s="13" t="s">
        <v>215</v>
      </c>
      <c r="I491" s="173" t="s">
        <v>231</v>
      </c>
      <c r="J491" s="13" t="s">
        <v>365</v>
      </c>
      <c r="K491" s="176" t="s">
        <v>391</v>
      </c>
      <c r="L491" s="13"/>
      <c r="M491" s="30">
        <v>0</v>
      </c>
      <c r="N491" s="30">
        <v>0</v>
      </c>
      <c r="O491" s="30">
        <v>0</v>
      </c>
      <c r="P491" s="30">
        <v>0</v>
      </c>
      <c r="Q491" s="30">
        <v>0</v>
      </c>
      <c r="R491" s="30">
        <v>0</v>
      </c>
      <c r="S491" s="30">
        <v>0</v>
      </c>
      <c r="T491" s="30">
        <v>0</v>
      </c>
      <c r="U491" s="30">
        <v>0</v>
      </c>
      <c r="V491" s="30">
        <v>0</v>
      </c>
      <c r="W491" s="30">
        <v>0</v>
      </c>
      <c r="X491" s="30">
        <v>0</v>
      </c>
      <c r="Y491" s="30">
        <v>0</v>
      </c>
      <c r="Z491" s="30">
        <v>0</v>
      </c>
      <c r="AA491" s="30">
        <v>0</v>
      </c>
      <c r="AB491" s="30">
        <v>0</v>
      </c>
      <c r="AC491" s="30">
        <v>0</v>
      </c>
      <c r="AD491" s="30">
        <v>0</v>
      </c>
      <c r="AE491" s="30">
        <v>0</v>
      </c>
      <c r="AF491" s="30">
        <v>0</v>
      </c>
      <c r="AG491" s="30">
        <v>0</v>
      </c>
      <c r="AH491" s="30">
        <v>0</v>
      </c>
      <c r="AI491" s="30">
        <v>0</v>
      </c>
      <c r="AJ491" s="30">
        <v>0</v>
      </c>
      <c r="AK491" s="30">
        <v>0</v>
      </c>
      <c r="AL491" s="30">
        <v>0</v>
      </c>
      <c r="AM491" s="30">
        <v>0</v>
      </c>
      <c r="AN491" s="30">
        <v>0</v>
      </c>
      <c r="AO491" s="30">
        <v>0</v>
      </c>
      <c r="AP491" s="235">
        <v>0</v>
      </c>
    </row>
    <row r="492" spans="1:42" hidden="1">
      <c r="A492" s="201">
        <v>1</v>
      </c>
      <c r="B492" s="176" t="s">
        <v>320</v>
      </c>
      <c r="C492" s="13">
        <v>1</v>
      </c>
      <c r="D492" s="13" t="s">
        <v>99</v>
      </c>
      <c r="E492" s="13">
        <v>13</v>
      </c>
      <c r="F492" s="13" t="s">
        <v>390</v>
      </c>
      <c r="G492" s="13">
        <v>57</v>
      </c>
      <c r="H492" s="13" t="s">
        <v>216</v>
      </c>
      <c r="I492" s="173" t="s">
        <v>231</v>
      </c>
      <c r="J492" s="13" t="s">
        <v>365</v>
      </c>
      <c r="K492" s="176" t="s">
        <v>391</v>
      </c>
      <c r="L492" s="13"/>
      <c r="M492" s="30">
        <v>0</v>
      </c>
      <c r="N492" s="30">
        <v>0</v>
      </c>
      <c r="O492" s="30">
        <v>0</v>
      </c>
      <c r="P492" s="30">
        <v>0</v>
      </c>
      <c r="Q492" s="30">
        <v>0</v>
      </c>
      <c r="R492" s="30">
        <v>0</v>
      </c>
      <c r="S492" s="30">
        <v>0</v>
      </c>
      <c r="T492" s="30">
        <v>0</v>
      </c>
      <c r="U492" s="30">
        <v>0</v>
      </c>
      <c r="V492" s="30">
        <v>0</v>
      </c>
      <c r="W492" s="30">
        <v>0</v>
      </c>
      <c r="X492" s="30">
        <v>0</v>
      </c>
      <c r="Y492" s="30">
        <v>0</v>
      </c>
      <c r="Z492" s="30">
        <v>0</v>
      </c>
      <c r="AA492" s="30">
        <v>0</v>
      </c>
      <c r="AB492" s="30">
        <v>0</v>
      </c>
      <c r="AC492" s="30">
        <v>0</v>
      </c>
      <c r="AD492" s="30">
        <v>0</v>
      </c>
      <c r="AE492" s="30">
        <v>0</v>
      </c>
      <c r="AF492" s="30">
        <v>0</v>
      </c>
      <c r="AG492" s="30">
        <v>0</v>
      </c>
      <c r="AH492" s="30">
        <v>0</v>
      </c>
      <c r="AI492" s="30">
        <v>0</v>
      </c>
      <c r="AJ492" s="30">
        <v>0</v>
      </c>
      <c r="AK492" s="30">
        <v>0</v>
      </c>
      <c r="AL492" s="30">
        <v>0</v>
      </c>
      <c r="AM492" s="30">
        <v>0</v>
      </c>
      <c r="AN492" s="30">
        <v>0</v>
      </c>
      <c r="AO492" s="30">
        <v>0</v>
      </c>
      <c r="AP492" s="235">
        <v>0</v>
      </c>
    </row>
    <row r="493" spans="1:42" hidden="1">
      <c r="A493" s="201">
        <v>1</v>
      </c>
      <c r="B493" s="176" t="s">
        <v>320</v>
      </c>
      <c r="C493" s="13">
        <v>1</v>
      </c>
      <c r="D493" s="13" t="s">
        <v>99</v>
      </c>
      <c r="E493" s="13">
        <v>13</v>
      </c>
      <c r="F493" s="13" t="s">
        <v>390</v>
      </c>
      <c r="G493" s="13">
        <v>58</v>
      </c>
      <c r="H493" s="13" t="s">
        <v>765</v>
      </c>
      <c r="I493" s="173" t="s">
        <v>231</v>
      </c>
      <c r="J493" s="13" t="s">
        <v>365</v>
      </c>
      <c r="K493" s="176" t="s">
        <v>391</v>
      </c>
      <c r="L493" s="13"/>
      <c r="M493" s="30">
        <v>0</v>
      </c>
      <c r="N493" s="30">
        <v>0</v>
      </c>
      <c r="O493" s="30">
        <v>0</v>
      </c>
      <c r="P493" s="30">
        <v>0</v>
      </c>
      <c r="Q493" s="30">
        <v>0</v>
      </c>
      <c r="R493" s="30">
        <v>0</v>
      </c>
      <c r="S493" s="30">
        <v>0</v>
      </c>
      <c r="T493" s="30">
        <v>0</v>
      </c>
      <c r="U493" s="30">
        <v>0</v>
      </c>
      <c r="V493" s="30">
        <v>0</v>
      </c>
      <c r="W493" s="30">
        <v>0</v>
      </c>
      <c r="X493" s="30">
        <v>0</v>
      </c>
      <c r="Y493" s="30">
        <v>0</v>
      </c>
      <c r="Z493" s="30">
        <v>0</v>
      </c>
      <c r="AA493" s="30">
        <v>0</v>
      </c>
      <c r="AB493" s="30">
        <v>0</v>
      </c>
      <c r="AC493" s="30">
        <v>0</v>
      </c>
      <c r="AD493" s="30">
        <v>0</v>
      </c>
      <c r="AE493" s="30">
        <v>0</v>
      </c>
      <c r="AF493" s="30">
        <v>0</v>
      </c>
      <c r="AG493" s="30">
        <v>0</v>
      </c>
      <c r="AH493" s="30">
        <v>0</v>
      </c>
      <c r="AI493" s="30">
        <v>0</v>
      </c>
      <c r="AJ493" s="30">
        <v>0</v>
      </c>
      <c r="AK493" s="30">
        <v>0</v>
      </c>
      <c r="AL493" s="30">
        <v>0</v>
      </c>
      <c r="AM493" s="30">
        <v>0</v>
      </c>
      <c r="AN493" s="30">
        <v>0</v>
      </c>
      <c r="AO493" s="30">
        <v>0</v>
      </c>
      <c r="AP493" s="235">
        <v>0</v>
      </c>
    </row>
    <row r="494" spans="1:42" hidden="1">
      <c r="A494" s="201">
        <v>1</v>
      </c>
      <c r="B494" s="176" t="s">
        <v>320</v>
      </c>
      <c r="C494" s="13">
        <v>1</v>
      </c>
      <c r="D494" s="13" t="s">
        <v>99</v>
      </c>
      <c r="E494" s="13">
        <v>13</v>
      </c>
      <c r="F494" s="13" t="s">
        <v>390</v>
      </c>
      <c r="G494" s="13">
        <v>59</v>
      </c>
      <c r="H494" s="13" t="s">
        <v>766</v>
      </c>
      <c r="I494" s="173" t="s">
        <v>231</v>
      </c>
      <c r="J494" s="13" t="s">
        <v>365</v>
      </c>
      <c r="K494" s="176" t="s">
        <v>391</v>
      </c>
      <c r="L494" s="13"/>
      <c r="M494" s="30">
        <v>0</v>
      </c>
      <c r="N494" s="30">
        <v>0</v>
      </c>
      <c r="O494" s="30">
        <v>0</v>
      </c>
      <c r="P494" s="30">
        <v>0</v>
      </c>
      <c r="Q494" s="30">
        <v>0</v>
      </c>
      <c r="R494" s="30">
        <v>0</v>
      </c>
      <c r="S494" s="30">
        <v>0</v>
      </c>
      <c r="T494" s="30">
        <v>0</v>
      </c>
      <c r="U494" s="30">
        <v>0</v>
      </c>
      <c r="V494" s="30">
        <v>0</v>
      </c>
      <c r="W494" s="30">
        <v>0</v>
      </c>
      <c r="X494" s="30">
        <v>0</v>
      </c>
      <c r="Y494" s="30">
        <v>0</v>
      </c>
      <c r="Z494" s="30">
        <v>0</v>
      </c>
      <c r="AA494" s="30">
        <v>0</v>
      </c>
      <c r="AB494" s="30">
        <v>0</v>
      </c>
      <c r="AC494" s="30">
        <v>0</v>
      </c>
      <c r="AD494" s="30">
        <v>0</v>
      </c>
      <c r="AE494" s="30">
        <v>0</v>
      </c>
      <c r="AF494" s="30">
        <v>0</v>
      </c>
      <c r="AG494" s="30">
        <v>0</v>
      </c>
      <c r="AH494" s="30">
        <v>0</v>
      </c>
      <c r="AI494" s="30">
        <v>0</v>
      </c>
      <c r="AJ494" s="30">
        <v>0</v>
      </c>
      <c r="AK494" s="30">
        <v>0</v>
      </c>
      <c r="AL494" s="30">
        <v>0</v>
      </c>
      <c r="AM494" s="30">
        <v>0</v>
      </c>
      <c r="AN494" s="30">
        <v>0</v>
      </c>
      <c r="AO494" s="30">
        <v>0</v>
      </c>
      <c r="AP494" s="235">
        <v>0</v>
      </c>
    </row>
    <row r="495" spans="1:42" hidden="1">
      <c r="A495" s="201">
        <v>1</v>
      </c>
      <c r="B495" s="176" t="s">
        <v>320</v>
      </c>
      <c r="C495" s="13">
        <v>1</v>
      </c>
      <c r="D495" s="13" t="s">
        <v>99</v>
      </c>
      <c r="E495" s="13">
        <v>13</v>
      </c>
      <c r="F495" s="13" t="s">
        <v>390</v>
      </c>
      <c r="G495" s="13">
        <v>60</v>
      </c>
      <c r="H495" s="13" t="s">
        <v>767</v>
      </c>
      <c r="I495" s="173" t="s">
        <v>231</v>
      </c>
      <c r="J495" s="13" t="s">
        <v>365</v>
      </c>
      <c r="K495" s="176" t="s">
        <v>391</v>
      </c>
      <c r="L495" s="178"/>
      <c r="M495" s="30">
        <v>0</v>
      </c>
      <c r="N495" s="30">
        <v>0</v>
      </c>
      <c r="O495" s="30">
        <v>0</v>
      </c>
      <c r="P495" s="30">
        <v>0</v>
      </c>
      <c r="Q495" s="30">
        <v>0</v>
      </c>
      <c r="R495" s="30">
        <v>0</v>
      </c>
      <c r="S495" s="30">
        <v>0</v>
      </c>
      <c r="T495" s="30">
        <v>0</v>
      </c>
      <c r="U495" s="30">
        <v>0</v>
      </c>
      <c r="V495" s="30">
        <v>0</v>
      </c>
      <c r="W495" s="30">
        <v>0</v>
      </c>
      <c r="X495" s="30">
        <v>0</v>
      </c>
      <c r="Y495" s="30">
        <v>0</v>
      </c>
      <c r="Z495" s="30">
        <v>0</v>
      </c>
      <c r="AA495" s="30">
        <v>0</v>
      </c>
      <c r="AB495" s="30">
        <v>0</v>
      </c>
      <c r="AC495" s="30">
        <v>0</v>
      </c>
      <c r="AD495" s="30">
        <v>0</v>
      </c>
      <c r="AE495" s="30">
        <v>0</v>
      </c>
      <c r="AF495" s="30">
        <v>0</v>
      </c>
      <c r="AG495" s="30">
        <v>0</v>
      </c>
      <c r="AH495" s="30">
        <v>0</v>
      </c>
      <c r="AI495" s="30">
        <v>0</v>
      </c>
      <c r="AJ495" s="30">
        <v>0</v>
      </c>
      <c r="AK495" s="30">
        <v>0</v>
      </c>
      <c r="AL495" s="30">
        <v>0</v>
      </c>
      <c r="AM495" s="30">
        <v>0</v>
      </c>
      <c r="AN495" s="30">
        <v>0</v>
      </c>
      <c r="AO495" s="30">
        <v>0</v>
      </c>
      <c r="AP495" s="235">
        <v>0</v>
      </c>
    </row>
    <row r="496" spans="1:42" hidden="1">
      <c r="A496" s="201">
        <v>1</v>
      </c>
      <c r="B496" s="13" t="s">
        <v>320</v>
      </c>
      <c r="C496" s="13">
        <v>1</v>
      </c>
      <c r="D496" s="13" t="s">
        <v>99</v>
      </c>
      <c r="E496" s="13">
        <v>13</v>
      </c>
      <c r="F496" s="13" t="s">
        <v>390</v>
      </c>
      <c r="G496" s="13">
        <v>61</v>
      </c>
      <c r="H496" s="13" t="s">
        <v>220</v>
      </c>
      <c r="I496" s="173" t="s">
        <v>231</v>
      </c>
      <c r="J496" s="13" t="s">
        <v>365</v>
      </c>
      <c r="K496" s="13" t="s">
        <v>391</v>
      </c>
      <c r="L496" s="13"/>
      <c r="M496" s="30">
        <v>0</v>
      </c>
      <c r="N496" s="30">
        <v>0</v>
      </c>
      <c r="O496" s="30">
        <v>0</v>
      </c>
      <c r="P496" s="30">
        <v>0</v>
      </c>
      <c r="Q496" s="30">
        <v>0</v>
      </c>
      <c r="R496" s="30">
        <v>0</v>
      </c>
      <c r="S496" s="30">
        <v>0</v>
      </c>
      <c r="T496" s="30">
        <v>0</v>
      </c>
      <c r="U496" s="30">
        <v>0</v>
      </c>
      <c r="V496" s="30">
        <v>0</v>
      </c>
      <c r="W496" s="30">
        <v>0</v>
      </c>
      <c r="X496" s="30">
        <v>0</v>
      </c>
      <c r="Y496" s="30">
        <v>0</v>
      </c>
      <c r="Z496" s="30">
        <v>0</v>
      </c>
      <c r="AA496" s="30">
        <v>0</v>
      </c>
      <c r="AB496" s="30">
        <v>0</v>
      </c>
      <c r="AC496" s="30">
        <v>0</v>
      </c>
      <c r="AD496" s="30">
        <v>0</v>
      </c>
      <c r="AE496" s="30">
        <v>0</v>
      </c>
      <c r="AF496" s="30">
        <v>0</v>
      </c>
      <c r="AG496" s="30">
        <v>0</v>
      </c>
      <c r="AH496" s="30">
        <v>0</v>
      </c>
      <c r="AI496" s="30">
        <v>0</v>
      </c>
      <c r="AJ496" s="30">
        <v>0</v>
      </c>
      <c r="AK496" s="30">
        <v>0</v>
      </c>
      <c r="AL496" s="30">
        <v>0</v>
      </c>
      <c r="AM496" s="30">
        <v>0</v>
      </c>
      <c r="AN496" s="30">
        <v>0</v>
      </c>
      <c r="AO496" s="30">
        <v>0</v>
      </c>
      <c r="AP496" s="235">
        <v>0</v>
      </c>
    </row>
    <row r="497" spans="1:42" hidden="1">
      <c r="A497" s="201">
        <v>1</v>
      </c>
      <c r="B497" s="13" t="s">
        <v>320</v>
      </c>
      <c r="C497" s="13">
        <v>1</v>
      </c>
      <c r="D497" s="13" t="s">
        <v>99</v>
      </c>
      <c r="E497" s="13">
        <v>13</v>
      </c>
      <c r="F497" s="13" t="s">
        <v>390</v>
      </c>
      <c r="G497" s="13">
        <v>62</v>
      </c>
      <c r="H497" s="13" t="s">
        <v>221</v>
      </c>
      <c r="I497" s="173" t="s">
        <v>231</v>
      </c>
      <c r="J497" s="13" t="s">
        <v>365</v>
      </c>
      <c r="K497" s="13" t="s">
        <v>391</v>
      </c>
      <c r="L497" s="13"/>
      <c r="M497" s="30">
        <v>0</v>
      </c>
      <c r="N497" s="30">
        <v>0</v>
      </c>
      <c r="O497" s="30">
        <v>0</v>
      </c>
      <c r="P497" s="30">
        <v>0</v>
      </c>
      <c r="Q497" s="30">
        <v>0</v>
      </c>
      <c r="R497" s="30">
        <v>0</v>
      </c>
      <c r="S497" s="30">
        <v>0</v>
      </c>
      <c r="T497" s="30">
        <v>0</v>
      </c>
      <c r="U497" s="30">
        <v>0</v>
      </c>
      <c r="V497" s="30">
        <v>0</v>
      </c>
      <c r="W497" s="30">
        <v>0</v>
      </c>
      <c r="X497" s="30">
        <v>0</v>
      </c>
      <c r="Y497" s="30">
        <v>0</v>
      </c>
      <c r="Z497" s="30">
        <v>0</v>
      </c>
      <c r="AA497" s="30">
        <v>0</v>
      </c>
      <c r="AB497" s="30">
        <v>0</v>
      </c>
      <c r="AC497" s="30">
        <v>0</v>
      </c>
      <c r="AD497" s="30">
        <v>0</v>
      </c>
      <c r="AE497" s="30">
        <v>0</v>
      </c>
      <c r="AF497" s="30">
        <v>0</v>
      </c>
      <c r="AG497" s="30">
        <v>0</v>
      </c>
      <c r="AH497" s="30">
        <v>0</v>
      </c>
      <c r="AI497" s="30">
        <v>0</v>
      </c>
      <c r="AJ497" s="30">
        <v>0</v>
      </c>
      <c r="AK497" s="30">
        <v>0</v>
      </c>
      <c r="AL497" s="30">
        <v>0</v>
      </c>
      <c r="AM497" s="30">
        <v>0</v>
      </c>
      <c r="AN497" s="30">
        <v>0</v>
      </c>
      <c r="AO497" s="30">
        <v>0</v>
      </c>
      <c r="AP497" s="235">
        <v>0</v>
      </c>
    </row>
    <row r="498" spans="1:42" hidden="1">
      <c r="A498" s="201">
        <v>1</v>
      </c>
      <c r="B498" s="13" t="s">
        <v>320</v>
      </c>
      <c r="C498" s="13">
        <v>1</v>
      </c>
      <c r="D498" s="13" t="s">
        <v>99</v>
      </c>
      <c r="E498" s="13">
        <v>13</v>
      </c>
      <c r="F498" s="13" t="s">
        <v>390</v>
      </c>
      <c r="G498" s="13">
        <v>63</v>
      </c>
      <c r="H498" s="13" t="s">
        <v>222</v>
      </c>
      <c r="I498" s="173" t="s">
        <v>231</v>
      </c>
      <c r="J498" s="13" t="s">
        <v>365</v>
      </c>
      <c r="K498" s="13" t="s">
        <v>391</v>
      </c>
      <c r="L498" s="13"/>
      <c r="M498" s="30">
        <v>0</v>
      </c>
      <c r="N498" s="30">
        <v>0</v>
      </c>
      <c r="O498" s="30">
        <v>0</v>
      </c>
      <c r="P498" s="30">
        <v>0</v>
      </c>
      <c r="Q498" s="30">
        <v>0</v>
      </c>
      <c r="R498" s="30">
        <v>0</v>
      </c>
      <c r="S498" s="30">
        <v>0</v>
      </c>
      <c r="T498" s="30">
        <v>0</v>
      </c>
      <c r="U498" s="30">
        <v>0</v>
      </c>
      <c r="V498" s="30">
        <v>0</v>
      </c>
      <c r="W498" s="30">
        <v>0</v>
      </c>
      <c r="X498" s="30">
        <v>0</v>
      </c>
      <c r="Y498" s="30">
        <v>0</v>
      </c>
      <c r="Z498" s="30">
        <v>0</v>
      </c>
      <c r="AA498" s="30">
        <v>0</v>
      </c>
      <c r="AB498" s="30">
        <v>0</v>
      </c>
      <c r="AC498" s="30">
        <v>0</v>
      </c>
      <c r="AD498" s="30">
        <v>0</v>
      </c>
      <c r="AE498" s="30">
        <v>0</v>
      </c>
      <c r="AF498" s="30">
        <v>0</v>
      </c>
      <c r="AG498" s="30">
        <v>0</v>
      </c>
      <c r="AH498" s="30">
        <v>0</v>
      </c>
      <c r="AI498" s="30">
        <v>0</v>
      </c>
      <c r="AJ498" s="30">
        <v>0</v>
      </c>
      <c r="AK498" s="30">
        <v>0</v>
      </c>
      <c r="AL498" s="30">
        <v>0</v>
      </c>
      <c r="AM498" s="30">
        <v>0</v>
      </c>
      <c r="AN498" s="30">
        <v>0</v>
      </c>
      <c r="AO498" s="30">
        <v>0</v>
      </c>
      <c r="AP498" s="235">
        <v>0</v>
      </c>
    </row>
    <row r="499" spans="1:42" hidden="1">
      <c r="A499" s="201">
        <v>1</v>
      </c>
      <c r="B499" s="176" t="s">
        <v>320</v>
      </c>
      <c r="C499" s="13">
        <v>1</v>
      </c>
      <c r="D499" s="13" t="s">
        <v>99</v>
      </c>
      <c r="E499" s="13">
        <v>13</v>
      </c>
      <c r="F499" s="13" t="s">
        <v>390</v>
      </c>
      <c r="G499" s="13">
        <v>64</v>
      </c>
      <c r="H499" s="13" t="s">
        <v>772</v>
      </c>
      <c r="I499" s="173" t="s">
        <v>231</v>
      </c>
      <c r="J499" s="13" t="s">
        <v>365</v>
      </c>
      <c r="K499" s="176" t="s">
        <v>391</v>
      </c>
      <c r="L499" s="13"/>
      <c r="M499" s="30">
        <v>0</v>
      </c>
      <c r="N499" s="30">
        <v>0</v>
      </c>
      <c r="O499" s="30">
        <v>0</v>
      </c>
      <c r="P499" s="30">
        <v>0</v>
      </c>
      <c r="Q499" s="30">
        <v>0</v>
      </c>
      <c r="R499" s="30">
        <v>0</v>
      </c>
      <c r="S499" s="30">
        <v>0</v>
      </c>
      <c r="T499" s="30">
        <v>0</v>
      </c>
      <c r="U499" s="30">
        <v>0</v>
      </c>
      <c r="V499" s="30">
        <v>0</v>
      </c>
      <c r="W499" s="30">
        <v>0</v>
      </c>
      <c r="X499" s="30">
        <v>0</v>
      </c>
      <c r="Y499" s="30">
        <v>0</v>
      </c>
      <c r="Z499" s="30">
        <v>0</v>
      </c>
      <c r="AA499" s="30">
        <v>0</v>
      </c>
      <c r="AB499" s="30">
        <v>0</v>
      </c>
      <c r="AC499" s="30">
        <v>0</v>
      </c>
      <c r="AD499" s="30">
        <v>0</v>
      </c>
      <c r="AE499" s="30">
        <v>0</v>
      </c>
      <c r="AF499" s="30">
        <v>0</v>
      </c>
      <c r="AG499" s="30">
        <v>0</v>
      </c>
      <c r="AH499" s="30">
        <v>0</v>
      </c>
      <c r="AI499" s="30">
        <v>0</v>
      </c>
      <c r="AJ499" s="30">
        <v>0</v>
      </c>
      <c r="AK499" s="30">
        <v>0</v>
      </c>
      <c r="AL499" s="30">
        <v>0</v>
      </c>
      <c r="AM499" s="30">
        <v>0</v>
      </c>
      <c r="AN499" s="30">
        <v>0</v>
      </c>
      <c r="AO499" s="30">
        <v>0</v>
      </c>
      <c r="AP499" s="235">
        <v>0</v>
      </c>
    </row>
    <row r="500" spans="1:42" hidden="1">
      <c r="A500" s="201">
        <v>1</v>
      </c>
      <c r="B500" s="176" t="s">
        <v>320</v>
      </c>
      <c r="C500" s="13">
        <v>1</v>
      </c>
      <c r="D500" s="13" t="s">
        <v>99</v>
      </c>
      <c r="E500" s="176">
        <v>13</v>
      </c>
      <c r="F500" s="176" t="s">
        <v>390</v>
      </c>
      <c r="G500" s="181">
        <v>65</v>
      </c>
      <c r="H500" s="13" t="s">
        <v>224</v>
      </c>
      <c r="I500" s="173" t="s">
        <v>231</v>
      </c>
      <c r="J500" s="13" t="s">
        <v>365</v>
      </c>
      <c r="K500" s="176" t="s">
        <v>391</v>
      </c>
      <c r="L500" s="13"/>
      <c r="M500" s="30">
        <v>0</v>
      </c>
      <c r="N500" s="30">
        <v>0</v>
      </c>
      <c r="O500" s="30">
        <v>0</v>
      </c>
      <c r="P500" s="30">
        <v>0</v>
      </c>
      <c r="Q500" s="30">
        <v>0</v>
      </c>
      <c r="R500" s="30">
        <v>0</v>
      </c>
      <c r="S500" s="30">
        <v>0</v>
      </c>
      <c r="T500" s="30">
        <v>0</v>
      </c>
      <c r="U500" s="30">
        <v>0</v>
      </c>
      <c r="V500" s="30">
        <v>0</v>
      </c>
      <c r="W500" s="30">
        <v>0</v>
      </c>
      <c r="X500" s="30">
        <v>0</v>
      </c>
      <c r="Y500" s="30">
        <v>0</v>
      </c>
      <c r="Z500" s="30">
        <v>0</v>
      </c>
      <c r="AA500" s="30">
        <v>0</v>
      </c>
      <c r="AB500" s="30">
        <v>0</v>
      </c>
      <c r="AC500" s="30">
        <v>0</v>
      </c>
      <c r="AD500" s="30">
        <v>0</v>
      </c>
      <c r="AE500" s="30">
        <v>0</v>
      </c>
      <c r="AF500" s="30">
        <v>0</v>
      </c>
      <c r="AG500" s="30">
        <v>0</v>
      </c>
      <c r="AH500" s="30">
        <v>0</v>
      </c>
      <c r="AI500" s="30">
        <v>0</v>
      </c>
      <c r="AJ500" s="30">
        <v>0</v>
      </c>
      <c r="AK500" s="30">
        <v>0</v>
      </c>
      <c r="AL500" s="30">
        <v>0</v>
      </c>
      <c r="AM500" s="30">
        <v>0</v>
      </c>
      <c r="AN500" s="30">
        <v>0</v>
      </c>
      <c r="AO500" s="30">
        <v>0</v>
      </c>
      <c r="AP500" s="235">
        <v>0</v>
      </c>
    </row>
    <row r="501" spans="1:42" hidden="1">
      <c r="A501" s="201">
        <v>1</v>
      </c>
      <c r="B501" s="176" t="s">
        <v>320</v>
      </c>
      <c r="C501" s="13">
        <v>1</v>
      </c>
      <c r="D501" s="13" t="s">
        <v>99</v>
      </c>
      <c r="E501" s="176">
        <v>13</v>
      </c>
      <c r="F501" s="176" t="s">
        <v>390</v>
      </c>
      <c r="G501" s="13">
        <v>66</v>
      </c>
      <c r="H501" s="13" t="s">
        <v>764</v>
      </c>
      <c r="I501" s="173" t="s">
        <v>231</v>
      </c>
      <c r="J501" s="13" t="s">
        <v>365</v>
      </c>
      <c r="K501" s="176" t="s">
        <v>391</v>
      </c>
      <c r="L501" s="13"/>
      <c r="M501" s="30">
        <v>0</v>
      </c>
      <c r="N501" s="30">
        <v>0</v>
      </c>
      <c r="O501" s="30">
        <v>0</v>
      </c>
      <c r="P501" s="30">
        <v>0</v>
      </c>
      <c r="Q501" s="30">
        <v>0</v>
      </c>
      <c r="R501" s="30">
        <v>0</v>
      </c>
      <c r="S501" s="30">
        <v>0</v>
      </c>
      <c r="T501" s="30">
        <v>0</v>
      </c>
      <c r="U501" s="30">
        <v>0</v>
      </c>
      <c r="V501" s="30">
        <v>0</v>
      </c>
      <c r="W501" s="30">
        <v>0</v>
      </c>
      <c r="X501" s="30">
        <v>0</v>
      </c>
      <c r="Y501" s="30">
        <v>0</v>
      </c>
      <c r="Z501" s="30">
        <v>0</v>
      </c>
      <c r="AA501" s="30">
        <v>0</v>
      </c>
      <c r="AB501" s="30">
        <v>0</v>
      </c>
      <c r="AC501" s="30">
        <v>0</v>
      </c>
      <c r="AD501" s="30">
        <v>0</v>
      </c>
      <c r="AE501" s="30">
        <v>0</v>
      </c>
      <c r="AF501" s="30">
        <v>0</v>
      </c>
      <c r="AG501" s="30">
        <v>0</v>
      </c>
      <c r="AH501" s="30">
        <v>0</v>
      </c>
      <c r="AI501" s="30">
        <v>0</v>
      </c>
      <c r="AJ501" s="30">
        <v>0</v>
      </c>
      <c r="AK501" s="30">
        <v>0</v>
      </c>
      <c r="AL501" s="30">
        <v>0</v>
      </c>
      <c r="AM501" s="30">
        <v>0</v>
      </c>
      <c r="AN501" s="30">
        <v>0</v>
      </c>
      <c r="AO501" s="30">
        <v>0</v>
      </c>
      <c r="AP501" s="235">
        <v>0</v>
      </c>
    </row>
    <row r="502" spans="1:42" hidden="1">
      <c r="A502" s="245">
        <v>1</v>
      </c>
      <c r="B502" s="181" t="s">
        <v>320</v>
      </c>
      <c r="C502" s="13">
        <v>1</v>
      </c>
      <c r="D502" s="13" t="s">
        <v>99</v>
      </c>
      <c r="E502" s="176">
        <v>13</v>
      </c>
      <c r="F502" s="181" t="s">
        <v>390</v>
      </c>
      <c r="G502" s="181">
        <v>67</v>
      </c>
      <c r="H502" s="178" t="s">
        <v>762</v>
      </c>
      <c r="I502" s="179" t="s">
        <v>231</v>
      </c>
      <c r="J502" s="178" t="s">
        <v>365</v>
      </c>
      <c r="K502" s="176" t="s">
        <v>391</v>
      </c>
      <c r="L502" s="13"/>
      <c r="M502" s="230">
        <v>0</v>
      </c>
      <c r="N502" s="230">
        <v>0</v>
      </c>
      <c r="O502" s="230">
        <v>0</v>
      </c>
      <c r="P502" s="230">
        <v>0</v>
      </c>
      <c r="Q502" s="230">
        <v>0</v>
      </c>
      <c r="R502" s="230">
        <v>0</v>
      </c>
      <c r="S502" s="230">
        <v>0</v>
      </c>
      <c r="T502" s="230">
        <v>0</v>
      </c>
      <c r="U502" s="230">
        <v>0</v>
      </c>
      <c r="V502" s="230">
        <v>0</v>
      </c>
      <c r="W502" s="230">
        <v>0</v>
      </c>
      <c r="X502" s="230">
        <v>0</v>
      </c>
      <c r="Y502" s="230">
        <v>0</v>
      </c>
      <c r="Z502" s="230">
        <v>0</v>
      </c>
      <c r="AA502" s="230">
        <v>0</v>
      </c>
      <c r="AB502" s="230">
        <v>0</v>
      </c>
      <c r="AC502" s="230">
        <v>0</v>
      </c>
      <c r="AD502" s="230">
        <v>0</v>
      </c>
      <c r="AE502" s="230">
        <v>0</v>
      </c>
      <c r="AF502" s="230">
        <v>0</v>
      </c>
      <c r="AG502" s="230">
        <v>0</v>
      </c>
      <c r="AH502" s="230">
        <v>0</v>
      </c>
      <c r="AI502" s="230">
        <v>0</v>
      </c>
      <c r="AJ502" s="230">
        <v>0</v>
      </c>
      <c r="AK502" s="230">
        <v>0</v>
      </c>
      <c r="AL502" s="230">
        <v>0</v>
      </c>
      <c r="AM502" s="230">
        <v>0</v>
      </c>
      <c r="AN502" s="230">
        <v>0</v>
      </c>
      <c r="AO502" s="230">
        <v>0</v>
      </c>
      <c r="AP502" s="237">
        <v>0</v>
      </c>
    </row>
    <row r="503" spans="1:42" ht="15" hidden="1" thickBot="1">
      <c r="A503" s="202">
        <v>1</v>
      </c>
      <c r="B503" s="174" t="s">
        <v>320</v>
      </c>
      <c r="C503" s="174">
        <v>1</v>
      </c>
      <c r="D503" s="174" t="s">
        <v>99</v>
      </c>
      <c r="E503" s="261">
        <v>13</v>
      </c>
      <c r="F503" s="174" t="s">
        <v>390</v>
      </c>
      <c r="G503" s="244">
        <v>68</v>
      </c>
      <c r="H503" s="174" t="s">
        <v>227</v>
      </c>
      <c r="I503" s="175" t="s">
        <v>231</v>
      </c>
      <c r="J503" s="174" t="s">
        <v>365</v>
      </c>
      <c r="K503" s="220" t="s">
        <v>391</v>
      </c>
      <c r="L503" s="244"/>
      <c r="M503" s="227">
        <v>0</v>
      </c>
      <c r="N503" s="227">
        <v>0</v>
      </c>
      <c r="O503" s="227">
        <v>0</v>
      </c>
      <c r="P503" s="227">
        <v>0</v>
      </c>
      <c r="Q503" s="227">
        <v>0</v>
      </c>
      <c r="R503" s="227">
        <v>0</v>
      </c>
      <c r="S503" s="227">
        <v>0</v>
      </c>
      <c r="T503" s="227">
        <v>0</v>
      </c>
      <c r="U503" s="227">
        <v>0</v>
      </c>
      <c r="V503" s="227">
        <v>0</v>
      </c>
      <c r="W503" s="227">
        <v>0</v>
      </c>
      <c r="X503" s="227">
        <v>0</v>
      </c>
      <c r="Y503" s="227">
        <v>0</v>
      </c>
      <c r="Z503" s="227">
        <v>0</v>
      </c>
      <c r="AA503" s="227">
        <v>0</v>
      </c>
      <c r="AB503" s="227">
        <v>0</v>
      </c>
      <c r="AC503" s="227">
        <v>0</v>
      </c>
      <c r="AD503" s="227">
        <v>0</v>
      </c>
      <c r="AE503" s="227">
        <v>0</v>
      </c>
      <c r="AF503" s="227">
        <v>0</v>
      </c>
      <c r="AG503" s="227">
        <v>0</v>
      </c>
      <c r="AH503" s="227">
        <v>0</v>
      </c>
      <c r="AI503" s="227">
        <v>0</v>
      </c>
      <c r="AJ503" s="227">
        <v>0</v>
      </c>
      <c r="AK503" s="227">
        <v>0</v>
      </c>
      <c r="AL503" s="227">
        <v>0</v>
      </c>
      <c r="AM503" s="227">
        <v>0</v>
      </c>
      <c r="AN503" s="227">
        <v>0</v>
      </c>
      <c r="AO503" s="227">
        <v>0</v>
      </c>
      <c r="AP503" s="236">
        <v>0</v>
      </c>
    </row>
    <row r="504" spans="1:42" hidden="1">
      <c r="A504" s="198">
        <v>1</v>
      </c>
      <c r="B504" s="199" t="s">
        <v>320</v>
      </c>
      <c r="C504" s="199">
        <v>1</v>
      </c>
      <c r="D504" s="199" t="s">
        <v>99</v>
      </c>
      <c r="E504" s="199">
        <v>13</v>
      </c>
      <c r="F504" s="199" t="s">
        <v>390</v>
      </c>
      <c r="G504" s="262">
        <v>69</v>
      </c>
      <c r="H504" s="199" t="s">
        <v>761</v>
      </c>
      <c r="I504" s="200" t="s">
        <v>232</v>
      </c>
      <c r="J504" s="199" t="s">
        <v>365</v>
      </c>
      <c r="K504" s="199" t="s">
        <v>391</v>
      </c>
      <c r="L504" s="199"/>
      <c r="M504" s="222">
        <v>2380</v>
      </c>
      <c r="N504" s="222">
        <v>2400.7777777777778</v>
      </c>
      <c r="O504" s="222">
        <v>2425</v>
      </c>
      <c r="P504" s="222">
        <v>2452</v>
      </c>
      <c r="Q504" s="222">
        <v>2482</v>
      </c>
      <c r="R504" s="222">
        <v>2514</v>
      </c>
      <c r="S504" s="222">
        <v>2544</v>
      </c>
      <c r="T504" s="222">
        <v>2570</v>
      </c>
      <c r="U504" s="222">
        <v>2590</v>
      </c>
      <c r="V504" s="240">
        <v>2607</v>
      </c>
      <c r="W504" s="222">
        <v>2620</v>
      </c>
      <c r="X504" s="222">
        <v>2628</v>
      </c>
      <c r="Y504" s="222">
        <v>2630</v>
      </c>
      <c r="Z504" s="222">
        <v>2627</v>
      </c>
      <c r="AA504" s="222">
        <v>2620</v>
      </c>
      <c r="AB504" s="222">
        <v>2609</v>
      </c>
      <c r="AC504" s="222">
        <v>2594</v>
      </c>
      <c r="AD504" s="222">
        <v>2574</v>
      </c>
      <c r="AE504" s="222">
        <v>2544</v>
      </c>
      <c r="AF504" s="222">
        <v>2508</v>
      </c>
      <c r="AG504" s="222">
        <v>2464</v>
      </c>
      <c r="AH504" s="222">
        <v>2412</v>
      </c>
      <c r="AI504" s="222">
        <v>2351</v>
      </c>
      <c r="AJ504" s="222">
        <v>2280</v>
      </c>
      <c r="AK504" s="222">
        <v>2198</v>
      </c>
      <c r="AL504" s="222">
        <v>2103</v>
      </c>
      <c r="AM504" s="222">
        <v>1987</v>
      </c>
      <c r="AN504" s="222">
        <v>1868</v>
      </c>
      <c r="AO504" s="222">
        <v>1745</v>
      </c>
      <c r="AP504" s="234">
        <v>1620</v>
      </c>
    </row>
    <row r="505" spans="1:42" hidden="1">
      <c r="A505" s="201">
        <v>1</v>
      </c>
      <c r="B505" s="176" t="s">
        <v>320</v>
      </c>
      <c r="C505" s="13">
        <v>1</v>
      </c>
      <c r="D505" s="13" t="s">
        <v>99</v>
      </c>
      <c r="E505" s="176">
        <v>13</v>
      </c>
      <c r="F505" s="176" t="s">
        <v>390</v>
      </c>
      <c r="G505" s="13">
        <v>70</v>
      </c>
      <c r="H505" s="176" t="s">
        <v>212</v>
      </c>
      <c r="I505" s="173" t="s">
        <v>232</v>
      </c>
      <c r="J505" s="13" t="s">
        <v>365</v>
      </c>
      <c r="K505" s="176" t="s">
        <v>391</v>
      </c>
      <c r="L505" s="13"/>
      <c r="M505" s="30">
        <v>0</v>
      </c>
      <c r="N505" s="30">
        <v>0</v>
      </c>
      <c r="O505" s="30">
        <v>0</v>
      </c>
      <c r="P505" s="30">
        <v>0</v>
      </c>
      <c r="Q505" s="30">
        <v>0</v>
      </c>
      <c r="R505" s="30">
        <v>0</v>
      </c>
      <c r="S505" s="30">
        <v>0</v>
      </c>
      <c r="T505" s="30">
        <v>0</v>
      </c>
      <c r="U505" s="30">
        <v>0</v>
      </c>
      <c r="V505" s="30">
        <v>0</v>
      </c>
      <c r="W505" s="30">
        <v>0</v>
      </c>
      <c r="X505" s="30">
        <v>0</v>
      </c>
      <c r="Y505" s="30">
        <v>0</v>
      </c>
      <c r="Z505" s="30">
        <v>0</v>
      </c>
      <c r="AA505" s="30">
        <v>0</v>
      </c>
      <c r="AB505" s="30">
        <v>0</v>
      </c>
      <c r="AC505" s="30">
        <v>0</v>
      </c>
      <c r="AD505" s="30">
        <v>0</v>
      </c>
      <c r="AE505" s="30">
        <v>0</v>
      </c>
      <c r="AF505" s="30">
        <v>0</v>
      </c>
      <c r="AG505" s="30">
        <v>0</v>
      </c>
      <c r="AH505" s="30">
        <v>0</v>
      </c>
      <c r="AI505" s="30">
        <v>0</v>
      </c>
      <c r="AJ505" s="30">
        <v>0</v>
      </c>
      <c r="AK505" s="30">
        <v>0</v>
      </c>
      <c r="AL505" s="30">
        <v>0</v>
      </c>
      <c r="AM505" s="30">
        <v>0</v>
      </c>
      <c r="AN505" s="30">
        <v>0</v>
      </c>
      <c r="AO505" s="30">
        <v>0</v>
      </c>
      <c r="AP505" s="235">
        <v>0</v>
      </c>
    </row>
    <row r="506" spans="1:42" hidden="1">
      <c r="A506" s="201">
        <v>1</v>
      </c>
      <c r="B506" s="176" t="s">
        <v>320</v>
      </c>
      <c r="C506" s="13">
        <v>1</v>
      </c>
      <c r="D506" s="13" t="s">
        <v>99</v>
      </c>
      <c r="E506" s="176">
        <v>13</v>
      </c>
      <c r="F506" s="176" t="s">
        <v>390</v>
      </c>
      <c r="G506" s="181">
        <v>71</v>
      </c>
      <c r="H506" s="176" t="s">
        <v>768</v>
      </c>
      <c r="I506" s="173" t="s">
        <v>232</v>
      </c>
      <c r="J506" s="13" t="s">
        <v>365</v>
      </c>
      <c r="K506" s="176" t="s">
        <v>391</v>
      </c>
      <c r="L506" s="13"/>
      <c r="M506" s="30">
        <v>0</v>
      </c>
      <c r="N506" s="30">
        <v>0</v>
      </c>
      <c r="O506" s="30">
        <v>0</v>
      </c>
      <c r="P506" s="30">
        <v>0</v>
      </c>
      <c r="Q506" s="30">
        <v>0</v>
      </c>
      <c r="R506" s="30">
        <v>0</v>
      </c>
      <c r="S506" s="30">
        <v>0</v>
      </c>
      <c r="T506" s="30">
        <v>0</v>
      </c>
      <c r="U506" s="30">
        <v>0</v>
      </c>
      <c r="V506" s="30">
        <v>0</v>
      </c>
      <c r="W506" s="30">
        <v>0</v>
      </c>
      <c r="X506" s="30">
        <v>0</v>
      </c>
      <c r="Y506" s="30">
        <v>0</v>
      </c>
      <c r="Z506" s="30">
        <v>0</v>
      </c>
      <c r="AA506" s="30">
        <v>0</v>
      </c>
      <c r="AB506" s="30">
        <v>0</v>
      </c>
      <c r="AC506" s="30">
        <v>0</v>
      </c>
      <c r="AD506" s="30">
        <v>0</v>
      </c>
      <c r="AE506" s="30">
        <v>0</v>
      </c>
      <c r="AF506" s="30">
        <v>0</v>
      </c>
      <c r="AG506" s="30">
        <v>0</v>
      </c>
      <c r="AH506" s="30">
        <v>0</v>
      </c>
      <c r="AI506" s="30">
        <v>0</v>
      </c>
      <c r="AJ506" s="30">
        <v>0</v>
      </c>
      <c r="AK506" s="30">
        <v>0</v>
      </c>
      <c r="AL506" s="30">
        <v>0</v>
      </c>
      <c r="AM506" s="30">
        <v>0</v>
      </c>
      <c r="AN506" s="30">
        <v>0</v>
      </c>
      <c r="AO506" s="30">
        <v>0</v>
      </c>
      <c r="AP506" s="235">
        <v>0</v>
      </c>
    </row>
    <row r="507" spans="1:42" hidden="1">
      <c r="A507" s="201">
        <v>1</v>
      </c>
      <c r="B507" s="176" t="s">
        <v>320</v>
      </c>
      <c r="C507" s="13">
        <v>1</v>
      </c>
      <c r="D507" s="13" t="s">
        <v>99</v>
      </c>
      <c r="E507" s="176">
        <v>13</v>
      </c>
      <c r="F507" s="176" t="s">
        <v>390</v>
      </c>
      <c r="G507" s="13">
        <v>72</v>
      </c>
      <c r="H507" s="176" t="s">
        <v>763</v>
      </c>
      <c r="I507" s="173" t="s">
        <v>232</v>
      </c>
      <c r="J507" s="13" t="s">
        <v>365</v>
      </c>
      <c r="K507" s="176" t="s">
        <v>391</v>
      </c>
      <c r="L507" s="13"/>
      <c r="M507" s="30">
        <v>1420</v>
      </c>
      <c r="N507" s="30">
        <v>1436</v>
      </c>
      <c r="O507" s="30">
        <v>1452</v>
      </c>
      <c r="P507" s="30">
        <v>1467</v>
      </c>
      <c r="Q507" s="30">
        <v>1483</v>
      </c>
      <c r="R507" s="30">
        <v>1499</v>
      </c>
      <c r="S507" s="30">
        <v>1515</v>
      </c>
      <c r="T507" s="30">
        <v>1530</v>
      </c>
      <c r="U507" s="30">
        <v>1546</v>
      </c>
      <c r="V507" s="30">
        <v>1562.0000000000002</v>
      </c>
      <c r="W507" s="30">
        <v>1555</v>
      </c>
      <c r="X507" s="30">
        <v>1548</v>
      </c>
      <c r="Y507" s="30">
        <v>1541</v>
      </c>
      <c r="Z507" s="30">
        <v>1534</v>
      </c>
      <c r="AA507" s="30">
        <v>1527</v>
      </c>
      <c r="AB507" s="30">
        <v>1519</v>
      </c>
      <c r="AC507" s="30">
        <v>1512</v>
      </c>
      <c r="AD507" s="30">
        <v>1505</v>
      </c>
      <c r="AE507" s="30">
        <v>1498</v>
      </c>
      <c r="AF507" s="30">
        <v>1491</v>
      </c>
      <c r="AG507" s="30">
        <v>1456</v>
      </c>
      <c r="AH507" s="30">
        <v>1420</v>
      </c>
      <c r="AI507" s="30">
        <v>1385</v>
      </c>
      <c r="AJ507" s="30">
        <v>1349</v>
      </c>
      <c r="AK507" s="30">
        <v>1314</v>
      </c>
      <c r="AL507" s="30">
        <v>1278</v>
      </c>
      <c r="AM507" s="30">
        <v>1243</v>
      </c>
      <c r="AN507" s="30">
        <v>1207</v>
      </c>
      <c r="AO507" s="30">
        <v>1172</v>
      </c>
      <c r="AP507" s="235">
        <v>1136</v>
      </c>
    </row>
    <row r="508" spans="1:42" hidden="1">
      <c r="A508" s="201">
        <v>1</v>
      </c>
      <c r="B508" s="176" t="s">
        <v>320</v>
      </c>
      <c r="C508" s="13">
        <v>1</v>
      </c>
      <c r="D508" s="13" t="s">
        <v>99</v>
      </c>
      <c r="E508" s="176">
        <v>13</v>
      </c>
      <c r="F508" s="176" t="s">
        <v>390</v>
      </c>
      <c r="G508" s="181">
        <v>73</v>
      </c>
      <c r="H508" s="176" t="s">
        <v>215</v>
      </c>
      <c r="I508" s="173" t="s">
        <v>232</v>
      </c>
      <c r="J508" s="13" t="s">
        <v>365</v>
      </c>
      <c r="K508" s="176" t="s">
        <v>391</v>
      </c>
      <c r="L508" s="13"/>
      <c r="M508" s="30">
        <v>10</v>
      </c>
      <c r="N508" s="30">
        <v>9</v>
      </c>
      <c r="O508" s="30">
        <v>8</v>
      </c>
      <c r="P508" s="30">
        <v>7</v>
      </c>
      <c r="Q508" s="30">
        <v>6</v>
      </c>
      <c r="R508" s="30">
        <v>5</v>
      </c>
      <c r="S508" s="30">
        <v>4</v>
      </c>
      <c r="T508" s="30">
        <v>3</v>
      </c>
      <c r="U508" s="30">
        <v>2</v>
      </c>
      <c r="V508" s="30">
        <v>1</v>
      </c>
      <c r="W508" s="30">
        <v>0</v>
      </c>
      <c r="X508" s="30">
        <v>0</v>
      </c>
      <c r="Y508" s="30">
        <v>0</v>
      </c>
      <c r="Z508" s="30">
        <v>0</v>
      </c>
      <c r="AA508" s="30">
        <v>0</v>
      </c>
      <c r="AB508" s="30">
        <v>0</v>
      </c>
      <c r="AC508" s="30">
        <v>0</v>
      </c>
      <c r="AD508" s="30">
        <v>0</v>
      </c>
      <c r="AE508" s="30">
        <v>0</v>
      </c>
      <c r="AF508" s="30">
        <v>0</v>
      </c>
      <c r="AG508" s="30">
        <v>0</v>
      </c>
      <c r="AH508" s="30">
        <v>0</v>
      </c>
      <c r="AI508" s="30">
        <v>0</v>
      </c>
      <c r="AJ508" s="30">
        <v>0</v>
      </c>
      <c r="AK508" s="30">
        <v>0</v>
      </c>
      <c r="AL508" s="30">
        <v>0</v>
      </c>
      <c r="AM508" s="30">
        <v>0</v>
      </c>
      <c r="AN508" s="30">
        <v>0</v>
      </c>
      <c r="AO508" s="30">
        <v>0</v>
      </c>
      <c r="AP508" s="235">
        <v>0</v>
      </c>
    </row>
    <row r="509" spans="1:42" hidden="1">
      <c r="A509" s="201">
        <v>1</v>
      </c>
      <c r="B509" s="176" t="s">
        <v>320</v>
      </c>
      <c r="C509" s="13">
        <v>1</v>
      </c>
      <c r="D509" s="13" t="s">
        <v>99</v>
      </c>
      <c r="E509" s="176">
        <v>13</v>
      </c>
      <c r="F509" s="176" t="s">
        <v>390</v>
      </c>
      <c r="G509" s="13">
        <v>74</v>
      </c>
      <c r="H509" s="13" t="s">
        <v>216</v>
      </c>
      <c r="I509" s="173" t="s">
        <v>232</v>
      </c>
      <c r="J509" s="13" t="s">
        <v>365</v>
      </c>
      <c r="K509" s="176" t="s">
        <v>391</v>
      </c>
      <c r="L509" s="13"/>
      <c r="M509" s="30">
        <v>13</v>
      </c>
      <c r="N509" s="30">
        <v>12</v>
      </c>
      <c r="O509" s="30">
        <v>11</v>
      </c>
      <c r="P509" s="30">
        <v>10</v>
      </c>
      <c r="Q509" s="30">
        <v>9</v>
      </c>
      <c r="R509" s="30">
        <v>8</v>
      </c>
      <c r="S509" s="30">
        <v>8</v>
      </c>
      <c r="T509" s="30">
        <v>7</v>
      </c>
      <c r="U509" s="30">
        <v>6</v>
      </c>
      <c r="V509" s="30">
        <v>5</v>
      </c>
      <c r="W509" s="30">
        <v>4</v>
      </c>
      <c r="X509" s="30">
        <v>3</v>
      </c>
      <c r="Y509" s="30">
        <v>2</v>
      </c>
      <c r="Z509" s="30">
        <v>1</v>
      </c>
      <c r="AA509" s="30">
        <v>0</v>
      </c>
      <c r="AB509" s="30">
        <v>0</v>
      </c>
      <c r="AC509" s="30">
        <v>0</v>
      </c>
      <c r="AD509" s="30">
        <v>0</v>
      </c>
      <c r="AE509" s="30">
        <v>0</v>
      </c>
      <c r="AF509" s="30">
        <v>0</v>
      </c>
      <c r="AG509" s="30">
        <v>0</v>
      </c>
      <c r="AH509" s="30">
        <v>0</v>
      </c>
      <c r="AI509" s="30">
        <v>0</v>
      </c>
      <c r="AJ509" s="30">
        <v>0</v>
      </c>
      <c r="AK509" s="30">
        <v>0</v>
      </c>
      <c r="AL509" s="30">
        <v>0</v>
      </c>
      <c r="AM509" s="30">
        <v>0</v>
      </c>
      <c r="AN509" s="30">
        <v>0</v>
      </c>
      <c r="AO509" s="30">
        <v>0</v>
      </c>
      <c r="AP509" s="235">
        <v>0</v>
      </c>
    </row>
    <row r="510" spans="1:42" hidden="1">
      <c r="A510" s="201">
        <v>1</v>
      </c>
      <c r="B510" s="176" t="s">
        <v>320</v>
      </c>
      <c r="C510" s="13">
        <v>1</v>
      </c>
      <c r="D510" s="13" t="s">
        <v>99</v>
      </c>
      <c r="E510" s="176">
        <v>13</v>
      </c>
      <c r="F510" s="176" t="s">
        <v>390</v>
      </c>
      <c r="G510" s="181">
        <v>75</v>
      </c>
      <c r="H510" s="13" t="s">
        <v>765</v>
      </c>
      <c r="I510" s="173" t="s">
        <v>232</v>
      </c>
      <c r="J510" s="13" t="s">
        <v>365</v>
      </c>
      <c r="K510" s="176" t="s">
        <v>391</v>
      </c>
      <c r="L510" s="13"/>
      <c r="M510" s="30">
        <v>0</v>
      </c>
      <c r="N510" s="30">
        <v>0</v>
      </c>
      <c r="O510" s="30">
        <v>0</v>
      </c>
      <c r="P510" s="30">
        <v>0</v>
      </c>
      <c r="Q510" s="30">
        <v>0</v>
      </c>
      <c r="R510" s="30">
        <v>0</v>
      </c>
      <c r="S510" s="30">
        <v>0</v>
      </c>
      <c r="T510" s="30">
        <v>0</v>
      </c>
      <c r="U510" s="30">
        <v>0</v>
      </c>
      <c r="V510" s="30">
        <v>0</v>
      </c>
      <c r="W510" s="30">
        <v>0</v>
      </c>
      <c r="X510" s="30">
        <v>0</v>
      </c>
      <c r="Y510" s="30">
        <v>0</v>
      </c>
      <c r="Z510" s="30">
        <v>0</v>
      </c>
      <c r="AA510" s="30">
        <v>0</v>
      </c>
      <c r="AB510" s="30">
        <v>0</v>
      </c>
      <c r="AC510" s="30">
        <v>0</v>
      </c>
      <c r="AD510" s="30">
        <v>0</v>
      </c>
      <c r="AE510" s="30">
        <v>0</v>
      </c>
      <c r="AF510" s="30">
        <v>0</v>
      </c>
      <c r="AG510" s="30">
        <v>0</v>
      </c>
      <c r="AH510" s="30">
        <v>0</v>
      </c>
      <c r="AI510" s="30">
        <v>0</v>
      </c>
      <c r="AJ510" s="30">
        <v>0</v>
      </c>
      <c r="AK510" s="30">
        <v>0</v>
      </c>
      <c r="AL510" s="30">
        <v>0</v>
      </c>
      <c r="AM510" s="30">
        <v>0</v>
      </c>
      <c r="AN510" s="30">
        <v>0</v>
      </c>
      <c r="AO510" s="30">
        <v>0</v>
      </c>
      <c r="AP510" s="235">
        <v>0</v>
      </c>
    </row>
    <row r="511" spans="1:42" hidden="1">
      <c r="A511" s="201">
        <v>1</v>
      </c>
      <c r="B511" s="176" t="s">
        <v>320</v>
      </c>
      <c r="C511" s="13">
        <v>1</v>
      </c>
      <c r="D511" s="13" t="s">
        <v>99</v>
      </c>
      <c r="E511" s="176">
        <v>13</v>
      </c>
      <c r="F511" s="176" t="s">
        <v>390</v>
      </c>
      <c r="G511" s="13">
        <v>76</v>
      </c>
      <c r="H511" s="13" t="s">
        <v>766</v>
      </c>
      <c r="I511" s="173" t="s">
        <v>232</v>
      </c>
      <c r="J511" s="13" t="s">
        <v>365</v>
      </c>
      <c r="K511" s="176" t="s">
        <v>391</v>
      </c>
      <c r="L511" s="13"/>
      <c r="M511" s="30">
        <v>0</v>
      </c>
      <c r="N511" s="30">
        <v>0</v>
      </c>
      <c r="O511" s="30">
        <v>0</v>
      </c>
      <c r="P511" s="30">
        <v>0</v>
      </c>
      <c r="Q511" s="30">
        <v>0</v>
      </c>
      <c r="R511" s="30">
        <v>0</v>
      </c>
      <c r="S511" s="30">
        <v>0</v>
      </c>
      <c r="T511" s="30">
        <v>0</v>
      </c>
      <c r="U511" s="30">
        <v>0</v>
      </c>
      <c r="V511" s="30">
        <v>0</v>
      </c>
      <c r="W511" s="30">
        <v>0</v>
      </c>
      <c r="X511" s="30">
        <v>0</v>
      </c>
      <c r="Y511" s="30">
        <v>0</v>
      </c>
      <c r="Z511" s="30">
        <v>0</v>
      </c>
      <c r="AA511" s="30">
        <v>0</v>
      </c>
      <c r="AB511" s="30">
        <v>0</v>
      </c>
      <c r="AC511" s="30">
        <v>0</v>
      </c>
      <c r="AD511" s="30">
        <v>0</v>
      </c>
      <c r="AE511" s="30">
        <v>0</v>
      </c>
      <c r="AF511" s="30">
        <v>0</v>
      </c>
      <c r="AG511" s="30">
        <v>0</v>
      </c>
      <c r="AH511" s="30">
        <v>0</v>
      </c>
      <c r="AI511" s="30">
        <v>0</v>
      </c>
      <c r="AJ511" s="30">
        <v>0</v>
      </c>
      <c r="AK511" s="30">
        <v>0</v>
      </c>
      <c r="AL511" s="30">
        <v>0</v>
      </c>
      <c r="AM511" s="30">
        <v>0</v>
      </c>
      <c r="AN511" s="30">
        <v>0</v>
      </c>
      <c r="AO511" s="30">
        <v>0</v>
      </c>
      <c r="AP511" s="235">
        <v>0</v>
      </c>
    </row>
    <row r="512" spans="1:42" hidden="1">
      <c r="A512" s="201">
        <v>1</v>
      </c>
      <c r="B512" s="176" t="s">
        <v>320</v>
      </c>
      <c r="C512" s="13">
        <v>1</v>
      </c>
      <c r="D512" s="13" t="s">
        <v>99</v>
      </c>
      <c r="E512" s="176">
        <v>13</v>
      </c>
      <c r="F512" s="176" t="s">
        <v>390</v>
      </c>
      <c r="G512" s="181">
        <v>77</v>
      </c>
      <c r="H512" s="13" t="s">
        <v>767</v>
      </c>
      <c r="I512" s="173" t="s">
        <v>232</v>
      </c>
      <c r="J512" s="13" t="s">
        <v>365</v>
      </c>
      <c r="K512" s="176" t="s">
        <v>391</v>
      </c>
      <c r="L512" s="13"/>
      <c r="M512" s="30">
        <v>0</v>
      </c>
      <c r="N512" s="30">
        <v>0</v>
      </c>
      <c r="O512" s="30">
        <v>0</v>
      </c>
      <c r="P512" s="30">
        <v>0</v>
      </c>
      <c r="Q512" s="30">
        <v>0</v>
      </c>
      <c r="R512" s="30">
        <v>0</v>
      </c>
      <c r="S512" s="30">
        <v>0</v>
      </c>
      <c r="T512" s="30">
        <v>0</v>
      </c>
      <c r="U512" s="30">
        <v>0</v>
      </c>
      <c r="V512" s="30">
        <v>0</v>
      </c>
      <c r="W512" s="30">
        <v>0</v>
      </c>
      <c r="X512" s="30">
        <v>0</v>
      </c>
      <c r="Y512" s="30">
        <v>0</v>
      </c>
      <c r="Z512" s="30">
        <v>0</v>
      </c>
      <c r="AA512" s="30">
        <v>0</v>
      </c>
      <c r="AB512" s="30">
        <v>0</v>
      </c>
      <c r="AC512" s="30">
        <v>0</v>
      </c>
      <c r="AD512" s="30">
        <v>0</v>
      </c>
      <c r="AE512" s="30">
        <v>0</v>
      </c>
      <c r="AF512" s="30">
        <v>0</v>
      </c>
      <c r="AG512" s="30">
        <v>0</v>
      </c>
      <c r="AH512" s="30">
        <v>0</v>
      </c>
      <c r="AI512" s="30">
        <v>0</v>
      </c>
      <c r="AJ512" s="30">
        <v>0</v>
      </c>
      <c r="AK512" s="30">
        <v>0</v>
      </c>
      <c r="AL512" s="30">
        <v>0</v>
      </c>
      <c r="AM512" s="30">
        <v>0</v>
      </c>
      <c r="AN512" s="30">
        <v>0</v>
      </c>
      <c r="AO512" s="30">
        <v>0</v>
      </c>
      <c r="AP512" s="235">
        <v>0</v>
      </c>
    </row>
    <row r="513" spans="1:42" hidden="1">
      <c r="A513" s="201">
        <v>1</v>
      </c>
      <c r="B513" s="13" t="s">
        <v>320</v>
      </c>
      <c r="C513" s="13">
        <v>1</v>
      </c>
      <c r="D513" s="13" t="s">
        <v>99</v>
      </c>
      <c r="E513" s="13">
        <v>13</v>
      </c>
      <c r="F513" s="13" t="s">
        <v>390</v>
      </c>
      <c r="G513" s="13">
        <v>78</v>
      </c>
      <c r="H513" s="13" t="s">
        <v>220</v>
      </c>
      <c r="I513" s="173" t="s">
        <v>232</v>
      </c>
      <c r="J513" s="13" t="s">
        <v>365</v>
      </c>
      <c r="K513" s="13" t="s">
        <v>391</v>
      </c>
      <c r="L513" s="13"/>
      <c r="M513" s="30">
        <v>0</v>
      </c>
      <c r="N513" s="30">
        <v>0</v>
      </c>
      <c r="O513" s="30">
        <v>0</v>
      </c>
      <c r="P513" s="30">
        <v>0</v>
      </c>
      <c r="Q513" s="30">
        <v>0</v>
      </c>
      <c r="R513" s="30">
        <v>0</v>
      </c>
      <c r="S513" s="30">
        <v>0</v>
      </c>
      <c r="T513" s="30">
        <v>0</v>
      </c>
      <c r="U513" s="30">
        <v>0</v>
      </c>
      <c r="V513" s="30">
        <v>0</v>
      </c>
      <c r="W513" s="30">
        <v>0</v>
      </c>
      <c r="X513" s="30">
        <v>0</v>
      </c>
      <c r="Y513" s="30">
        <v>0</v>
      </c>
      <c r="Z513" s="30">
        <v>0</v>
      </c>
      <c r="AA513" s="30">
        <v>0</v>
      </c>
      <c r="AB513" s="30">
        <v>0</v>
      </c>
      <c r="AC513" s="30">
        <v>0</v>
      </c>
      <c r="AD513" s="30">
        <v>0</v>
      </c>
      <c r="AE513" s="30">
        <v>0</v>
      </c>
      <c r="AF513" s="30">
        <v>0</v>
      </c>
      <c r="AG513" s="30">
        <v>0</v>
      </c>
      <c r="AH513" s="30">
        <v>0</v>
      </c>
      <c r="AI513" s="30">
        <v>0</v>
      </c>
      <c r="AJ513" s="30">
        <v>0</v>
      </c>
      <c r="AK513" s="30">
        <v>0</v>
      </c>
      <c r="AL513" s="30">
        <v>0</v>
      </c>
      <c r="AM513" s="30">
        <v>0</v>
      </c>
      <c r="AN513" s="30">
        <v>0</v>
      </c>
      <c r="AO513" s="30">
        <v>0</v>
      </c>
      <c r="AP513" s="235">
        <v>0</v>
      </c>
    </row>
    <row r="514" spans="1:42" hidden="1">
      <c r="A514" s="201">
        <v>1</v>
      </c>
      <c r="B514" s="13" t="s">
        <v>320</v>
      </c>
      <c r="C514" s="13">
        <v>1</v>
      </c>
      <c r="D514" s="13" t="s">
        <v>99</v>
      </c>
      <c r="E514" s="13">
        <v>13</v>
      </c>
      <c r="F514" s="13" t="s">
        <v>390</v>
      </c>
      <c r="G514" s="13">
        <v>79</v>
      </c>
      <c r="H514" s="13" t="s">
        <v>221</v>
      </c>
      <c r="I514" s="173" t="s">
        <v>232</v>
      </c>
      <c r="J514" s="13" t="s">
        <v>365</v>
      </c>
      <c r="K514" s="13" t="s">
        <v>391</v>
      </c>
      <c r="L514" s="13"/>
      <c r="M514" s="30">
        <v>0</v>
      </c>
      <c r="N514" s="30">
        <v>0</v>
      </c>
      <c r="O514" s="30">
        <v>0</v>
      </c>
      <c r="P514" s="30">
        <v>0</v>
      </c>
      <c r="Q514" s="30">
        <v>0</v>
      </c>
      <c r="R514" s="30">
        <v>0</v>
      </c>
      <c r="S514" s="30">
        <v>0</v>
      </c>
      <c r="T514" s="30">
        <v>0</v>
      </c>
      <c r="U514" s="30">
        <v>0</v>
      </c>
      <c r="V514" s="30">
        <v>0</v>
      </c>
      <c r="W514" s="30">
        <v>0</v>
      </c>
      <c r="X514" s="30">
        <v>0</v>
      </c>
      <c r="Y514" s="30">
        <v>0</v>
      </c>
      <c r="Z514" s="30">
        <v>0</v>
      </c>
      <c r="AA514" s="30">
        <v>0</v>
      </c>
      <c r="AB514" s="30">
        <v>0</v>
      </c>
      <c r="AC514" s="30">
        <v>0</v>
      </c>
      <c r="AD514" s="30">
        <v>0</v>
      </c>
      <c r="AE514" s="30">
        <v>0</v>
      </c>
      <c r="AF514" s="30">
        <v>0</v>
      </c>
      <c r="AG514" s="30">
        <v>0</v>
      </c>
      <c r="AH514" s="30">
        <v>0</v>
      </c>
      <c r="AI514" s="30">
        <v>0</v>
      </c>
      <c r="AJ514" s="30">
        <v>0</v>
      </c>
      <c r="AK514" s="30">
        <v>0</v>
      </c>
      <c r="AL514" s="30">
        <v>0</v>
      </c>
      <c r="AM514" s="30">
        <v>0</v>
      </c>
      <c r="AN514" s="30">
        <v>0</v>
      </c>
      <c r="AO514" s="30">
        <v>0</v>
      </c>
      <c r="AP514" s="235">
        <v>0</v>
      </c>
    </row>
    <row r="515" spans="1:42" hidden="1">
      <c r="A515" s="201">
        <v>1</v>
      </c>
      <c r="B515" s="13" t="s">
        <v>320</v>
      </c>
      <c r="C515" s="13">
        <v>1</v>
      </c>
      <c r="D515" s="13" t="s">
        <v>99</v>
      </c>
      <c r="E515" s="13">
        <v>13</v>
      </c>
      <c r="F515" s="13" t="s">
        <v>390</v>
      </c>
      <c r="G515" s="13">
        <v>80</v>
      </c>
      <c r="H515" s="13" t="s">
        <v>222</v>
      </c>
      <c r="I515" s="173" t="s">
        <v>232</v>
      </c>
      <c r="J515" s="13" t="s">
        <v>365</v>
      </c>
      <c r="K515" s="13" t="s">
        <v>391</v>
      </c>
      <c r="L515" s="13"/>
      <c r="M515" s="30">
        <v>0</v>
      </c>
      <c r="N515" s="30">
        <v>0</v>
      </c>
      <c r="O515" s="30">
        <v>0</v>
      </c>
      <c r="P515" s="30">
        <v>0</v>
      </c>
      <c r="Q515" s="30">
        <v>0</v>
      </c>
      <c r="R515" s="30">
        <v>0</v>
      </c>
      <c r="S515" s="30">
        <v>0</v>
      </c>
      <c r="T515" s="30">
        <v>0</v>
      </c>
      <c r="U515" s="30">
        <v>0</v>
      </c>
      <c r="V515" s="30">
        <v>0</v>
      </c>
      <c r="W515" s="30">
        <v>0</v>
      </c>
      <c r="X515" s="30">
        <v>0</v>
      </c>
      <c r="Y515" s="30">
        <v>0</v>
      </c>
      <c r="Z515" s="30">
        <v>0</v>
      </c>
      <c r="AA515" s="30">
        <v>0</v>
      </c>
      <c r="AB515" s="30">
        <v>0</v>
      </c>
      <c r="AC515" s="30">
        <v>0</v>
      </c>
      <c r="AD515" s="30">
        <v>0</v>
      </c>
      <c r="AE515" s="30">
        <v>0</v>
      </c>
      <c r="AF515" s="30">
        <v>0</v>
      </c>
      <c r="AG515" s="30">
        <v>0</v>
      </c>
      <c r="AH515" s="30">
        <v>0</v>
      </c>
      <c r="AI515" s="30">
        <v>0</v>
      </c>
      <c r="AJ515" s="30">
        <v>0</v>
      </c>
      <c r="AK515" s="30">
        <v>0</v>
      </c>
      <c r="AL515" s="30">
        <v>0</v>
      </c>
      <c r="AM515" s="30">
        <v>0</v>
      </c>
      <c r="AN515" s="30">
        <v>0</v>
      </c>
      <c r="AO515" s="30">
        <v>0</v>
      </c>
      <c r="AP515" s="235">
        <v>0</v>
      </c>
    </row>
    <row r="516" spans="1:42" hidden="1">
      <c r="A516" s="201">
        <v>1</v>
      </c>
      <c r="B516" s="13" t="s">
        <v>320</v>
      </c>
      <c r="C516" s="13">
        <v>1</v>
      </c>
      <c r="D516" s="13" t="s">
        <v>99</v>
      </c>
      <c r="E516" s="13">
        <v>13</v>
      </c>
      <c r="F516" s="13" t="s">
        <v>390</v>
      </c>
      <c r="G516" s="13">
        <v>81</v>
      </c>
      <c r="H516" s="13" t="s">
        <v>772</v>
      </c>
      <c r="I516" s="173" t="s">
        <v>232</v>
      </c>
      <c r="J516" s="13" t="s">
        <v>365</v>
      </c>
      <c r="K516" s="13" t="s">
        <v>391</v>
      </c>
      <c r="L516" s="13"/>
      <c r="M516" s="30">
        <v>0</v>
      </c>
      <c r="N516" s="30">
        <v>0</v>
      </c>
      <c r="O516" s="30">
        <v>0</v>
      </c>
      <c r="P516" s="30">
        <v>0</v>
      </c>
      <c r="Q516" s="30">
        <v>0</v>
      </c>
      <c r="R516" s="30">
        <v>0</v>
      </c>
      <c r="S516" s="30">
        <v>0</v>
      </c>
      <c r="T516" s="30">
        <v>0</v>
      </c>
      <c r="U516" s="30">
        <v>0</v>
      </c>
      <c r="V516" s="30">
        <v>0</v>
      </c>
      <c r="W516" s="30">
        <v>0</v>
      </c>
      <c r="X516" s="30">
        <v>0</v>
      </c>
      <c r="Y516" s="30">
        <v>0</v>
      </c>
      <c r="Z516" s="30">
        <v>0</v>
      </c>
      <c r="AA516" s="30">
        <v>0</v>
      </c>
      <c r="AB516" s="30">
        <v>0</v>
      </c>
      <c r="AC516" s="30">
        <v>0</v>
      </c>
      <c r="AD516" s="30">
        <v>0</v>
      </c>
      <c r="AE516" s="30">
        <v>0</v>
      </c>
      <c r="AF516" s="30">
        <v>0</v>
      </c>
      <c r="AG516" s="30">
        <v>0</v>
      </c>
      <c r="AH516" s="30">
        <v>0</v>
      </c>
      <c r="AI516" s="30">
        <v>0</v>
      </c>
      <c r="AJ516" s="30">
        <v>0</v>
      </c>
      <c r="AK516" s="30">
        <v>0</v>
      </c>
      <c r="AL516" s="30">
        <v>0</v>
      </c>
      <c r="AM516" s="30">
        <v>0</v>
      </c>
      <c r="AN516" s="30">
        <v>0</v>
      </c>
      <c r="AO516" s="30">
        <v>0</v>
      </c>
      <c r="AP516" s="235">
        <v>0</v>
      </c>
    </row>
    <row r="517" spans="1:42" hidden="1">
      <c r="A517" s="201">
        <v>1</v>
      </c>
      <c r="B517" s="13" t="s">
        <v>320</v>
      </c>
      <c r="C517" s="13">
        <v>1</v>
      </c>
      <c r="D517" s="13" t="s">
        <v>99</v>
      </c>
      <c r="E517" s="13">
        <v>13</v>
      </c>
      <c r="F517" s="13" t="s">
        <v>390</v>
      </c>
      <c r="G517" s="13">
        <v>82</v>
      </c>
      <c r="H517" s="13" t="s">
        <v>224</v>
      </c>
      <c r="I517" s="173" t="s">
        <v>232</v>
      </c>
      <c r="J517" s="13" t="s">
        <v>365</v>
      </c>
      <c r="K517" s="13" t="s">
        <v>391</v>
      </c>
      <c r="L517" s="13"/>
      <c r="M517" s="30">
        <v>0</v>
      </c>
      <c r="N517" s="30">
        <v>0</v>
      </c>
      <c r="O517" s="30">
        <v>0</v>
      </c>
      <c r="P517" s="30">
        <v>0</v>
      </c>
      <c r="Q517" s="30">
        <v>0</v>
      </c>
      <c r="R517" s="30">
        <v>0</v>
      </c>
      <c r="S517" s="30">
        <v>0</v>
      </c>
      <c r="T517" s="30">
        <v>0</v>
      </c>
      <c r="U517" s="30">
        <v>0</v>
      </c>
      <c r="V517" s="30">
        <v>0</v>
      </c>
      <c r="W517" s="30">
        <v>0</v>
      </c>
      <c r="X517" s="30">
        <v>0</v>
      </c>
      <c r="Y517" s="30">
        <v>0</v>
      </c>
      <c r="Z517" s="30">
        <v>0</v>
      </c>
      <c r="AA517" s="30">
        <v>0</v>
      </c>
      <c r="AB517" s="30">
        <v>0</v>
      </c>
      <c r="AC517" s="30">
        <v>0</v>
      </c>
      <c r="AD517" s="30">
        <v>0</v>
      </c>
      <c r="AE517" s="30">
        <v>0</v>
      </c>
      <c r="AF517" s="30">
        <v>0</v>
      </c>
      <c r="AG517" s="30">
        <v>0</v>
      </c>
      <c r="AH517" s="30">
        <v>0</v>
      </c>
      <c r="AI517" s="30">
        <v>0</v>
      </c>
      <c r="AJ517" s="30">
        <v>0</v>
      </c>
      <c r="AK517" s="30">
        <v>0</v>
      </c>
      <c r="AL517" s="30">
        <v>0</v>
      </c>
      <c r="AM517" s="30">
        <v>0</v>
      </c>
      <c r="AN517" s="30">
        <v>0</v>
      </c>
      <c r="AO517" s="30">
        <v>0</v>
      </c>
      <c r="AP517" s="235">
        <v>0</v>
      </c>
    </row>
    <row r="518" spans="1:42" hidden="1">
      <c r="A518" s="201">
        <v>1</v>
      </c>
      <c r="B518" s="13" t="s">
        <v>320</v>
      </c>
      <c r="C518" s="13">
        <v>1</v>
      </c>
      <c r="D518" s="13" t="s">
        <v>99</v>
      </c>
      <c r="E518" s="13">
        <v>13</v>
      </c>
      <c r="F518" s="13" t="s">
        <v>390</v>
      </c>
      <c r="G518" s="13">
        <v>83</v>
      </c>
      <c r="H518" s="13" t="s">
        <v>764</v>
      </c>
      <c r="I518" s="173" t="s">
        <v>232</v>
      </c>
      <c r="J518" s="13" t="s">
        <v>365</v>
      </c>
      <c r="K518" s="13" t="s">
        <v>391</v>
      </c>
      <c r="L518" s="13"/>
      <c r="M518" s="30">
        <v>0</v>
      </c>
      <c r="N518" s="30">
        <v>0</v>
      </c>
      <c r="O518" s="30">
        <v>0</v>
      </c>
      <c r="P518" s="30">
        <v>0</v>
      </c>
      <c r="Q518" s="30">
        <v>0</v>
      </c>
      <c r="R518" s="30">
        <v>0</v>
      </c>
      <c r="S518" s="30">
        <v>0</v>
      </c>
      <c r="T518" s="30">
        <v>0</v>
      </c>
      <c r="U518" s="30">
        <v>0</v>
      </c>
      <c r="V518" s="30">
        <v>0</v>
      </c>
      <c r="W518" s="30">
        <v>0</v>
      </c>
      <c r="X518" s="30">
        <v>0</v>
      </c>
      <c r="Y518" s="30">
        <v>0</v>
      </c>
      <c r="Z518" s="30">
        <v>0</v>
      </c>
      <c r="AA518" s="30">
        <v>0</v>
      </c>
      <c r="AB518" s="30">
        <v>0</v>
      </c>
      <c r="AC518" s="30">
        <v>0</v>
      </c>
      <c r="AD518" s="30">
        <v>0</v>
      </c>
      <c r="AE518" s="30">
        <v>0</v>
      </c>
      <c r="AF518" s="30">
        <v>0</v>
      </c>
      <c r="AG518" s="30">
        <v>0</v>
      </c>
      <c r="AH518" s="30">
        <v>0</v>
      </c>
      <c r="AI518" s="30">
        <v>0</v>
      </c>
      <c r="AJ518" s="30">
        <v>0</v>
      </c>
      <c r="AK518" s="30">
        <v>0</v>
      </c>
      <c r="AL518" s="30">
        <v>0</v>
      </c>
      <c r="AM518" s="30">
        <v>0</v>
      </c>
      <c r="AN518" s="30">
        <v>0</v>
      </c>
      <c r="AO518" s="30">
        <v>0</v>
      </c>
      <c r="AP518" s="235">
        <v>0</v>
      </c>
    </row>
    <row r="519" spans="1:42" hidden="1">
      <c r="A519" s="201">
        <v>1</v>
      </c>
      <c r="B519" s="13" t="s">
        <v>320</v>
      </c>
      <c r="C519" s="13">
        <v>1</v>
      </c>
      <c r="D519" s="13" t="s">
        <v>99</v>
      </c>
      <c r="E519" s="13">
        <v>13</v>
      </c>
      <c r="F519" s="13" t="s">
        <v>390</v>
      </c>
      <c r="G519" s="13">
        <v>84</v>
      </c>
      <c r="H519" s="13" t="s">
        <v>762</v>
      </c>
      <c r="I519" s="173" t="s">
        <v>232</v>
      </c>
      <c r="J519" s="13" t="s">
        <v>365</v>
      </c>
      <c r="K519" s="13" t="s">
        <v>391</v>
      </c>
      <c r="L519" s="13"/>
      <c r="M519" s="30">
        <v>0</v>
      </c>
      <c r="N519" s="30">
        <v>0</v>
      </c>
      <c r="O519" s="30">
        <v>0</v>
      </c>
      <c r="P519" s="30">
        <v>0</v>
      </c>
      <c r="Q519" s="30">
        <v>0</v>
      </c>
      <c r="R519" s="30">
        <v>0</v>
      </c>
      <c r="S519" s="30">
        <v>0</v>
      </c>
      <c r="T519" s="30">
        <v>0</v>
      </c>
      <c r="U519" s="30">
        <v>0</v>
      </c>
      <c r="V519" s="30">
        <v>0</v>
      </c>
      <c r="W519" s="30">
        <v>0</v>
      </c>
      <c r="X519" s="30">
        <v>0</v>
      </c>
      <c r="Y519" s="30">
        <v>0</v>
      </c>
      <c r="Z519" s="30">
        <v>0</v>
      </c>
      <c r="AA519" s="30">
        <v>0</v>
      </c>
      <c r="AB519" s="30">
        <v>0</v>
      </c>
      <c r="AC519" s="30">
        <v>0</v>
      </c>
      <c r="AD519" s="30">
        <v>0</v>
      </c>
      <c r="AE519" s="30">
        <v>0</v>
      </c>
      <c r="AF519" s="30">
        <v>0</v>
      </c>
      <c r="AG519" s="30">
        <v>0</v>
      </c>
      <c r="AH519" s="30">
        <v>0</v>
      </c>
      <c r="AI519" s="30">
        <v>0</v>
      </c>
      <c r="AJ519" s="30">
        <v>0</v>
      </c>
      <c r="AK519" s="30">
        <v>0</v>
      </c>
      <c r="AL519" s="30">
        <v>0</v>
      </c>
      <c r="AM519" s="30">
        <v>0</v>
      </c>
      <c r="AN519" s="30">
        <v>0</v>
      </c>
      <c r="AO519" s="30">
        <v>0</v>
      </c>
      <c r="AP519" s="235">
        <v>0</v>
      </c>
    </row>
    <row r="520" spans="1:42" ht="15" hidden="1" thickBot="1">
      <c r="A520" s="202">
        <v>1</v>
      </c>
      <c r="B520" s="174" t="s">
        <v>320</v>
      </c>
      <c r="C520" s="174">
        <v>1</v>
      </c>
      <c r="D520" s="174" t="s">
        <v>99</v>
      </c>
      <c r="E520" s="174">
        <v>13</v>
      </c>
      <c r="F520" s="174" t="s">
        <v>390</v>
      </c>
      <c r="G520" s="174">
        <v>85</v>
      </c>
      <c r="H520" s="174" t="s">
        <v>227</v>
      </c>
      <c r="I520" s="175" t="s">
        <v>232</v>
      </c>
      <c r="J520" s="174" t="s">
        <v>365</v>
      </c>
      <c r="K520" s="174" t="s">
        <v>391</v>
      </c>
      <c r="L520" s="174"/>
      <c r="M520" s="227">
        <v>0</v>
      </c>
      <c r="N520" s="227">
        <v>0</v>
      </c>
      <c r="O520" s="227">
        <v>0</v>
      </c>
      <c r="P520" s="227">
        <v>0</v>
      </c>
      <c r="Q520" s="227">
        <v>0</v>
      </c>
      <c r="R520" s="227">
        <v>0</v>
      </c>
      <c r="S520" s="227">
        <v>0</v>
      </c>
      <c r="T520" s="227">
        <v>0</v>
      </c>
      <c r="U520" s="227">
        <v>0</v>
      </c>
      <c r="V520" s="227">
        <v>0</v>
      </c>
      <c r="W520" s="227">
        <v>0</v>
      </c>
      <c r="X520" s="227">
        <v>0</v>
      </c>
      <c r="Y520" s="227">
        <v>0</v>
      </c>
      <c r="Z520" s="227">
        <v>0</v>
      </c>
      <c r="AA520" s="227">
        <v>0</v>
      </c>
      <c r="AB520" s="227">
        <v>0</v>
      </c>
      <c r="AC520" s="227">
        <v>0</v>
      </c>
      <c r="AD520" s="227">
        <v>0</v>
      </c>
      <c r="AE520" s="227">
        <v>0</v>
      </c>
      <c r="AF520" s="227">
        <v>0</v>
      </c>
      <c r="AG520" s="227">
        <v>0</v>
      </c>
      <c r="AH520" s="227">
        <v>0</v>
      </c>
      <c r="AI520" s="227">
        <v>0</v>
      </c>
      <c r="AJ520" s="227">
        <v>0</v>
      </c>
      <c r="AK520" s="227">
        <v>0</v>
      </c>
      <c r="AL520" s="227">
        <v>0</v>
      </c>
      <c r="AM520" s="227">
        <v>0</v>
      </c>
      <c r="AN520" s="227">
        <v>0</v>
      </c>
      <c r="AO520" s="227">
        <v>0</v>
      </c>
      <c r="AP520" s="236">
        <v>0</v>
      </c>
    </row>
    <row r="521" spans="1:42" hidden="1">
      <c r="A521" s="198">
        <v>1</v>
      </c>
      <c r="B521" s="199" t="s">
        <v>320</v>
      </c>
      <c r="C521" s="199">
        <v>1</v>
      </c>
      <c r="D521" s="199" t="s">
        <v>99</v>
      </c>
      <c r="E521" s="199">
        <v>13</v>
      </c>
      <c r="F521" s="199" t="s">
        <v>390</v>
      </c>
      <c r="G521" s="199">
        <v>86</v>
      </c>
      <c r="H521" s="199" t="s">
        <v>761</v>
      </c>
      <c r="I521" s="200" t="s">
        <v>233</v>
      </c>
      <c r="J521" s="199" t="s">
        <v>365</v>
      </c>
      <c r="K521" s="199" t="s">
        <v>391</v>
      </c>
      <c r="L521" s="199"/>
      <c r="M521" s="222">
        <v>0</v>
      </c>
      <c r="N521" s="222">
        <v>0</v>
      </c>
      <c r="O521" s="222">
        <v>0</v>
      </c>
      <c r="P521" s="222">
        <v>0</v>
      </c>
      <c r="Q521" s="222">
        <v>0</v>
      </c>
      <c r="R521" s="222">
        <v>0</v>
      </c>
      <c r="S521" s="222">
        <v>0</v>
      </c>
      <c r="T521" s="222">
        <v>0</v>
      </c>
      <c r="U521" s="222">
        <v>0</v>
      </c>
      <c r="V521" s="222">
        <v>0</v>
      </c>
      <c r="W521" s="222">
        <v>0</v>
      </c>
      <c r="X521" s="222">
        <v>0</v>
      </c>
      <c r="Y521" s="222">
        <v>0</v>
      </c>
      <c r="Z521" s="222">
        <v>0</v>
      </c>
      <c r="AA521" s="222">
        <v>0</v>
      </c>
      <c r="AB521" s="222">
        <v>0</v>
      </c>
      <c r="AC521" s="222">
        <v>0</v>
      </c>
      <c r="AD521" s="222">
        <v>0</v>
      </c>
      <c r="AE521" s="222">
        <v>0</v>
      </c>
      <c r="AF521" s="222">
        <v>0</v>
      </c>
      <c r="AG521" s="222">
        <v>0</v>
      </c>
      <c r="AH521" s="222">
        <v>0</v>
      </c>
      <c r="AI521" s="222">
        <v>0</v>
      </c>
      <c r="AJ521" s="222">
        <v>0</v>
      </c>
      <c r="AK521" s="222">
        <v>0</v>
      </c>
      <c r="AL521" s="222">
        <v>0</v>
      </c>
      <c r="AM521" s="222">
        <v>0</v>
      </c>
      <c r="AN521" s="222">
        <v>0</v>
      </c>
      <c r="AO521" s="222">
        <v>0</v>
      </c>
      <c r="AP521" s="234">
        <v>0</v>
      </c>
    </row>
    <row r="522" spans="1:42" hidden="1">
      <c r="A522" s="201">
        <v>1</v>
      </c>
      <c r="B522" s="13" t="s">
        <v>320</v>
      </c>
      <c r="C522" s="13">
        <v>1</v>
      </c>
      <c r="D522" s="13" t="s">
        <v>99</v>
      </c>
      <c r="E522" s="13">
        <v>13</v>
      </c>
      <c r="F522" s="13" t="s">
        <v>390</v>
      </c>
      <c r="G522" s="13">
        <v>87</v>
      </c>
      <c r="H522" s="13" t="s">
        <v>212</v>
      </c>
      <c r="I522" s="173" t="s">
        <v>233</v>
      </c>
      <c r="J522" s="13" t="s">
        <v>365</v>
      </c>
      <c r="K522" s="13" t="s">
        <v>391</v>
      </c>
      <c r="L522" s="13"/>
      <c r="M522" s="30">
        <v>0</v>
      </c>
      <c r="N522" s="30">
        <v>0</v>
      </c>
      <c r="O522" s="30">
        <v>0</v>
      </c>
      <c r="P522" s="30">
        <v>0</v>
      </c>
      <c r="Q522" s="30">
        <v>0</v>
      </c>
      <c r="R522" s="30">
        <v>0</v>
      </c>
      <c r="S522" s="30">
        <v>0</v>
      </c>
      <c r="T522" s="30">
        <v>0</v>
      </c>
      <c r="U522" s="30">
        <v>0</v>
      </c>
      <c r="V522" s="30">
        <v>0</v>
      </c>
      <c r="W522" s="30">
        <v>0</v>
      </c>
      <c r="X522" s="30">
        <v>0</v>
      </c>
      <c r="Y522" s="30">
        <v>0</v>
      </c>
      <c r="Z522" s="30">
        <v>0</v>
      </c>
      <c r="AA522" s="30">
        <v>0</v>
      </c>
      <c r="AB522" s="30">
        <v>0</v>
      </c>
      <c r="AC522" s="30">
        <v>0</v>
      </c>
      <c r="AD522" s="30">
        <v>0</v>
      </c>
      <c r="AE522" s="30">
        <v>0</v>
      </c>
      <c r="AF522" s="30">
        <v>0</v>
      </c>
      <c r="AG522" s="30">
        <v>0</v>
      </c>
      <c r="AH522" s="30">
        <v>0</v>
      </c>
      <c r="AI522" s="30">
        <v>0</v>
      </c>
      <c r="AJ522" s="30">
        <v>0</v>
      </c>
      <c r="AK522" s="30">
        <v>0</v>
      </c>
      <c r="AL522" s="30">
        <v>0</v>
      </c>
      <c r="AM522" s="30">
        <v>0</v>
      </c>
      <c r="AN522" s="30">
        <v>0</v>
      </c>
      <c r="AO522" s="30">
        <v>0</v>
      </c>
      <c r="AP522" s="235">
        <v>0</v>
      </c>
    </row>
    <row r="523" spans="1:42" hidden="1">
      <c r="A523" s="201">
        <v>1</v>
      </c>
      <c r="B523" s="13" t="s">
        <v>320</v>
      </c>
      <c r="C523" s="13">
        <v>1</v>
      </c>
      <c r="D523" s="13" t="s">
        <v>99</v>
      </c>
      <c r="E523" s="13">
        <v>13</v>
      </c>
      <c r="F523" s="13" t="s">
        <v>390</v>
      </c>
      <c r="G523" s="13">
        <v>88</v>
      </c>
      <c r="H523" s="13" t="s">
        <v>768</v>
      </c>
      <c r="I523" s="173" t="s">
        <v>233</v>
      </c>
      <c r="J523" s="13" t="s">
        <v>365</v>
      </c>
      <c r="K523" s="13" t="s">
        <v>391</v>
      </c>
      <c r="L523" s="13"/>
      <c r="M523" s="30">
        <v>0</v>
      </c>
      <c r="N523" s="30">
        <v>0</v>
      </c>
      <c r="O523" s="30">
        <v>0</v>
      </c>
      <c r="P523" s="30">
        <v>0</v>
      </c>
      <c r="Q523" s="30">
        <v>0</v>
      </c>
      <c r="R523" s="30">
        <v>0</v>
      </c>
      <c r="S523" s="30">
        <v>0</v>
      </c>
      <c r="T523" s="30">
        <v>0</v>
      </c>
      <c r="U523" s="30">
        <v>0</v>
      </c>
      <c r="V523" s="30">
        <v>0</v>
      </c>
      <c r="W523" s="30">
        <v>0</v>
      </c>
      <c r="X523" s="30">
        <v>0</v>
      </c>
      <c r="Y523" s="30">
        <v>0</v>
      </c>
      <c r="Z523" s="30">
        <v>0</v>
      </c>
      <c r="AA523" s="30">
        <v>0</v>
      </c>
      <c r="AB523" s="30">
        <v>0</v>
      </c>
      <c r="AC523" s="30">
        <v>0</v>
      </c>
      <c r="AD523" s="30">
        <v>0</v>
      </c>
      <c r="AE523" s="30">
        <v>0</v>
      </c>
      <c r="AF523" s="30">
        <v>0</v>
      </c>
      <c r="AG523" s="30">
        <v>0</v>
      </c>
      <c r="AH523" s="30">
        <v>0</v>
      </c>
      <c r="AI523" s="30">
        <v>0</v>
      </c>
      <c r="AJ523" s="30">
        <v>0</v>
      </c>
      <c r="AK523" s="30">
        <v>0</v>
      </c>
      <c r="AL523" s="30">
        <v>0</v>
      </c>
      <c r="AM523" s="30">
        <v>0</v>
      </c>
      <c r="AN523" s="30">
        <v>0</v>
      </c>
      <c r="AO523" s="30">
        <v>0</v>
      </c>
      <c r="AP523" s="235">
        <v>0</v>
      </c>
    </row>
    <row r="524" spans="1:42" hidden="1">
      <c r="A524" s="201">
        <v>1</v>
      </c>
      <c r="B524" s="13" t="s">
        <v>320</v>
      </c>
      <c r="C524" s="13">
        <v>1</v>
      </c>
      <c r="D524" s="13" t="s">
        <v>99</v>
      </c>
      <c r="E524" s="13">
        <v>13</v>
      </c>
      <c r="F524" s="13" t="s">
        <v>390</v>
      </c>
      <c r="G524" s="13">
        <v>89</v>
      </c>
      <c r="H524" s="13" t="s">
        <v>763</v>
      </c>
      <c r="I524" s="173" t="s">
        <v>233</v>
      </c>
      <c r="J524" s="13" t="s">
        <v>365</v>
      </c>
      <c r="K524" s="13" t="s">
        <v>391</v>
      </c>
      <c r="L524" s="13"/>
      <c r="M524" s="30">
        <v>0</v>
      </c>
      <c r="N524" s="30">
        <v>0</v>
      </c>
      <c r="O524" s="30">
        <v>0</v>
      </c>
      <c r="P524" s="30">
        <v>0</v>
      </c>
      <c r="Q524" s="30">
        <v>0</v>
      </c>
      <c r="R524" s="30">
        <v>0</v>
      </c>
      <c r="S524" s="30">
        <v>0</v>
      </c>
      <c r="T524" s="30">
        <v>0</v>
      </c>
      <c r="U524" s="30">
        <v>0</v>
      </c>
      <c r="V524" s="30">
        <v>0</v>
      </c>
      <c r="W524" s="30">
        <v>0</v>
      </c>
      <c r="X524" s="30">
        <v>0</v>
      </c>
      <c r="Y524" s="30">
        <v>0</v>
      </c>
      <c r="Z524" s="30">
        <v>0</v>
      </c>
      <c r="AA524" s="30">
        <v>0</v>
      </c>
      <c r="AB524" s="30">
        <v>0</v>
      </c>
      <c r="AC524" s="30">
        <v>0</v>
      </c>
      <c r="AD524" s="30">
        <v>0</v>
      </c>
      <c r="AE524" s="30">
        <v>0</v>
      </c>
      <c r="AF524" s="30">
        <v>0</v>
      </c>
      <c r="AG524" s="30">
        <v>0</v>
      </c>
      <c r="AH524" s="30">
        <v>0</v>
      </c>
      <c r="AI524" s="30">
        <v>0</v>
      </c>
      <c r="AJ524" s="30">
        <v>0</v>
      </c>
      <c r="AK524" s="30">
        <v>0</v>
      </c>
      <c r="AL524" s="30">
        <v>0</v>
      </c>
      <c r="AM524" s="30">
        <v>0</v>
      </c>
      <c r="AN524" s="30">
        <v>0</v>
      </c>
      <c r="AO524" s="30">
        <v>0</v>
      </c>
      <c r="AP524" s="235">
        <v>0</v>
      </c>
    </row>
    <row r="525" spans="1:42" hidden="1">
      <c r="A525" s="201">
        <v>1</v>
      </c>
      <c r="B525" s="13" t="s">
        <v>320</v>
      </c>
      <c r="C525" s="13">
        <v>1</v>
      </c>
      <c r="D525" s="13" t="s">
        <v>99</v>
      </c>
      <c r="E525" s="13">
        <v>13</v>
      </c>
      <c r="F525" s="13" t="s">
        <v>390</v>
      </c>
      <c r="G525" s="13">
        <v>90</v>
      </c>
      <c r="H525" s="13" t="s">
        <v>215</v>
      </c>
      <c r="I525" s="173" t="s">
        <v>233</v>
      </c>
      <c r="J525" s="13" t="s">
        <v>365</v>
      </c>
      <c r="K525" s="13" t="s">
        <v>391</v>
      </c>
      <c r="L525" s="13"/>
      <c r="M525" s="30">
        <v>0</v>
      </c>
      <c r="N525" s="30">
        <v>0</v>
      </c>
      <c r="O525" s="30">
        <v>0</v>
      </c>
      <c r="P525" s="30">
        <v>0</v>
      </c>
      <c r="Q525" s="30">
        <v>0</v>
      </c>
      <c r="R525" s="30">
        <v>0</v>
      </c>
      <c r="S525" s="30">
        <v>0</v>
      </c>
      <c r="T525" s="30">
        <v>0</v>
      </c>
      <c r="U525" s="30">
        <v>0</v>
      </c>
      <c r="V525" s="30">
        <v>0</v>
      </c>
      <c r="W525" s="30">
        <v>0</v>
      </c>
      <c r="X525" s="30">
        <v>0</v>
      </c>
      <c r="Y525" s="30">
        <v>0</v>
      </c>
      <c r="Z525" s="30">
        <v>0</v>
      </c>
      <c r="AA525" s="30">
        <v>0</v>
      </c>
      <c r="AB525" s="30">
        <v>0</v>
      </c>
      <c r="AC525" s="30">
        <v>0</v>
      </c>
      <c r="AD525" s="30">
        <v>0</v>
      </c>
      <c r="AE525" s="30">
        <v>0</v>
      </c>
      <c r="AF525" s="30">
        <v>0</v>
      </c>
      <c r="AG525" s="30">
        <v>0</v>
      </c>
      <c r="AH525" s="30">
        <v>0</v>
      </c>
      <c r="AI525" s="30">
        <v>0</v>
      </c>
      <c r="AJ525" s="30">
        <v>0</v>
      </c>
      <c r="AK525" s="30">
        <v>0</v>
      </c>
      <c r="AL525" s="30">
        <v>0</v>
      </c>
      <c r="AM525" s="30">
        <v>0</v>
      </c>
      <c r="AN525" s="30">
        <v>0</v>
      </c>
      <c r="AO525" s="30">
        <v>0</v>
      </c>
      <c r="AP525" s="235">
        <v>0</v>
      </c>
    </row>
    <row r="526" spans="1:42" hidden="1">
      <c r="A526" s="201">
        <v>1</v>
      </c>
      <c r="B526" s="13" t="s">
        <v>320</v>
      </c>
      <c r="C526" s="13">
        <v>1</v>
      </c>
      <c r="D526" s="13" t="s">
        <v>99</v>
      </c>
      <c r="E526" s="13">
        <v>13</v>
      </c>
      <c r="F526" s="13" t="s">
        <v>390</v>
      </c>
      <c r="G526" s="13">
        <v>91</v>
      </c>
      <c r="H526" s="13" t="s">
        <v>216</v>
      </c>
      <c r="I526" s="173" t="s">
        <v>233</v>
      </c>
      <c r="J526" s="13" t="s">
        <v>365</v>
      </c>
      <c r="K526" s="13" t="s">
        <v>391</v>
      </c>
      <c r="L526" s="13"/>
      <c r="M526" s="30">
        <v>0</v>
      </c>
      <c r="N526" s="30">
        <v>0</v>
      </c>
      <c r="O526" s="30">
        <v>0</v>
      </c>
      <c r="P526" s="30">
        <v>0</v>
      </c>
      <c r="Q526" s="30">
        <v>0</v>
      </c>
      <c r="R526" s="30">
        <v>0</v>
      </c>
      <c r="S526" s="30">
        <v>0</v>
      </c>
      <c r="T526" s="30">
        <v>0</v>
      </c>
      <c r="U526" s="30">
        <v>0</v>
      </c>
      <c r="V526" s="30">
        <v>0</v>
      </c>
      <c r="W526" s="30">
        <v>0</v>
      </c>
      <c r="X526" s="30">
        <v>0</v>
      </c>
      <c r="Y526" s="30">
        <v>0</v>
      </c>
      <c r="Z526" s="30">
        <v>0</v>
      </c>
      <c r="AA526" s="30">
        <v>0</v>
      </c>
      <c r="AB526" s="30">
        <v>0</v>
      </c>
      <c r="AC526" s="30">
        <v>0</v>
      </c>
      <c r="AD526" s="30">
        <v>0</v>
      </c>
      <c r="AE526" s="30">
        <v>0</v>
      </c>
      <c r="AF526" s="30">
        <v>0</v>
      </c>
      <c r="AG526" s="30">
        <v>0</v>
      </c>
      <c r="AH526" s="30">
        <v>0</v>
      </c>
      <c r="AI526" s="30">
        <v>0</v>
      </c>
      <c r="AJ526" s="30">
        <v>0</v>
      </c>
      <c r="AK526" s="30">
        <v>0</v>
      </c>
      <c r="AL526" s="30">
        <v>0</v>
      </c>
      <c r="AM526" s="30">
        <v>0</v>
      </c>
      <c r="AN526" s="30">
        <v>0</v>
      </c>
      <c r="AO526" s="30">
        <v>0</v>
      </c>
      <c r="AP526" s="235">
        <v>0</v>
      </c>
    </row>
    <row r="527" spans="1:42" hidden="1">
      <c r="A527" s="201">
        <v>1</v>
      </c>
      <c r="B527" s="13" t="s">
        <v>320</v>
      </c>
      <c r="C527" s="13">
        <v>1</v>
      </c>
      <c r="D527" s="13" t="s">
        <v>99</v>
      </c>
      <c r="E527" s="13">
        <v>13</v>
      </c>
      <c r="F527" s="13" t="s">
        <v>390</v>
      </c>
      <c r="G527" s="13">
        <v>92</v>
      </c>
      <c r="H527" s="13" t="s">
        <v>765</v>
      </c>
      <c r="I527" s="173" t="s">
        <v>233</v>
      </c>
      <c r="J527" s="13" t="s">
        <v>365</v>
      </c>
      <c r="K527" s="13" t="s">
        <v>391</v>
      </c>
      <c r="L527" s="13"/>
      <c r="M527" s="30">
        <v>5</v>
      </c>
      <c r="N527" s="30">
        <v>5</v>
      </c>
      <c r="O527" s="30">
        <v>5</v>
      </c>
      <c r="P527" s="30">
        <v>5</v>
      </c>
      <c r="Q527" s="30">
        <v>5</v>
      </c>
      <c r="R527" s="30">
        <v>4</v>
      </c>
      <c r="S527" s="30">
        <v>4</v>
      </c>
      <c r="T527" s="30">
        <v>4</v>
      </c>
      <c r="U527" s="30">
        <v>3</v>
      </c>
      <c r="V527" s="30">
        <v>3</v>
      </c>
      <c r="W527" s="30">
        <v>3</v>
      </c>
      <c r="X527" s="30">
        <v>2</v>
      </c>
      <c r="Y527" s="30">
        <v>2</v>
      </c>
      <c r="Z527" s="30">
        <v>2</v>
      </c>
      <c r="AA527" s="30">
        <v>1</v>
      </c>
      <c r="AB527" s="30">
        <v>1</v>
      </c>
      <c r="AC527" s="30">
        <v>1</v>
      </c>
      <c r="AD527" s="30">
        <v>0</v>
      </c>
      <c r="AE527" s="30">
        <v>0</v>
      </c>
      <c r="AF527" s="30">
        <v>0</v>
      </c>
      <c r="AG527" s="30">
        <v>0</v>
      </c>
      <c r="AH527" s="30">
        <v>0</v>
      </c>
      <c r="AI527" s="30">
        <v>0</v>
      </c>
      <c r="AJ527" s="30">
        <v>0</v>
      </c>
      <c r="AK527" s="30">
        <v>0</v>
      </c>
      <c r="AL527" s="30">
        <v>0</v>
      </c>
      <c r="AM527" s="30">
        <v>0</v>
      </c>
      <c r="AN527" s="30">
        <v>0</v>
      </c>
      <c r="AO527" s="30">
        <v>0</v>
      </c>
      <c r="AP527" s="235">
        <v>0</v>
      </c>
    </row>
    <row r="528" spans="1:42" hidden="1">
      <c r="A528" s="201">
        <v>1</v>
      </c>
      <c r="B528" s="13" t="s">
        <v>320</v>
      </c>
      <c r="C528" s="13">
        <v>1</v>
      </c>
      <c r="D528" s="13" t="s">
        <v>99</v>
      </c>
      <c r="E528" s="13">
        <v>13</v>
      </c>
      <c r="F528" s="13" t="s">
        <v>390</v>
      </c>
      <c r="G528" s="13">
        <v>93</v>
      </c>
      <c r="H528" s="13" t="s">
        <v>766</v>
      </c>
      <c r="I528" s="173" t="s">
        <v>233</v>
      </c>
      <c r="J528" s="13" t="s">
        <v>365</v>
      </c>
      <c r="K528" s="13" t="s">
        <v>391</v>
      </c>
      <c r="L528" s="13"/>
      <c r="M528" s="30">
        <v>10</v>
      </c>
      <c r="N528" s="30">
        <v>10</v>
      </c>
      <c r="O528" s="30">
        <v>10</v>
      </c>
      <c r="P528" s="30">
        <v>10</v>
      </c>
      <c r="Q528" s="30">
        <v>10</v>
      </c>
      <c r="R528" s="30">
        <v>8</v>
      </c>
      <c r="S528" s="30">
        <v>8</v>
      </c>
      <c r="T528" s="30">
        <v>8</v>
      </c>
      <c r="U528" s="30">
        <v>6</v>
      </c>
      <c r="V528" s="30">
        <v>6</v>
      </c>
      <c r="W528" s="30">
        <v>6</v>
      </c>
      <c r="X528" s="30">
        <v>4</v>
      </c>
      <c r="Y528" s="30">
        <v>4</v>
      </c>
      <c r="Z528" s="30">
        <v>4</v>
      </c>
      <c r="AA528" s="30">
        <v>2</v>
      </c>
      <c r="AB528" s="30">
        <v>2</v>
      </c>
      <c r="AC528" s="30">
        <v>2</v>
      </c>
      <c r="AD528" s="30">
        <v>0</v>
      </c>
      <c r="AE528" s="30">
        <v>0</v>
      </c>
      <c r="AF528" s="30">
        <v>0</v>
      </c>
      <c r="AG528" s="30">
        <v>0</v>
      </c>
      <c r="AH528" s="30">
        <v>0</v>
      </c>
      <c r="AI528" s="30">
        <v>0</v>
      </c>
      <c r="AJ528" s="30">
        <v>0</v>
      </c>
      <c r="AK528" s="30">
        <v>0</v>
      </c>
      <c r="AL528" s="30">
        <v>0</v>
      </c>
      <c r="AM528" s="30">
        <v>0</v>
      </c>
      <c r="AN528" s="30">
        <v>0</v>
      </c>
      <c r="AO528" s="30">
        <v>0</v>
      </c>
      <c r="AP528" s="235">
        <v>0</v>
      </c>
    </row>
    <row r="529" spans="1:42" hidden="1">
      <c r="A529" s="201">
        <v>1</v>
      </c>
      <c r="B529" s="13" t="s">
        <v>320</v>
      </c>
      <c r="C529" s="13">
        <v>1</v>
      </c>
      <c r="D529" s="13" t="s">
        <v>99</v>
      </c>
      <c r="E529" s="13">
        <v>13</v>
      </c>
      <c r="F529" s="13" t="s">
        <v>390</v>
      </c>
      <c r="G529" s="13">
        <v>94</v>
      </c>
      <c r="H529" s="13" t="s">
        <v>767</v>
      </c>
      <c r="I529" s="173" t="s">
        <v>233</v>
      </c>
      <c r="J529" s="13" t="s">
        <v>365</v>
      </c>
      <c r="K529" s="13" t="s">
        <v>391</v>
      </c>
      <c r="L529" s="13"/>
      <c r="M529" s="30">
        <v>0</v>
      </c>
      <c r="N529" s="30">
        <v>0</v>
      </c>
      <c r="O529" s="30">
        <v>0</v>
      </c>
      <c r="P529" s="30">
        <v>0</v>
      </c>
      <c r="Q529" s="30">
        <v>0</v>
      </c>
      <c r="R529" s="30">
        <v>0</v>
      </c>
      <c r="S529" s="30">
        <v>0</v>
      </c>
      <c r="T529" s="30">
        <v>0</v>
      </c>
      <c r="U529" s="30">
        <v>0</v>
      </c>
      <c r="V529" s="30">
        <v>0</v>
      </c>
      <c r="W529" s="30">
        <v>0</v>
      </c>
      <c r="X529" s="30">
        <v>0</v>
      </c>
      <c r="Y529" s="30">
        <v>0</v>
      </c>
      <c r="Z529" s="30">
        <v>0</v>
      </c>
      <c r="AA529" s="30">
        <v>0</v>
      </c>
      <c r="AB529" s="30">
        <v>0</v>
      </c>
      <c r="AC529" s="30">
        <v>0</v>
      </c>
      <c r="AD529" s="30">
        <v>0</v>
      </c>
      <c r="AE529" s="30">
        <v>0</v>
      </c>
      <c r="AF529" s="30">
        <v>0</v>
      </c>
      <c r="AG529" s="30">
        <v>0</v>
      </c>
      <c r="AH529" s="30">
        <v>0</v>
      </c>
      <c r="AI529" s="30">
        <v>0</v>
      </c>
      <c r="AJ529" s="30">
        <v>0</v>
      </c>
      <c r="AK529" s="30">
        <v>0</v>
      </c>
      <c r="AL529" s="30">
        <v>0</v>
      </c>
      <c r="AM529" s="30">
        <v>0</v>
      </c>
      <c r="AN529" s="30">
        <v>0</v>
      </c>
      <c r="AO529" s="30">
        <v>0</v>
      </c>
      <c r="AP529" s="235">
        <v>0</v>
      </c>
    </row>
    <row r="530" spans="1:42" hidden="1">
      <c r="A530" s="201">
        <v>1</v>
      </c>
      <c r="B530" s="13" t="s">
        <v>320</v>
      </c>
      <c r="C530" s="13">
        <v>1</v>
      </c>
      <c r="D530" s="13" t="s">
        <v>99</v>
      </c>
      <c r="E530" s="13">
        <v>13</v>
      </c>
      <c r="F530" s="13" t="s">
        <v>390</v>
      </c>
      <c r="G530" s="13">
        <v>95</v>
      </c>
      <c r="H530" s="13" t="s">
        <v>220</v>
      </c>
      <c r="I530" s="173" t="s">
        <v>233</v>
      </c>
      <c r="J530" s="13" t="s">
        <v>365</v>
      </c>
      <c r="K530" s="13" t="s">
        <v>391</v>
      </c>
      <c r="L530" s="13"/>
      <c r="M530" s="30">
        <v>0</v>
      </c>
      <c r="N530" s="30">
        <v>0</v>
      </c>
      <c r="O530" s="30">
        <v>0</v>
      </c>
      <c r="P530" s="30">
        <v>0</v>
      </c>
      <c r="Q530" s="30">
        <v>0</v>
      </c>
      <c r="R530" s="30">
        <v>0</v>
      </c>
      <c r="S530" s="30">
        <v>0</v>
      </c>
      <c r="T530" s="30">
        <v>0</v>
      </c>
      <c r="U530" s="30">
        <v>0</v>
      </c>
      <c r="V530" s="30">
        <v>0</v>
      </c>
      <c r="W530" s="30">
        <v>0</v>
      </c>
      <c r="X530" s="30">
        <v>0</v>
      </c>
      <c r="Y530" s="30">
        <v>0</v>
      </c>
      <c r="Z530" s="30">
        <v>0</v>
      </c>
      <c r="AA530" s="30">
        <v>0</v>
      </c>
      <c r="AB530" s="30">
        <v>0</v>
      </c>
      <c r="AC530" s="30">
        <v>0</v>
      </c>
      <c r="AD530" s="30">
        <v>0</v>
      </c>
      <c r="AE530" s="30">
        <v>0</v>
      </c>
      <c r="AF530" s="30">
        <v>0</v>
      </c>
      <c r="AG530" s="30">
        <v>0</v>
      </c>
      <c r="AH530" s="30">
        <v>0</v>
      </c>
      <c r="AI530" s="30">
        <v>0</v>
      </c>
      <c r="AJ530" s="30">
        <v>0</v>
      </c>
      <c r="AK530" s="30">
        <v>0</v>
      </c>
      <c r="AL530" s="30">
        <v>0</v>
      </c>
      <c r="AM530" s="30">
        <v>0</v>
      </c>
      <c r="AN530" s="30">
        <v>0</v>
      </c>
      <c r="AO530" s="30">
        <v>0</v>
      </c>
      <c r="AP530" s="235">
        <v>0</v>
      </c>
    </row>
    <row r="531" spans="1:42" hidden="1">
      <c r="A531" s="201">
        <v>1</v>
      </c>
      <c r="B531" s="13" t="s">
        <v>320</v>
      </c>
      <c r="C531" s="13">
        <v>1</v>
      </c>
      <c r="D531" s="13" t="s">
        <v>99</v>
      </c>
      <c r="E531" s="13">
        <v>13</v>
      </c>
      <c r="F531" s="13" t="s">
        <v>390</v>
      </c>
      <c r="G531" s="13">
        <v>96</v>
      </c>
      <c r="H531" s="13" t="s">
        <v>221</v>
      </c>
      <c r="I531" s="173" t="s">
        <v>233</v>
      </c>
      <c r="J531" s="13" t="s">
        <v>365</v>
      </c>
      <c r="K531" s="13" t="s">
        <v>391</v>
      </c>
      <c r="L531" s="13"/>
      <c r="M531" s="30">
        <v>0</v>
      </c>
      <c r="N531" s="30">
        <v>0</v>
      </c>
      <c r="O531" s="30">
        <v>0</v>
      </c>
      <c r="P531" s="30">
        <v>0</v>
      </c>
      <c r="Q531" s="30">
        <v>0</v>
      </c>
      <c r="R531" s="30">
        <v>0</v>
      </c>
      <c r="S531" s="30">
        <v>0</v>
      </c>
      <c r="T531" s="30">
        <v>0</v>
      </c>
      <c r="U531" s="30">
        <v>0</v>
      </c>
      <c r="V531" s="30">
        <v>0</v>
      </c>
      <c r="W531" s="30">
        <v>0</v>
      </c>
      <c r="X531" s="30">
        <v>0</v>
      </c>
      <c r="Y531" s="30">
        <v>0</v>
      </c>
      <c r="Z531" s="30">
        <v>0</v>
      </c>
      <c r="AA531" s="30">
        <v>0</v>
      </c>
      <c r="AB531" s="30">
        <v>0</v>
      </c>
      <c r="AC531" s="30">
        <v>0</v>
      </c>
      <c r="AD531" s="30">
        <v>0</v>
      </c>
      <c r="AE531" s="30">
        <v>0</v>
      </c>
      <c r="AF531" s="30">
        <v>0</v>
      </c>
      <c r="AG531" s="30">
        <v>0</v>
      </c>
      <c r="AH531" s="30">
        <v>0</v>
      </c>
      <c r="AI531" s="30">
        <v>0</v>
      </c>
      <c r="AJ531" s="30">
        <v>0</v>
      </c>
      <c r="AK531" s="30">
        <v>0</v>
      </c>
      <c r="AL531" s="30">
        <v>0</v>
      </c>
      <c r="AM531" s="30">
        <v>0</v>
      </c>
      <c r="AN531" s="30">
        <v>0</v>
      </c>
      <c r="AO531" s="30">
        <v>0</v>
      </c>
      <c r="AP531" s="235">
        <v>0</v>
      </c>
    </row>
    <row r="532" spans="1:42" hidden="1">
      <c r="A532" s="201">
        <v>1</v>
      </c>
      <c r="B532" s="13" t="s">
        <v>320</v>
      </c>
      <c r="C532" s="13">
        <v>1</v>
      </c>
      <c r="D532" s="13" t="s">
        <v>99</v>
      </c>
      <c r="E532" s="13">
        <v>13</v>
      </c>
      <c r="F532" s="13" t="s">
        <v>390</v>
      </c>
      <c r="G532" s="13">
        <v>97</v>
      </c>
      <c r="H532" s="13" t="s">
        <v>222</v>
      </c>
      <c r="I532" s="173" t="s">
        <v>233</v>
      </c>
      <c r="J532" s="13" t="s">
        <v>365</v>
      </c>
      <c r="K532" s="13" t="s">
        <v>391</v>
      </c>
      <c r="L532" s="13"/>
      <c r="M532" s="30">
        <v>0</v>
      </c>
      <c r="N532" s="30">
        <v>0</v>
      </c>
      <c r="O532" s="30">
        <v>0</v>
      </c>
      <c r="P532" s="30">
        <v>0</v>
      </c>
      <c r="Q532" s="30">
        <v>0</v>
      </c>
      <c r="R532" s="30">
        <v>0</v>
      </c>
      <c r="S532" s="30">
        <v>0</v>
      </c>
      <c r="T532" s="30">
        <v>0</v>
      </c>
      <c r="U532" s="30">
        <v>0</v>
      </c>
      <c r="V532" s="30">
        <v>0</v>
      </c>
      <c r="W532" s="30">
        <v>0</v>
      </c>
      <c r="X532" s="30">
        <v>0</v>
      </c>
      <c r="Y532" s="30">
        <v>0</v>
      </c>
      <c r="Z532" s="30">
        <v>0</v>
      </c>
      <c r="AA532" s="30">
        <v>0</v>
      </c>
      <c r="AB532" s="30">
        <v>0</v>
      </c>
      <c r="AC532" s="30">
        <v>0</v>
      </c>
      <c r="AD532" s="30">
        <v>0</v>
      </c>
      <c r="AE532" s="30">
        <v>0</v>
      </c>
      <c r="AF532" s="30">
        <v>0</v>
      </c>
      <c r="AG532" s="30">
        <v>0</v>
      </c>
      <c r="AH532" s="30">
        <v>0</v>
      </c>
      <c r="AI532" s="30">
        <v>0</v>
      </c>
      <c r="AJ532" s="30">
        <v>0</v>
      </c>
      <c r="AK532" s="30">
        <v>0</v>
      </c>
      <c r="AL532" s="30">
        <v>0</v>
      </c>
      <c r="AM532" s="30">
        <v>0</v>
      </c>
      <c r="AN532" s="30">
        <v>0</v>
      </c>
      <c r="AO532" s="30">
        <v>0</v>
      </c>
      <c r="AP532" s="235">
        <v>0</v>
      </c>
    </row>
    <row r="533" spans="1:42" hidden="1">
      <c r="A533" s="201">
        <v>1</v>
      </c>
      <c r="B533" s="13" t="s">
        <v>320</v>
      </c>
      <c r="C533" s="13">
        <v>1</v>
      </c>
      <c r="D533" s="13" t="s">
        <v>99</v>
      </c>
      <c r="E533" s="13">
        <v>13</v>
      </c>
      <c r="F533" s="13" t="s">
        <v>390</v>
      </c>
      <c r="G533" s="13">
        <v>98</v>
      </c>
      <c r="H533" s="13" t="s">
        <v>772</v>
      </c>
      <c r="I533" s="173" t="s">
        <v>233</v>
      </c>
      <c r="J533" s="13" t="s">
        <v>365</v>
      </c>
      <c r="K533" s="13" t="s">
        <v>391</v>
      </c>
      <c r="L533" s="13"/>
      <c r="M533" s="30">
        <v>0</v>
      </c>
      <c r="N533" s="30">
        <v>0</v>
      </c>
      <c r="O533" s="30">
        <v>0</v>
      </c>
      <c r="P533" s="30">
        <v>0</v>
      </c>
      <c r="Q533" s="30">
        <v>0</v>
      </c>
      <c r="R533" s="30">
        <v>0</v>
      </c>
      <c r="S533" s="30">
        <v>0</v>
      </c>
      <c r="T533" s="30">
        <v>0</v>
      </c>
      <c r="U533" s="30">
        <v>0</v>
      </c>
      <c r="V533" s="30">
        <v>0</v>
      </c>
      <c r="W533" s="30">
        <v>0</v>
      </c>
      <c r="X533" s="30">
        <v>0</v>
      </c>
      <c r="Y533" s="30">
        <v>0</v>
      </c>
      <c r="Z533" s="30">
        <v>0</v>
      </c>
      <c r="AA533" s="30">
        <v>0</v>
      </c>
      <c r="AB533" s="30">
        <v>0</v>
      </c>
      <c r="AC533" s="30">
        <v>0</v>
      </c>
      <c r="AD533" s="30">
        <v>0</v>
      </c>
      <c r="AE533" s="30">
        <v>0</v>
      </c>
      <c r="AF533" s="30">
        <v>0</v>
      </c>
      <c r="AG533" s="30">
        <v>0</v>
      </c>
      <c r="AH533" s="30">
        <v>0</v>
      </c>
      <c r="AI533" s="30">
        <v>0</v>
      </c>
      <c r="AJ533" s="30">
        <v>0</v>
      </c>
      <c r="AK533" s="30">
        <v>0</v>
      </c>
      <c r="AL533" s="30">
        <v>0</v>
      </c>
      <c r="AM533" s="30">
        <v>0</v>
      </c>
      <c r="AN533" s="30">
        <v>0</v>
      </c>
      <c r="AO533" s="30">
        <v>0</v>
      </c>
      <c r="AP533" s="235">
        <v>0</v>
      </c>
    </row>
    <row r="534" spans="1:42" hidden="1">
      <c r="A534" s="201">
        <v>1</v>
      </c>
      <c r="B534" s="13" t="s">
        <v>320</v>
      </c>
      <c r="C534" s="13">
        <v>1</v>
      </c>
      <c r="D534" s="13" t="s">
        <v>99</v>
      </c>
      <c r="E534" s="13">
        <v>13</v>
      </c>
      <c r="F534" s="13" t="s">
        <v>390</v>
      </c>
      <c r="G534" s="13">
        <v>99</v>
      </c>
      <c r="H534" s="13" t="s">
        <v>224</v>
      </c>
      <c r="I534" s="173" t="s">
        <v>233</v>
      </c>
      <c r="J534" s="13" t="s">
        <v>365</v>
      </c>
      <c r="K534" s="13" t="s">
        <v>391</v>
      </c>
      <c r="L534" s="13"/>
      <c r="M534" s="30">
        <v>0</v>
      </c>
      <c r="N534" s="30">
        <v>0</v>
      </c>
      <c r="O534" s="30">
        <v>0</v>
      </c>
      <c r="P534" s="30">
        <v>0</v>
      </c>
      <c r="Q534" s="30">
        <v>0</v>
      </c>
      <c r="R534" s="30">
        <v>0</v>
      </c>
      <c r="S534" s="30">
        <v>0</v>
      </c>
      <c r="T534" s="30">
        <v>0</v>
      </c>
      <c r="U534" s="30">
        <v>0</v>
      </c>
      <c r="V534" s="30">
        <v>0</v>
      </c>
      <c r="W534" s="30">
        <v>0</v>
      </c>
      <c r="X534" s="30">
        <v>0</v>
      </c>
      <c r="Y534" s="30">
        <v>0</v>
      </c>
      <c r="Z534" s="30">
        <v>0</v>
      </c>
      <c r="AA534" s="30">
        <v>0</v>
      </c>
      <c r="AB534" s="30">
        <v>0</v>
      </c>
      <c r="AC534" s="30">
        <v>0</v>
      </c>
      <c r="AD534" s="30">
        <v>0</v>
      </c>
      <c r="AE534" s="30">
        <v>0</v>
      </c>
      <c r="AF534" s="30">
        <v>0</v>
      </c>
      <c r="AG534" s="30">
        <v>0</v>
      </c>
      <c r="AH534" s="30">
        <v>0</v>
      </c>
      <c r="AI534" s="30">
        <v>0</v>
      </c>
      <c r="AJ534" s="30">
        <v>0</v>
      </c>
      <c r="AK534" s="30">
        <v>0</v>
      </c>
      <c r="AL534" s="30">
        <v>0</v>
      </c>
      <c r="AM534" s="30">
        <v>0</v>
      </c>
      <c r="AN534" s="30">
        <v>0</v>
      </c>
      <c r="AO534" s="30">
        <v>0</v>
      </c>
      <c r="AP534" s="235">
        <v>0</v>
      </c>
    </row>
    <row r="535" spans="1:42" hidden="1">
      <c r="A535" s="201">
        <v>1</v>
      </c>
      <c r="B535" s="13" t="s">
        <v>320</v>
      </c>
      <c r="C535" s="13">
        <v>1</v>
      </c>
      <c r="D535" s="13" t="s">
        <v>99</v>
      </c>
      <c r="E535" s="13">
        <v>13</v>
      </c>
      <c r="F535" s="13" t="s">
        <v>390</v>
      </c>
      <c r="G535" s="13">
        <v>100</v>
      </c>
      <c r="H535" s="13" t="s">
        <v>764</v>
      </c>
      <c r="I535" s="173" t="s">
        <v>233</v>
      </c>
      <c r="J535" s="13" t="s">
        <v>365</v>
      </c>
      <c r="K535" s="13" t="s">
        <v>391</v>
      </c>
      <c r="L535" s="13"/>
      <c r="M535" s="30">
        <v>0</v>
      </c>
      <c r="N535" s="30">
        <v>0</v>
      </c>
      <c r="O535" s="30">
        <v>0</v>
      </c>
      <c r="P535" s="30">
        <v>0</v>
      </c>
      <c r="Q535" s="30">
        <v>0</v>
      </c>
      <c r="R535" s="30">
        <v>0</v>
      </c>
      <c r="S535" s="30">
        <v>0</v>
      </c>
      <c r="T535" s="30">
        <v>0</v>
      </c>
      <c r="U535" s="30">
        <v>0</v>
      </c>
      <c r="V535" s="30">
        <v>0</v>
      </c>
      <c r="W535" s="30">
        <v>0</v>
      </c>
      <c r="X535" s="30">
        <v>0</v>
      </c>
      <c r="Y535" s="30">
        <v>0</v>
      </c>
      <c r="Z535" s="30">
        <v>0</v>
      </c>
      <c r="AA535" s="30">
        <v>0</v>
      </c>
      <c r="AB535" s="30">
        <v>0</v>
      </c>
      <c r="AC535" s="30">
        <v>0</v>
      </c>
      <c r="AD535" s="30">
        <v>0</v>
      </c>
      <c r="AE535" s="30">
        <v>0</v>
      </c>
      <c r="AF535" s="30">
        <v>0</v>
      </c>
      <c r="AG535" s="30">
        <v>0</v>
      </c>
      <c r="AH535" s="30">
        <v>0</v>
      </c>
      <c r="AI535" s="30">
        <v>0</v>
      </c>
      <c r="AJ535" s="30">
        <v>0</v>
      </c>
      <c r="AK535" s="30">
        <v>0</v>
      </c>
      <c r="AL535" s="30">
        <v>0</v>
      </c>
      <c r="AM535" s="30">
        <v>0</v>
      </c>
      <c r="AN535" s="30">
        <v>0</v>
      </c>
      <c r="AO535" s="30">
        <v>0</v>
      </c>
      <c r="AP535" s="235">
        <v>0</v>
      </c>
    </row>
    <row r="536" spans="1:42" hidden="1">
      <c r="A536" s="201">
        <v>1</v>
      </c>
      <c r="B536" s="13" t="s">
        <v>320</v>
      </c>
      <c r="C536" s="13">
        <v>1</v>
      </c>
      <c r="D536" s="13" t="s">
        <v>99</v>
      </c>
      <c r="E536" s="13">
        <v>13</v>
      </c>
      <c r="F536" s="13" t="s">
        <v>390</v>
      </c>
      <c r="G536" s="13">
        <v>101</v>
      </c>
      <c r="H536" s="13" t="s">
        <v>762</v>
      </c>
      <c r="I536" s="173" t="s">
        <v>233</v>
      </c>
      <c r="J536" s="13" t="s">
        <v>365</v>
      </c>
      <c r="K536" s="13" t="s">
        <v>391</v>
      </c>
      <c r="L536" s="13"/>
      <c r="M536" s="30">
        <v>0</v>
      </c>
      <c r="N536" s="30">
        <v>0</v>
      </c>
      <c r="O536" s="30">
        <v>0</v>
      </c>
      <c r="P536" s="30">
        <v>0</v>
      </c>
      <c r="Q536" s="30">
        <v>0</v>
      </c>
      <c r="R536" s="30">
        <v>0</v>
      </c>
      <c r="S536" s="30">
        <v>0</v>
      </c>
      <c r="T536" s="30">
        <v>0</v>
      </c>
      <c r="U536" s="30">
        <v>0</v>
      </c>
      <c r="V536" s="30">
        <v>0</v>
      </c>
      <c r="W536" s="30">
        <v>0</v>
      </c>
      <c r="X536" s="30">
        <v>0</v>
      </c>
      <c r="Y536" s="30">
        <v>0</v>
      </c>
      <c r="Z536" s="30">
        <v>0</v>
      </c>
      <c r="AA536" s="30">
        <v>0</v>
      </c>
      <c r="AB536" s="30">
        <v>0</v>
      </c>
      <c r="AC536" s="30">
        <v>0</v>
      </c>
      <c r="AD536" s="30">
        <v>0</v>
      </c>
      <c r="AE536" s="30">
        <v>0</v>
      </c>
      <c r="AF536" s="30">
        <v>0</v>
      </c>
      <c r="AG536" s="30">
        <v>0</v>
      </c>
      <c r="AH536" s="30">
        <v>0</v>
      </c>
      <c r="AI536" s="30">
        <v>0</v>
      </c>
      <c r="AJ536" s="30">
        <v>0</v>
      </c>
      <c r="AK536" s="30">
        <v>0</v>
      </c>
      <c r="AL536" s="30">
        <v>0</v>
      </c>
      <c r="AM536" s="30">
        <v>0</v>
      </c>
      <c r="AN536" s="30">
        <v>0</v>
      </c>
      <c r="AO536" s="30">
        <v>0</v>
      </c>
      <c r="AP536" s="235">
        <v>0</v>
      </c>
    </row>
    <row r="537" spans="1:42" ht="15" hidden="1" thickBot="1">
      <c r="A537" s="202">
        <v>1</v>
      </c>
      <c r="B537" s="174" t="s">
        <v>320</v>
      </c>
      <c r="C537" s="174">
        <v>1</v>
      </c>
      <c r="D537" s="174" t="s">
        <v>99</v>
      </c>
      <c r="E537" s="174">
        <v>13</v>
      </c>
      <c r="F537" s="174" t="s">
        <v>390</v>
      </c>
      <c r="G537" s="174">
        <v>102</v>
      </c>
      <c r="H537" s="174" t="s">
        <v>227</v>
      </c>
      <c r="I537" s="175" t="s">
        <v>233</v>
      </c>
      <c r="J537" s="174" t="s">
        <v>365</v>
      </c>
      <c r="K537" s="174" t="s">
        <v>391</v>
      </c>
      <c r="L537" s="174"/>
      <c r="M537" s="227">
        <v>0</v>
      </c>
      <c r="N537" s="227">
        <v>0</v>
      </c>
      <c r="O537" s="227">
        <v>0</v>
      </c>
      <c r="P537" s="227">
        <v>0</v>
      </c>
      <c r="Q537" s="227">
        <v>0</v>
      </c>
      <c r="R537" s="227">
        <v>0</v>
      </c>
      <c r="S537" s="227">
        <v>0</v>
      </c>
      <c r="T537" s="227">
        <v>0</v>
      </c>
      <c r="U537" s="227">
        <v>0</v>
      </c>
      <c r="V537" s="227">
        <v>0</v>
      </c>
      <c r="W537" s="227">
        <v>0</v>
      </c>
      <c r="X537" s="227">
        <v>0</v>
      </c>
      <c r="Y537" s="227">
        <v>0</v>
      </c>
      <c r="Z537" s="227">
        <v>0</v>
      </c>
      <c r="AA537" s="227">
        <v>0</v>
      </c>
      <c r="AB537" s="227">
        <v>0</v>
      </c>
      <c r="AC537" s="227">
        <v>0</v>
      </c>
      <c r="AD537" s="227">
        <v>0</v>
      </c>
      <c r="AE537" s="227">
        <v>0</v>
      </c>
      <c r="AF537" s="227">
        <v>0</v>
      </c>
      <c r="AG537" s="227">
        <v>0</v>
      </c>
      <c r="AH537" s="227">
        <v>0</v>
      </c>
      <c r="AI537" s="227">
        <v>0</v>
      </c>
      <c r="AJ537" s="227">
        <v>0</v>
      </c>
      <c r="AK537" s="227">
        <v>0</v>
      </c>
      <c r="AL537" s="227">
        <v>0</v>
      </c>
      <c r="AM537" s="227">
        <v>0</v>
      </c>
      <c r="AN537" s="227">
        <v>0</v>
      </c>
      <c r="AO537" s="227">
        <v>0</v>
      </c>
      <c r="AP537" s="236">
        <v>0</v>
      </c>
    </row>
    <row r="538" spans="1:42" hidden="1">
      <c r="A538" s="198">
        <v>1</v>
      </c>
      <c r="B538" s="199" t="s">
        <v>320</v>
      </c>
      <c r="C538" s="199">
        <v>1</v>
      </c>
      <c r="D538" s="199" t="s">
        <v>99</v>
      </c>
      <c r="E538" s="199">
        <v>13</v>
      </c>
      <c r="F538" s="199" t="s">
        <v>390</v>
      </c>
      <c r="G538" s="199">
        <v>103</v>
      </c>
      <c r="H538" s="199" t="s">
        <v>229</v>
      </c>
      <c r="I538" s="200" t="s">
        <v>211</v>
      </c>
      <c r="J538" s="199" t="s">
        <v>365</v>
      </c>
      <c r="K538" s="199" t="s">
        <v>391</v>
      </c>
      <c r="L538" s="199"/>
      <c r="M538" s="222">
        <v>0</v>
      </c>
      <c r="N538" s="222">
        <v>0</v>
      </c>
      <c r="O538" s="222">
        <v>0</v>
      </c>
      <c r="P538" s="222">
        <v>0</v>
      </c>
      <c r="Q538" s="222">
        <v>0</v>
      </c>
      <c r="R538" s="222">
        <v>0</v>
      </c>
      <c r="S538" s="222">
        <v>0</v>
      </c>
      <c r="T538" s="222">
        <v>0</v>
      </c>
      <c r="U538" s="222">
        <v>0</v>
      </c>
      <c r="V538" s="222">
        <v>0</v>
      </c>
      <c r="W538" s="222">
        <v>0</v>
      </c>
      <c r="X538" s="222">
        <v>0</v>
      </c>
      <c r="Y538" s="222">
        <v>0</v>
      </c>
      <c r="Z538" s="222">
        <v>0</v>
      </c>
      <c r="AA538" s="222">
        <v>0</v>
      </c>
      <c r="AB538" s="222">
        <v>0</v>
      </c>
      <c r="AC538" s="222">
        <v>0</v>
      </c>
      <c r="AD538" s="222">
        <v>0</v>
      </c>
      <c r="AE538" s="222">
        <v>0</v>
      </c>
      <c r="AF538" s="222">
        <v>0</v>
      </c>
      <c r="AG538" s="222">
        <v>0</v>
      </c>
      <c r="AH538" s="222">
        <v>0</v>
      </c>
      <c r="AI538" s="222">
        <v>0</v>
      </c>
      <c r="AJ538" s="222">
        <v>0</v>
      </c>
      <c r="AK538" s="222">
        <v>0</v>
      </c>
      <c r="AL538" s="222">
        <v>0</v>
      </c>
      <c r="AM538" s="222">
        <v>0</v>
      </c>
      <c r="AN538" s="222">
        <v>0</v>
      </c>
      <c r="AO538" s="222">
        <v>0</v>
      </c>
      <c r="AP538" s="234">
        <v>0</v>
      </c>
    </row>
    <row r="539" spans="1:42" hidden="1">
      <c r="A539" s="201">
        <v>1</v>
      </c>
      <c r="B539" s="13" t="s">
        <v>320</v>
      </c>
      <c r="C539" s="13">
        <v>1</v>
      </c>
      <c r="D539" s="13" t="s">
        <v>99</v>
      </c>
      <c r="E539" s="13">
        <v>13</v>
      </c>
      <c r="F539" s="13" t="s">
        <v>390</v>
      </c>
      <c r="G539" s="13">
        <v>104</v>
      </c>
      <c r="H539" s="13" t="s">
        <v>229</v>
      </c>
      <c r="I539" s="173" t="s">
        <v>228</v>
      </c>
      <c r="J539" s="13" t="s">
        <v>365</v>
      </c>
      <c r="K539" s="13" t="s">
        <v>391</v>
      </c>
      <c r="L539" s="13"/>
      <c r="M539" s="30">
        <v>0</v>
      </c>
      <c r="N539" s="30">
        <v>1</v>
      </c>
      <c r="O539" s="30">
        <v>1</v>
      </c>
      <c r="P539" s="30">
        <v>1</v>
      </c>
      <c r="Q539" s="30">
        <v>1</v>
      </c>
      <c r="R539" s="30">
        <v>1</v>
      </c>
      <c r="S539" s="30">
        <v>1</v>
      </c>
      <c r="T539" s="30">
        <v>1</v>
      </c>
      <c r="U539" s="30">
        <v>1</v>
      </c>
      <c r="V539" s="30">
        <v>1</v>
      </c>
      <c r="W539" s="30">
        <v>1</v>
      </c>
      <c r="X539" s="30">
        <v>1</v>
      </c>
      <c r="Y539" s="30">
        <v>1</v>
      </c>
      <c r="Z539" s="30">
        <v>1</v>
      </c>
      <c r="AA539" s="30">
        <v>1</v>
      </c>
      <c r="AB539" s="30">
        <v>1</v>
      </c>
      <c r="AC539" s="30">
        <v>1</v>
      </c>
      <c r="AD539" s="30">
        <v>1</v>
      </c>
      <c r="AE539" s="30">
        <v>1</v>
      </c>
      <c r="AF539" s="30">
        <v>1</v>
      </c>
      <c r="AG539" s="30">
        <v>1</v>
      </c>
      <c r="AH539" s="30">
        <v>1</v>
      </c>
      <c r="AI539" s="30">
        <v>1</v>
      </c>
      <c r="AJ539" s="30">
        <v>1</v>
      </c>
      <c r="AK539" s="30">
        <v>1</v>
      </c>
      <c r="AL539" s="30">
        <v>1</v>
      </c>
      <c r="AM539" s="30">
        <v>1</v>
      </c>
      <c r="AN539" s="30">
        <v>1</v>
      </c>
      <c r="AO539" s="30">
        <v>1</v>
      </c>
      <c r="AP539" s="235">
        <v>1</v>
      </c>
    </row>
    <row r="540" spans="1:42" hidden="1">
      <c r="A540" s="201">
        <v>1</v>
      </c>
      <c r="B540" s="13" t="s">
        <v>320</v>
      </c>
      <c r="C540" s="13">
        <v>1</v>
      </c>
      <c r="D540" s="13" t="s">
        <v>99</v>
      </c>
      <c r="E540" s="13">
        <v>13</v>
      </c>
      <c r="F540" s="13" t="s">
        <v>390</v>
      </c>
      <c r="G540" s="13">
        <v>105</v>
      </c>
      <c r="H540" s="13" t="s">
        <v>229</v>
      </c>
      <c r="I540" s="173" t="s">
        <v>230</v>
      </c>
      <c r="J540" s="13" t="s">
        <v>365</v>
      </c>
      <c r="K540" s="13" t="s">
        <v>391</v>
      </c>
      <c r="L540" s="13"/>
      <c r="M540" s="30">
        <v>0</v>
      </c>
      <c r="N540" s="30">
        <v>0</v>
      </c>
      <c r="O540" s="30">
        <v>0</v>
      </c>
      <c r="P540" s="30">
        <v>0</v>
      </c>
      <c r="Q540" s="30">
        <v>0</v>
      </c>
      <c r="R540" s="30">
        <v>0</v>
      </c>
      <c r="S540" s="30">
        <v>0</v>
      </c>
      <c r="T540" s="30">
        <v>0</v>
      </c>
      <c r="U540" s="30">
        <v>0</v>
      </c>
      <c r="V540" s="30">
        <v>0</v>
      </c>
      <c r="W540" s="30">
        <v>0</v>
      </c>
      <c r="X540" s="30">
        <v>0</v>
      </c>
      <c r="Y540" s="30">
        <v>0</v>
      </c>
      <c r="Z540" s="30">
        <v>0</v>
      </c>
      <c r="AA540" s="30">
        <v>0</v>
      </c>
      <c r="AB540" s="30">
        <v>0</v>
      </c>
      <c r="AC540" s="30">
        <v>0</v>
      </c>
      <c r="AD540" s="30">
        <v>0</v>
      </c>
      <c r="AE540" s="30">
        <v>0</v>
      </c>
      <c r="AF540" s="30">
        <v>0</v>
      </c>
      <c r="AG540" s="30">
        <v>0</v>
      </c>
      <c r="AH540" s="30">
        <v>0</v>
      </c>
      <c r="AI540" s="30">
        <v>0</v>
      </c>
      <c r="AJ540" s="30">
        <v>0</v>
      </c>
      <c r="AK540" s="30">
        <v>0</v>
      </c>
      <c r="AL540" s="30">
        <v>0</v>
      </c>
      <c r="AM540" s="30">
        <v>0</v>
      </c>
      <c r="AN540" s="30">
        <v>0</v>
      </c>
      <c r="AO540" s="30">
        <v>0</v>
      </c>
      <c r="AP540" s="235">
        <v>0</v>
      </c>
    </row>
    <row r="541" spans="1:42" hidden="1">
      <c r="A541" s="201">
        <v>1</v>
      </c>
      <c r="B541" s="13" t="s">
        <v>320</v>
      </c>
      <c r="C541" s="13">
        <v>1</v>
      </c>
      <c r="D541" s="13" t="s">
        <v>99</v>
      </c>
      <c r="E541" s="13">
        <v>13</v>
      </c>
      <c r="F541" s="13" t="s">
        <v>390</v>
      </c>
      <c r="G541" s="13">
        <v>106</v>
      </c>
      <c r="H541" s="13" t="s">
        <v>229</v>
      </c>
      <c r="I541" s="173" t="s">
        <v>231</v>
      </c>
      <c r="J541" s="13" t="s">
        <v>365</v>
      </c>
      <c r="K541" s="13" t="s">
        <v>391</v>
      </c>
      <c r="L541" s="13"/>
      <c r="M541" s="30">
        <v>0</v>
      </c>
      <c r="N541" s="30">
        <v>0</v>
      </c>
      <c r="O541" s="30">
        <v>0</v>
      </c>
      <c r="P541" s="30">
        <v>0</v>
      </c>
      <c r="Q541" s="30">
        <v>0</v>
      </c>
      <c r="R541" s="30">
        <v>0</v>
      </c>
      <c r="S541" s="30">
        <v>0</v>
      </c>
      <c r="T541" s="30">
        <v>0</v>
      </c>
      <c r="U541" s="30">
        <v>0</v>
      </c>
      <c r="V541" s="30">
        <v>0</v>
      </c>
      <c r="W541" s="30">
        <v>0</v>
      </c>
      <c r="X541" s="30">
        <v>0</v>
      </c>
      <c r="Y541" s="30">
        <v>0</v>
      </c>
      <c r="Z541" s="30">
        <v>0</v>
      </c>
      <c r="AA541" s="30">
        <v>0</v>
      </c>
      <c r="AB541" s="30">
        <v>0</v>
      </c>
      <c r="AC541" s="30">
        <v>0</v>
      </c>
      <c r="AD541" s="30">
        <v>0</v>
      </c>
      <c r="AE541" s="30">
        <v>0</v>
      </c>
      <c r="AF541" s="30">
        <v>0</v>
      </c>
      <c r="AG541" s="30">
        <v>0</v>
      </c>
      <c r="AH541" s="30">
        <v>0</v>
      </c>
      <c r="AI541" s="30">
        <v>0</v>
      </c>
      <c r="AJ541" s="30">
        <v>0</v>
      </c>
      <c r="AK541" s="30">
        <v>0</v>
      </c>
      <c r="AL541" s="30">
        <v>0</v>
      </c>
      <c r="AM541" s="30">
        <v>0</v>
      </c>
      <c r="AN541" s="30">
        <v>0</v>
      </c>
      <c r="AO541" s="30">
        <v>0</v>
      </c>
      <c r="AP541" s="235">
        <v>0</v>
      </c>
    </row>
    <row r="542" spans="1:42" hidden="1">
      <c r="A542" s="201">
        <v>1</v>
      </c>
      <c r="B542" s="13" t="s">
        <v>320</v>
      </c>
      <c r="C542" s="13">
        <v>1</v>
      </c>
      <c r="D542" s="13" t="s">
        <v>99</v>
      </c>
      <c r="E542" s="13">
        <v>13</v>
      </c>
      <c r="F542" s="13" t="s">
        <v>390</v>
      </c>
      <c r="G542" s="13">
        <v>107</v>
      </c>
      <c r="H542" s="13" t="s">
        <v>229</v>
      </c>
      <c r="I542" s="173" t="s">
        <v>232</v>
      </c>
      <c r="J542" s="13" t="s">
        <v>365</v>
      </c>
      <c r="K542" s="13" t="s">
        <v>391</v>
      </c>
      <c r="L542" s="13"/>
      <c r="M542" s="30">
        <v>0</v>
      </c>
      <c r="N542" s="30">
        <v>0</v>
      </c>
      <c r="O542" s="30">
        <v>0</v>
      </c>
      <c r="P542" s="30">
        <v>0</v>
      </c>
      <c r="Q542" s="30">
        <v>0</v>
      </c>
      <c r="R542" s="30">
        <v>0</v>
      </c>
      <c r="S542" s="30">
        <v>0</v>
      </c>
      <c r="T542" s="30">
        <v>0</v>
      </c>
      <c r="U542" s="30">
        <v>0</v>
      </c>
      <c r="V542" s="30">
        <v>0</v>
      </c>
      <c r="W542" s="30">
        <v>0</v>
      </c>
      <c r="X542" s="30">
        <v>0</v>
      </c>
      <c r="Y542" s="30">
        <v>0</v>
      </c>
      <c r="Z542" s="30">
        <v>0</v>
      </c>
      <c r="AA542" s="30">
        <v>0</v>
      </c>
      <c r="AB542" s="30">
        <v>0</v>
      </c>
      <c r="AC542" s="30">
        <v>0</v>
      </c>
      <c r="AD542" s="30">
        <v>0</v>
      </c>
      <c r="AE542" s="30">
        <v>0</v>
      </c>
      <c r="AF542" s="30">
        <v>0</v>
      </c>
      <c r="AG542" s="30">
        <v>0</v>
      </c>
      <c r="AH542" s="30">
        <v>0</v>
      </c>
      <c r="AI542" s="30">
        <v>0</v>
      </c>
      <c r="AJ542" s="30">
        <v>0</v>
      </c>
      <c r="AK542" s="30">
        <v>0</v>
      </c>
      <c r="AL542" s="30">
        <v>0</v>
      </c>
      <c r="AM542" s="30">
        <v>0</v>
      </c>
      <c r="AN542" s="30">
        <v>0</v>
      </c>
      <c r="AO542" s="30">
        <v>0</v>
      </c>
      <c r="AP542" s="235">
        <v>0</v>
      </c>
    </row>
    <row r="543" spans="1:42" ht="15" hidden="1" thickBot="1">
      <c r="A543" s="202">
        <v>1</v>
      </c>
      <c r="B543" s="174" t="s">
        <v>320</v>
      </c>
      <c r="C543" s="174">
        <v>1</v>
      </c>
      <c r="D543" s="174" t="s">
        <v>99</v>
      </c>
      <c r="E543" s="174">
        <v>13</v>
      </c>
      <c r="F543" s="174" t="s">
        <v>390</v>
      </c>
      <c r="G543" s="174">
        <v>108</v>
      </c>
      <c r="H543" s="174" t="s">
        <v>229</v>
      </c>
      <c r="I543" s="175" t="s">
        <v>233</v>
      </c>
      <c r="J543" s="174" t="s">
        <v>365</v>
      </c>
      <c r="K543" s="174" t="s">
        <v>391</v>
      </c>
      <c r="L543" s="174"/>
      <c r="M543" s="227">
        <v>0</v>
      </c>
      <c r="N543" s="227">
        <v>0</v>
      </c>
      <c r="O543" s="227">
        <v>0</v>
      </c>
      <c r="P543" s="227">
        <v>0</v>
      </c>
      <c r="Q543" s="227">
        <v>0</v>
      </c>
      <c r="R543" s="227">
        <v>0</v>
      </c>
      <c r="S543" s="227">
        <v>0</v>
      </c>
      <c r="T543" s="227">
        <v>0</v>
      </c>
      <c r="U543" s="227">
        <v>0</v>
      </c>
      <c r="V543" s="227">
        <v>0</v>
      </c>
      <c r="W543" s="227">
        <v>0</v>
      </c>
      <c r="X543" s="227">
        <v>0</v>
      </c>
      <c r="Y543" s="227">
        <v>0</v>
      </c>
      <c r="Z543" s="227">
        <v>0</v>
      </c>
      <c r="AA543" s="227">
        <v>0</v>
      </c>
      <c r="AB543" s="227">
        <v>0</v>
      </c>
      <c r="AC543" s="227">
        <v>0</v>
      </c>
      <c r="AD543" s="227">
        <v>0</v>
      </c>
      <c r="AE543" s="227">
        <v>0</v>
      </c>
      <c r="AF543" s="227">
        <v>0</v>
      </c>
      <c r="AG543" s="227">
        <v>0</v>
      </c>
      <c r="AH543" s="227">
        <v>0</v>
      </c>
      <c r="AI543" s="227">
        <v>0</v>
      </c>
      <c r="AJ543" s="227">
        <v>0</v>
      </c>
      <c r="AK543" s="227">
        <v>0</v>
      </c>
      <c r="AL543" s="227">
        <v>0</v>
      </c>
      <c r="AM543" s="227">
        <v>0</v>
      </c>
      <c r="AN543" s="227">
        <v>0</v>
      </c>
      <c r="AO543" s="227">
        <v>0</v>
      </c>
      <c r="AP543" s="236">
        <v>0</v>
      </c>
    </row>
    <row r="544" spans="1:42" ht="43.2" hidden="1">
      <c r="A544" s="263">
        <v>2</v>
      </c>
      <c r="B544" s="264" t="s">
        <v>330</v>
      </c>
      <c r="C544" s="264">
        <v>1</v>
      </c>
      <c r="D544" s="264" t="s">
        <v>99</v>
      </c>
      <c r="E544" s="264">
        <v>7</v>
      </c>
      <c r="F544" s="264" t="s">
        <v>379</v>
      </c>
      <c r="G544" s="264">
        <v>133</v>
      </c>
      <c r="H544" s="265" t="s">
        <v>235</v>
      </c>
      <c r="I544" s="266" t="s">
        <v>124</v>
      </c>
      <c r="J544" s="265" t="s">
        <v>380</v>
      </c>
      <c r="K544" s="264" t="s">
        <v>354</v>
      </c>
      <c r="L544" s="264"/>
      <c r="M544" s="264">
        <v>0</v>
      </c>
      <c r="N544" s="264">
        <v>0</v>
      </c>
      <c r="O544" s="264">
        <v>0</v>
      </c>
      <c r="P544" s="264">
        <v>0</v>
      </c>
      <c r="Q544" s="264">
        <v>0</v>
      </c>
      <c r="R544" s="264">
        <v>0.13838134677267577</v>
      </c>
      <c r="S544" s="264">
        <v>0.27676269354535155</v>
      </c>
      <c r="T544" s="264">
        <v>0.41514404031802732</v>
      </c>
      <c r="U544" s="264">
        <v>0.55352538709070309</v>
      </c>
      <c r="V544" s="264">
        <v>0.69190673386337886</v>
      </c>
      <c r="W544" s="264">
        <v>0.83028808063605464</v>
      </c>
      <c r="X544" s="264">
        <v>0.96866942740873041</v>
      </c>
      <c r="Y544" s="264">
        <v>1.1070507741814062</v>
      </c>
      <c r="Z544" s="264">
        <v>1.245432120954082</v>
      </c>
      <c r="AA544" s="264">
        <v>1.3838134677267577</v>
      </c>
      <c r="AB544" s="264">
        <v>1.5221948144994335</v>
      </c>
      <c r="AC544" s="264">
        <v>1.6605761612721093</v>
      </c>
      <c r="AD544" s="264">
        <v>1.798957508044785</v>
      </c>
      <c r="AE544" s="264">
        <v>1.9373388548174608</v>
      </c>
      <c r="AF544" s="264">
        <v>2.0757202015901366</v>
      </c>
      <c r="AG544" s="264">
        <v>2.2141015483628124</v>
      </c>
      <c r="AH544" s="264">
        <v>2.3524828951354881</v>
      </c>
      <c r="AI544" s="264">
        <v>2.4908642419081639</v>
      </c>
      <c r="AJ544" s="264">
        <v>2.6292455886808397</v>
      </c>
      <c r="AK544" s="264">
        <v>2.7676269354535155</v>
      </c>
      <c r="AL544" s="264">
        <v>2.9060082822261912</v>
      </c>
      <c r="AM544" s="264">
        <v>3.044389628998867</v>
      </c>
      <c r="AN544" s="264">
        <v>3.1827709757715428</v>
      </c>
      <c r="AO544" s="264">
        <v>3.3211523225442185</v>
      </c>
      <c r="AP544" s="264">
        <v>3.4595336693169276</v>
      </c>
    </row>
    <row r="545" spans="1:42" ht="28.8" hidden="1">
      <c r="A545" s="268">
        <v>2</v>
      </c>
      <c r="B545" s="182" t="s">
        <v>330</v>
      </c>
      <c r="C545" s="182">
        <v>1</v>
      </c>
      <c r="D545" s="182" t="s">
        <v>99</v>
      </c>
      <c r="E545" s="182">
        <v>8</v>
      </c>
      <c r="F545" s="183" t="s">
        <v>381</v>
      </c>
      <c r="G545" s="182">
        <v>134</v>
      </c>
      <c r="H545" s="183" t="s">
        <v>235</v>
      </c>
      <c r="I545" s="184" t="s">
        <v>124</v>
      </c>
      <c r="J545" s="183" t="s">
        <v>382</v>
      </c>
      <c r="K545" s="182" t="s">
        <v>354</v>
      </c>
      <c r="L545" s="182"/>
      <c r="M545" s="182">
        <v>0</v>
      </c>
      <c r="N545" s="182">
        <v>0</v>
      </c>
      <c r="O545" s="182">
        <v>0</v>
      </c>
      <c r="P545" s="182">
        <v>0</v>
      </c>
      <c r="Q545" s="182">
        <v>0</v>
      </c>
      <c r="R545" s="182">
        <v>0</v>
      </c>
      <c r="S545" s="182">
        <v>0</v>
      </c>
      <c r="T545" s="182">
        <v>0</v>
      </c>
      <c r="U545" s="182">
        <v>0</v>
      </c>
      <c r="V545" s="182">
        <v>0</v>
      </c>
      <c r="W545" s="182">
        <v>0</v>
      </c>
      <c r="X545" s="182">
        <v>0</v>
      </c>
      <c r="Y545" s="182">
        <v>0</v>
      </c>
      <c r="Z545" s="182">
        <v>0</v>
      </c>
      <c r="AA545" s="182">
        <v>0</v>
      </c>
      <c r="AB545" s="182">
        <v>0</v>
      </c>
      <c r="AC545" s="182">
        <v>0</v>
      </c>
      <c r="AD545" s="182">
        <v>0</v>
      </c>
      <c r="AE545" s="182">
        <v>0</v>
      </c>
      <c r="AF545" s="182">
        <v>0</v>
      </c>
      <c r="AG545" s="182">
        <v>0</v>
      </c>
      <c r="AH545" s="182">
        <v>0</v>
      </c>
      <c r="AI545" s="182">
        <v>0</v>
      </c>
      <c r="AJ545" s="182">
        <v>0</v>
      </c>
      <c r="AK545" s="182">
        <v>0</v>
      </c>
      <c r="AL545" s="182">
        <v>0</v>
      </c>
      <c r="AM545" s="182">
        <v>0</v>
      </c>
      <c r="AN545" s="182">
        <v>0</v>
      </c>
      <c r="AO545" s="182">
        <v>0</v>
      </c>
      <c r="AP545" s="182">
        <v>0</v>
      </c>
    </row>
    <row r="546" spans="1:42" hidden="1">
      <c r="A546" s="268">
        <v>2</v>
      </c>
      <c r="B546" s="182" t="s">
        <v>330</v>
      </c>
      <c r="C546" s="182">
        <v>1</v>
      </c>
      <c r="D546" s="182" t="s">
        <v>99</v>
      </c>
      <c r="E546" s="182">
        <v>9</v>
      </c>
      <c r="F546" s="182" t="s">
        <v>383</v>
      </c>
      <c r="G546" s="182">
        <v>135</v>
      </c>
      <c r="H546" s="183" t="s">
        <v>237</v>
      </c>
      <c r="I546" s="184" t="s">
        <v>124</v>
      </c>
      <c r="J546" s="182" t="s">
        <v>384</v>
      </c>
      <c r="K546" s="182" t="s">
        <v>354</v>
      </c>
      <c r="L546" s="182"/>
      <c r="M546" s="182">
        <v>0</v>
      </c>
      <c r="N546" s="182">
        <v>0</v>
      </c>
      <c r="O546" s="182">
        <v>0</v>
      </c>
      <c r="P546" s="182">
        <v>0</v>
      </c>
      <c r="Q546" s="182">
        <v>0</v>
      </c>
      <c r="R546" s="182">
        <v>0</v>
      </c>
      <c r="S546" s="182">
        <v>0</v>
      </c>
      <c r="T546" s="182">
        <v>0</v>
      </c>
      <c r="U546" s="182">
        <v>0</v>
      </c>
      <c r="V546" s="182">
        <v>0</v>
      </c>
      <c r="W546" s="182">
        <v>0</v>
      </c>
      <c r="X546" s="182">
        <v>0</v>
      </c>
      <c r="Y546" s="182">
        <v>0</v>
      </c>
      <c r="Z546" s="182">
        <v>0</v>
      </c>
      <c r="AA546" s="182">
        <v>0</v>
      </c>
      <c r="AB546" s="182">
        <v>0</v>
      </c>
      <c r="AC546" s="182">
        <v>0</v>
      </c>
      <c r="AD546" s="182">
        <v>0</v>
      </c>
      <c r="AE546" s="182">
        <v>0</v>
      </c>
      <c r="AF546" s="182">
        <v>0</v>
      </c>
      <c r="AG546" s="182">
        <v>0</v>
      </c>
      <c r="AH546" s="182">
        <v>0</v>
      </c>
      <c r="AI546" s="182">
        <v>0</v>
      </c>
      <c r="AJ546" s="182">
        <v>0</v>
      </c>
      <c r="AK546" s="182">
        <v>0</v>
      </c>
      <c r="AL546" s="182">
        <v>0</v>
      </c>
      <c r="AM546" s="182">
        <v>0</v>
      </c>
      <c r="AN546" s="182">
        <v>0</v>
      </c>
      <c r="AO546" s="182">
        <v>0</v>
      </c>
      <c r="AP546" s="269">
        <v>0</v>
      </c>
    </row>
    <row r="547" spans="1:42" ht="15" hidden="1" thickBot="1">
      <c r="A547" s="270">
        <v>2</v>
      </c>
      <c r="B547" s="185" t="s">
        <v>330</v>
      </c>
      <c r="C547" s="185">
        <v>1</v>
      </c>
      <c r="D547" s="185" t="s">
        <v>99</v>
      </c>
      <c r="E547" s="185">
        <v>10</v>
      </c>
      <c r="F547" s="185" t="s">
        <v>385</v>
      </c>
      <c r="G547" s="185">
        <v>136</v>
      </c>
      <c r="H547" s="271" t="s">
        <v>237</v>
      </c>
      <c r="I547" s="186" t="s">
        <v>124</v>
      </c>
      <c r="J547" s="185" t="s">
        <v>386</v>
      </c>
      <c r="K547" s="185" t="s">
        <v>354</v>
      </c>
      <c r="L547" s="185"/>
      <c r="M547" s="185">
        <v>0</v>
      </c>
      <c r="N547" s="185">
        <v>0</v>
      </c>
      <c r="O547" s="185">
        <v>0</v>
      </c>
      <c r="P547" s="185">
        <v>0</v>
      </c>
      <c r="Q547" s="185">
        <v>0</v>
      </c>
      <c r="R547" s="185">
        <v>0</v>
      </c>
      <c r="S547" s="185">
        <v>0</v>
      </c>
      <c r="T547" s="185">
        <v>0</v>
      </c>
      <c r="U547" s="185">
        <v>0</v>
      </c>
      <c r="V547" s="185">
        <v>0</v>
      </c>
      <c r="W547" s="185">
        <v>0</v>
      </c>
      <c r="X547" s="185">
        <v>0</v>
      </c>
      <c r="Y547" s="185">
        <v>0</v>
      </c>
      <c r="Z547" s="185">
        <v>0</v>
      </c>
      <c r="AA547" s="185">
        <v>0</v>
      </c>
      <c r="AB547" s="185">
        <v>0</v>
      </c>
      <c r="AC547" s="185">
        <v>0</v>
      </c>
      <c r="AD547" s="185">
        <v>0</v>
      </c>
      <c r="AE547" s="185">
        <v>0</v>
      </c>
      <c r="AF547" s="185">
        <v>0</v>
      </c>
      <c r="AG547" s="185">
        <v>0</v>
      </c>
      <c r="AH547" s="185">
        <v>0</v>
      </c>
      <c r="AI547" s="185">
        <v>0</v>
      </c>
      <c r="AJ547" s="185">
        <v>0</v>
      </c>
      <c r="AK547" s="185">
        <v>0</v>
      </c>
      <c r="AL547" s="185">
        <v>0</v>
      </c>
      <c r="AM547" s="185">
        <v>0</v>
      </c>
      <c r="AN547" s="185">
        <v>0</v>
      </c>
      <c r="AO547" s="185">
        <v>0</v>
      </c>
      <c r="AP547" s="272">
        <v>0</v>
      </c>
    </row>
    <row r="548" spans="1:42" hidden="1">
      <c r="A548" s="195">
        <v>2</v>
      </c>
      <c r="B548" s="127" t="s">
        <v>330</v>
      </c>
      <c r="C548" s="127">
        <v>1</v>
      </c>
      <c r="D548" s="127" t="s">
        <v>99</v>
      </c>
      <c r="E548" s="127">
        <v>11</v>
      </c>
      <c r="F548" s="127" t="s">
        <v>387</v>
      </c>
      <c r="G548" s="127">
        <v>35</v>
      </c>
      <c r="H548" s="127" t="s">
        <v>761</v>
      </c>
      <c r="I548" s="197" t="s">
        <v>230</v>
      </c>
      <c r="J548" s="196" t="s">
        <v>388</v>
      </c>
      <c r="K548" s="127" t="s">
        <v>354</v>
      </c>
      <c r="L548" s="127"/>
      <c r="M548" s="28">
        <v>1.1043780860465141E-2</v>
      </c>
      <c r="N548" s="402">
        <v>2.6766816520554682E-2</v>
      </c>
      <c r="O548" s="402">
        <v>4.0155029183123095E-2</v>
      </c>
      <c r="P548" s="402">
        <v>0.34696141993818563</v>
      </c>
      <c r="Q548" s="402">
        <v>1.2760843100368737</v>
      </c>
      <c r="R548" s="402">
        <v>2.5313072472165787</v>
      </c>
      <c r="S548" s="402">
        <v>4.0468529428915687</v>
      </c>
      <c r="T548" s="402">
        <v>5.7694697525164695</v>
      </c>
      <c r="U548" s="402">
        <v>7.65586714263556</v>
      </c>
      <c r="V548" s="346">
        <v>10.008894523515439</v>
      </c>
      <c r="W548" s="402">
        <v>12.298777111985205</v>
      </c>
      <c r="X548" s="402">
        <v>14.526955421906512</v>
      </c>
      <c r="Y548" s="402">
        <v>16.69505602716346</v>
      </c>
      <c r="Z548" s="402">
        <v>18.804800832938319</v>
      </c>
      <c r="AA548" s="402">
        <v>20.922504802635093</v>
      </c>
      <c r="AB548" s="402">
        <v>23.04656633903749</v>
      </c>
      <c r="AC548" s="402">
        <v>25.175857761244803</v>
      </c>
      <c r="AD548" s="402">
        <v>27.309645948596252</v>
      </c>
      <c r="AE548" s="402">
        <v>29.447523491425542</v>
      </c>
      <c r="AF548" s="402">
        <v>31.589349114991833</v>
      </c>
      <c r="AG548" s="402">
        <v>33.735196277892385</v>
      </c>
      <c r="AH548" s="402">
        <v>35.885308967116764</v>
      </c>
      <c r="AI548" s="402">
        <v>38.040063820080597</v>
      </c>
      <c r="AJ548" s="402">
        <v>40.199937800765369</v>
      </c>
      <c r="AK548" s="402">
        <v>42.36548074364925</v>
      </c>
      <c r="AL548" s="402">
        <v>44.53729215648648</v>
      </c>
      <c r="AM548" s="402">
        <v>46.716001742118806</v>
      </c>
      <c r="AN548" s="402">
        <v>48.902253161230284</v>
      </c>
      <c r="AO548" s="402">
        <v>53.678484816446179</v>
      </c>
      <c r="AP548" s="402">
        <v>59.125122745815659</v>
      </c>
    </row>
    <row r="549" spans="1:42" hidden="1">
      <c r="A549" s="57">
        <v>2</v>
      </c>
      <c r="B549" s="2" t="s">
        <v>330</v>
      </c>
      <c r="C549" s="2">
        <v>1</v>
      </c>
      <c r="D549" s="2" t="s">
        <v>99</v>
      </c>
      <c r="E549" s="2">
        <v>11</v>
      </c>
      <c r="F549" s="2" t="s">
        <v>387</v>
      </c>
      <c r="G549" s="2">
        <v>36</v>
      </c>
      <c r="H549" s="2" t="s">
        <v>212</v>
      </c>
      <c r="I549" s="67" t="s">
        <v>230</v>
      </c>
      <c r="J549" s="2" t="s">
        <v>388</v>
      </c>
      <c r="K549" s="2" t="s">
        <v>354</v>
      </c>
      <c r="L549" s="2"/>
      <c r="M549" s="472">
        <v>1.1043780860465141E-2</v>
      </c>
      <c r="N549" s="497">
        <v>2.6766816520554682E-2</v>
      </c>
      <c r="O549" s="497">
        <v>4.0155029183123095E-2</v>
      </c>
      <c r="P549" s="497">
        <v>0</v>
      </c>
      <c r="Q549" s="497">
        <v>9.4949098497863454E-2</v>
      </c>
      <c r="R549" s="497">
        <v>0.26651807828330665</v>
      </c>
      <c r="S549" s="497">
        <v>0.58240207115389575</v>
      </c>
      <c r="T549" s="497">
        <v>1.0155663917528714</v>
      </c>
      <c r="U549" s="497">
        <v>1.5438862311153811</v>
      </c>
      <c r="V549" s="472">
        <v>2.1491799376878742</v>
      </c>
      <c r="W549" s="472">
        <v>2.816446462741419</v>
      </c>
      <c r="X549" s="472">
        <v>3.5332612761523157</v>
      </c>
      <c r="Y549" s="472">
        <v>4.2892958227293194</v>
      </c>
      <c r="Z549" s="472">
        <v>5.0759336975934284</v>
      </c>
      <c r="AA549" s="472">
        <v>5.9126519288976054</v>
      </c>
      <c r="AB549" s="472">
        <v>6.7948564646100387</v>
      </c>
      <c r="AC549" s="472">
        <v>7.7185600654979449</v>
      </c>
      <c r="AD549" s="472">
        <v>8.6803048664504736</v>
      </c>
      <c r="AE549" s="472">
        <v>9.6770940332057158</v>
      </c>
      <c r="AF549" s="472">
        <v>10.706331513039643</v>
      </c>
      <c r="AG549" s="472">
        <v>11.765768983304374</v>
      </c>
      <c r="AH549" s="472">
        <v>12.853459196311098</v>
      </c>
      <c r="AI549" s="472">
        <v>13.967715004004566</v>
      </c>
      <c r="AJ549" s="472">
        <v>15.107073422132727</v>
      </c>
      <c r="AK549" s="472">
        <v>16.270264162044644</v>
      </c>
      <c r="AL549" s="472">
        <v>17.456182119634391</v>
      </c>
      <c r="AM549" s="472">
        <v>18.663863365994636</v>
      </c>
      <c r="AN549" s="472">
        <v>19.892464233687161</v>
      </c>
      <c r="AO549" s="472">
        <v>22.418832020909971</v>
      </c>
      <c r="AP549" s="472">
        <v>25.309327333529524</v>
      </c>
    </row>
    <row r="550" spans="1:42" hidden="1">
      <c r="A550" s="57">
        <v>2</v>
      </c>
      <c r="B550" s="2" t="s">
        <v>330</v>
      </c>
      <c r="C550" s="2">
        <v>1</v>
      </c>
      <c r="D550" s="2" t="s">
        <v>99</v>
      </c>
      <c r="E550" s="2">
        <v>11</v>
      </c>
      <c r="F550" s="2" t="s">
        <v>387</v>
      </c>
      <c r="G550" s="2">
        <v>37</v>
      </c>
      <c r="H550" s="2" t="s">
        <v>768</v>
      </c>
      <c r="I550" s="67" t="s">
        <v>230</v>
      </c>
      <c r="J550" s="2" t="s">
        <v>388</v>
      </c>
      <c r="K550" s="2" t="s">
        <v>354</v>
      </c>
      <c r="L550" s="2"/>
      <c r="M550" s="497">
        <v>0</v>
      </c>
      <c r="N550" s="497">
        <v>0</v>
      </c>
      <c r="O550" s="497">
        <v>0</v>
      </c>
      <c r="P550" s="497">
        <v>0</v>
      </c>
      <c r="Q550" s="497">
        <v>0</v>
      </c>
      <c r="R550" s="497">
        <v>0</v>
      </c>
      <c r="S550" s="497">
        <v>0</v>
      </c>
      <c r="T550" s="497">
        <v>0</v>
      </c>
      <c r="U550" s="497">
        <v>0</v>
      </c>
      <c r="V550" s="497">
        <v>0</v>
      </c>
      <c r="W550" s="497">
        <v>0</v>
      </c>
      <c r="X550" s="497">
        <v>0</v>
      </c>
      <c r="Y550" s="497">
        <v>0</v>
      </c>
      <c r="Z550" s="497">
        <v>0</v>
      </c>
      <c r="AA550" s="497">
        <v>0</v>
      </c>
      <c r="AB550" s="497">
        <v>0</v>
      </c>
      <c r="AC550" s="497">
        <v>0</v>
      </c>
      <c r="AD550" s="497">
        <v>0</v>
      </c>
      <c r="AE550" s="497">
        <v>0</v>
      </c>
      <c r="AF550" s="497">
        <v>0</v>
      </c>
      <c r="AG550" s="497">
        <v>0</v>
      </c>
      <c r="AH550" s="497">
        <v>0</v>
      </c>
      <c r="AI550" s="497">
        <v>0</v>
      </c>
      <c r="AJ550" s="497">
        <v>0</v>
      </c>
      <c r="AK550" s="497">
        <v>0</v>
      </c>
      <c r="AL550" s="497">
        <v>0</v>
      </c>
      <c r="AM550" s="497">
        <v>0</v>
      </c>
      <c r="AN550" s="497">
        <v>0</v>
      </c>
      <c r="AO550" s="497">
        <v>0</v>
      </c>
      <c r="AP550" s="497">
        <v>0</v>
      </c>
    </row>
    <row r="551" spans="1:42" hidden="1">
      <c r="A551" s="57">
        <v>2</v>
      </c>
      <c r="B551" s="2" t="s">
        <v>330</v>
      </c>
      <c r="C551" s="2">
        <v>1</v>
      </c>
      <c r="D551" s="2" t="s">
        <v>99</v>
      </c>
      <c r="E551" s="2">
        <v>11</v>
      </c>
      <c r="F551" s="2" t="s">
        <v>387</v>
      </c>
      <c r="G551" s="2">
        <v>38</v>
      </c>
      <c r="H551" s="2" t="s">
        <v>763</v>
      </c>
      <c r="I551" s="67" t="s">
        <v>230</v>
      </c>
      <c r="J551" s="2" t="s">
        <v>388</v>
      </c>
      <c r="K551" s="2" t="s">
        <v>354</v>
      </c>
      <c r="L551" s="2"/>
      <c r="M551" s="28">
        <v>1.1043780860465141E-2</v>
      </c>
      <c r="N551" s="28">
        <v>2.6766816520554682E-2</v>
      </c>
      <c r="O551" s="28">
        <v>4.0155029183123095E-2</v>
      </c>
      <c r="P551" s="28">
        <v>0.34696141993818563</v>
      </c>
      <c r="Q551" s="28">
        <v>1.2760843100368737</v>
      </c>
      <c r="R551" s="28">
        <v>2.5313072472165787</v>
      </c>
      <c r="S551" s="28">
        <v>4.0468529428915687</v>
      </c>
      <c r="T551" s="28">
        <v>5.7694697525164695</v>
      </c>
      <c r="U551" s="28">
        <v>7.65586714263556</v>
      </c>
      <c r="V551" s="401">
        <v>10.008894523515439</v>
      </c>
      <c r="W551" s="28">
        <v>12.298777111985205</v>
      </c>
      <c r="X551" s="28">
        <v>14.526955421906512</v>
      </c>
      <c r="Y551" s="28">
        <v>16.69505602716346</v>
      </c>
      <c r="Z551" s="28">
        <v>18.804800832938319</v>
      </c>
      <c r="AA551" s="28">
        <v>20.922504802635093</v>
      </c>
      <c r="AB551" s="28">
        <v>23.04656633903749</v>
      </c>
      <c r="AC551" s="28">
        <v>25.175857761244803</v>
      </c>
      <c r="AD551" s="28">
        <v>27.309645948596252</v>
      </c>
      <c r="AE551" s="28">
        <v>29.447523491425542</v>
      </c>
      <c r="AF551" s="28">
        <v>31.589349114991833</v>
      </c>
      <c r="AG551" s="28">
        <v>33.735196277892385</v>
      </c>
      <c r="AH551" s="28">
        <v>35.885308967116764</v>
      </c>
      <c r="AI551" s="28">
        <v>38.040063820080597</v>
      </c>
      <c r="AJ551" s="28">
        <v>40.199937800765369</v>
      </c>
      <c r="AK551" s="28">
        <v>42.36548074364925</v>
      </c>
      <c r="AL551" s="28">
        <v>44.53729215648648</v>
      </c>
      <c r="AM551" s="28">
        <v>46.716001742118806</v>
      </c>
      <c r="AN551" s="28">
        <v>48.902253161230284</v>
      </c>
      <c r="AO551" s="28">
        <v>53.678484816446179</v>
      </c>
      <c r="AP551" s="28">
        <v>59.125122745815659</v>
      </c>
    </row>
    <row r="552" spans="1:42" hidden="1">
      <c r="A552" s="57">
        <v>2</v>
      </c>
      <c r="B552" s="2" t="s">
        <v>330</v>
      </c>
      <c r="C552" s="2">
        <v>1</v>
      </c>
      <c r="D552" s="2" t="s">
        <v>99</v>
      </c>
      <c r="E552" s="2">
        <v>11</v>
      </c>
      <c r="F552" s="2" t="s">
        <v>387</v>
      </c>
      <c r="G552" s="2">
        <v>39</v>
      </c>
      <c r="H552" s="2" t="s">
        <v>215</v>
      </c>
      <c r="I552" s="67" t="s">
        <v>230</v>
      </c>
      <c r="J552" s="2" t="s">
        <v>388</v>
      </c>
      <c r="K552" s="2" t="s">
        <v>354</v>
      </c>
      <c r="L552" s="2"/>
      <c r="M552" s="180">
        <v>1.1043780860465141E-2</v>
      </c>
      <c r="N552" s="180">
        <v>2.6766816520554682E-2</v>
      </c>
      <c r="O552" s="180">
        <v>4.0155029183123095E-2</v>
      </c>
      <c r="P552" s="180">
        <v>0.34696141993818563</v>
      </c>
      <c r="Q552" s="180">
        <v>1.2760843100368737</v>
      </c>
      <c r="R552" s="180">
        <v>2.5313072472165787</v>
      </c>
      <c r="S552" s="180">
        <v>4.0468529428915687</v>
      </c>
      <c r="T552" s="180">
        <v>5.7694697525164695</v>
      </c>
      <c r="U552" s="180">
        <v>7.65586714263556</v>
      </c>
      <c r="V552" s="345">
        <v>10.008894523515439</v>
      </c>
      <c r="W552" s="180">
        <v>12.298777111985205</v>
      </c>
      <c r="X552" s="180">
        <v>14.526955421906512</v>
      </c>
      <c r="Y552" s="180">
        <v>16.69505602716346</v>
      </c>
      <c r="Z552" s="180">
        <v>18.804800832938319</v>
      </c>
      <c r="AA552" s="180">
        <v>20.922504802635093</v>
      </c>
      <c r="AB552" s="180">
        <v>23.04656633903749</v>
      </c>
      <c r="AC552" s="180">
        <v>25.175857761244803</v>
      </c>
      <c r="AD552" s="180">
        <v>27.309645948596252</v>
      </c>
      <c r="AE552" s="180">
        <v>29.447523491425542</v>
      </c>
      <c r="AF552" s="180">
        <v>31.589349114991833</v>
      </c>
      <c r="AG552" s="180">
        <v>33.735196277892385</v>
      </c>
      <c r="AH552" s="180">
        <v>35.885308967116764</v>
      </c>
      <c r="AI552" s="180">
        <v>38.040063820080597</v>
      </c>
      <c r="AJ552" s="180">
        <v>40.199937800765369</v>
      </c>
      <c r="AK552" s="180">
        <v>42.36548074364925</v>
      </c>
      <c r="AL552" s="180">
        <v>44.53729215648648</v>
      </c>
      <c r="AM552" s="180">
        <v>46.716001742118806</v>
      </c>
      <c r="AN552" s="180">
        <v>48.902253161230284</v>
      </c>
      <c r="AO552" s="180">
        <v>53.678484816446179</v>
      </c>
      <c r="AP552" s="180">
        <v>59.125122745815659</v>
      </c>
    </row>
    <row r="553" spans="1:42" hidden="1">
      <c r="A553" s="57">
        <v>2</v>
      </c>
      <c r="B553" s="2" t="s">
        <v>330</v>
      </c>
      <c r="C553" s="2">
        <v>1</v>
      </c>
      <c r="D553" s="2" t="s">
        <v>99</v>
      </c>
      <c r="E553" s="2">
        <v>11</v>
      </c>
      <c r="F553" s="2" t="s">
        <v>387</v>
      </c>
      <c r="G553" s="2">
        <v>40</v>
      </c>
      <c r="H553" s="32" t="s">
        <v>216</v>
      </c>
      <c r="I553" s="67" t="s">
        <v>230</v>
      </c>
      <c r="J553" s="2" t="s">
        <v>388</v>
      </c>
      <c r="K553" s="2" t="s">
        <v>354</v>
      </c>
      <c r="L553" s="2"/>
      <c r="M553" s="500">
        <v>0</v>
      </c>
      <c r="N553" s="500">
        <v>0</v>
      </c>
      <c r="O553" s="500">
        <v>0</v>
      </c>
      <c r="P553" s="500">
        <v>0</v>
      </c>
      <c r="Q553" s="500">
        <v>0</v>
      </c>
      <c r="R553" s="500">
        <v>0</v>
      </c>
      <c r="S553" s="500">
        <v>0</v>
      </c>
      <c r="T553" s="500">
        <v>0</v>
      </c>
      <c r="U553" s="500">
        <v>0</v>
      </c>
      <c r="V553" s="500">
        <v>0</v>
      </c>
      <c r="W553" s="500">
        <v>0</v>
      </c>
      <c r="X553" s="500">
        <v>0</v>
      </c>
      <c r="Y553" s="500">
        <v>0</v>
      </c>
      <c r="Z553" s="500">
        <v>0</v>
      </c>
      <c r="AA553" s="500">
        <v>0</v>
      </c>
      <c r="AB553" s="500">
        <v>0</v>
      </c>
      <c r="AC553" s="500">
        <v>0</v>
      </c>
      <c r="AD553" s="500">
        <v>0</v>
      </c>
      <c r="AE553" s="500">
        <v>0</v>
      </c>
      <c r="AF553" s="500">
        <v>0</v>
      </c>
      <c r="AG553" s="500">
        <v>0</v>
      </c>
      <c r="AH553" s="500">
        <v>0</v>
      </c>
      <c r="AI553" s="500">
        <v>0</v>
      </c>
      <c r="AJ553" s="500">
        <v>0</v>
      </c>
      <c r="AK553" s="500">
        <v>0</v>
      </c>
      <c r="AL553" s="500">
        <v>0</v>
      </c>
      <c r="AM553" s="500">
        <v>0</v>
      </c>
      <c r="AN553" s="500">
        <v>0</v>
      </c>
      <c r="AO553" s="500">
        <v>0</v>
      </c>
      <c r="AP553" s="500">
        <v>0</v>
      </c>
    </row>
    <row r="554" spans="1:42" hidden="1">
      <c r="A554" s="57">
        <v>2</v>
      </c>
      <c r="B554" s="2" t="s">
        <v>330</v>
      </c>
      <c r="C554" s="2">
        <v>1</v>
      </c>
      <c r="D554" s="2" t="s">
        <v>99</v>
      </c>
      <c r="E554" s="2">
        <v>11</v>
      </c>
      <c r="F554" s="2" t="s">
        <v>387</v>
      </c>
      <c r="G554" s="2">
        <v>41</v>
      </c>
      <c r="H554" s="2" t="s">
        <v>765</v>
      </c>
      <c r="I554" s="67" t="s">
        <v>230</v>
      </c>
      <c r="J554" s="2" t="s">
        <v>388</v>
      </c>
      <c r="K554" s="2" t="s">
        <v>354</v>
      </c>
      <c r="L554" s="2"/>
      <c r="M554" s="180">
        <v>1.1043780860465141E-2</v>
      </c>
      <c r="N554" s="180">
        <v>2.6766816520554682E-2</v>
      </c>
      <c r="O554" s="180">
        <v>4.0155029183123095E-2</v>
      </c>
      <c r="P554" s="180">
        <v>0.34696141993818563</v>
      </c>
      <c r="Q554" s="180">
        <v>1.2760843100368737</v>
      </c>
      <c r="R554" s="180">
        <v>2.5313072472165787</v>
      </c>
      <c r="S554" s="180">
        <v>4.0468529428915687</v>
      </c>
      <c r="T554" s="180">
        <v>5.7694697525164695</v>
      </c>
      <c r="U554" s="180">
        <v>7.65586714263556</v>
      </c>
      <c r="V554" s="345">
        <v>10.008894523515439</v>
      </c>
      <c r="W554" s="180">
        <v>12.298777111985205</v>
      </c>
      <c r="X554" s="180">
        <v>14.526955421906512</v>
      </c>
      <c r="Y554" s="180">
        <v>16.69505602716346</v>
      </c>
      <c r="Z554" s="180">
        <v>18.804800832938319</v>
      </c>
      <c r="AA554" s="180">
        <v>20.922504802635093</v>
      </c>
      <c r="AB554" s="180">
        <v>23.04656633903749</v>
      </c>
      <c r="AC554" s="180">
        <v>25.175857761244803</v>
      </c>
      <c r="AD554" s="180">
        <v>27.309645948596252</v>
      </c>
      <c r="AE554" s="180">
        <v>29.447523491425542</v>
      </c>
      <c r="AF554" s="180">
        <v>31.589349114991833</v>
      </c>
      <c r="AG554" s="180">
        <v>33.735196277892385</v>
      </c>
      <c r="AH554" s="180">
        <v>35.885308967116764</v>
      </c>
      <c r="AI554" s="180">
        <v>38.040063820080597</v>
      </c>
      <c r="AJ554" s="180">
        <v>40.199937800765369</v>
      </c>
      <c r="AK554" s="180">
        <v>42.36548074364925</v>
      </c>
      <c r="AL554" s="180">
        <v>44.53729215648648</v>
      </c>
      <c r="AM554" s="180">
        <v>46.716001742118806</v>
      </c>
      <c r="AN554" s="180">
        <v>48.902253161230284</v>
      </c>
      <c r="AO554" s="180">
        <v>53.678484816446179</v>
      </c>
      <c r="AP554" s="180">
        <v>59.125122745815659</v>
      </c>
    </row>
    <row r="555" spans="1:42" hidden="1">
      <c r="A555" s="57">
        <v>2</v>
      </c>
      <c r="B555" s="2" t="s">
        <v>330</v>
      </c>
      <c r="C555" s="2">
        <v>1</v>
      </c>
      <c r="D555" s="2" t="s">
        <v>99</v>
      </c>
      <c r="E555" s="2">
        <v>11</v>
      </c>
      <c r="F555" s="2" t="s">
        <v>387</v>
      </c>
      <c r="G555" s="2">
        <v>42</v>
      </c>
      <c r="H555" s="2" t="s">
        <v>766</v>
      </c>
      <c r="I555" s="67" t="s">
        <v>230</v>
      </c>
      <c r="J555" s="2" t="s">
        <v>388</v>
      </c>
      <c r="K555" s="2" t="s">
        <v>354</v>
      </c>
      <c r="L555" s="2"/>
      <c r="M555" s="180">
        <v>1.1043780860465141E-2</v>
      </c>
      <c r="N555" s="180">
        <v>2.6766816520554682E-2</v>
      </c>
      <c r="O555" s="180">
        <v>4.0155029183123095E-2</v>
      </c>
      <c r="P555" s="180">
        <v>0.34696141993818563</v>
      </c>
      <c r="Q555" s="180">
        <v>1.2760843100368737</v>
      </c>
      <c r="R555" s="180">
        <v>2.5313072472165787</v>
      </c>
      <c r="S555" s="180">
        <v>4.0468529428915687</v>
      </c>
      <c r="T555" s="180">
        <v>5.7694697525164695</v>
      </c>
      <c r="U555" s="180">
        <v>7.65586714263556</v>
      </c>
      <c r="V555" s="345">
        <v>10.008894523515439</v>
      </c>
      <c r="W555" s="180">
        <v>12.298777111985205</v>
      </c>
      <c r="X555" s="180">
        <v>14.526955421906512</v>
      </c>
      <c r="Y555" s="180">
        <v>16.69505602716346</v>
      </c>
      <c r="Z555" s="180">
        <v>18.804800832938319</v>
      </c>
      <c r="AA555" s="180">
        <v>20.922504802635093</v>
      </c>
      <c r="AB555" s="180">
        <v>23.04656633903749</v>
      </c>
      <c r="AC555" s="180">
        <v>25.175857761244803</v>
      </c>
      <c r="AD555" s="180">
        <v>27.309645948596252</v>
      </c>
      <c r="AE555" s="180">
        <v>29.447523491425542</v>
      </c>
      <c r="AF555" s="180">
        <v>31.589349114991833</v>
      </c>
      <c r="AG555" s="180">
        <v>33.735196277892385</v>
      </c>
      <c r="AH555" s="180">
        <v>35.885308967116764</v>
      </c>
      <c r="AI555" s="180">
        <v>38.040063820080597</v>
      </c>
      <c r="AJ555" s="180">
        <v>40.199937800765369</v>
      </c>
      <c r="AK555" s="180">
        <v>42.36548074364925</v>
      </c>
      <c r="AL555" s="180">
        <v>44.53729215648648</v>
      </c>
      <c r="AM555" s="180">
        <v>46.716001742118806</v>
      </c>
      <c r="AN555" s="180">
        <v>48.902253161230284</v>
      </c>
      <c r="AO555" s="180">
        <v>53.678484816446179</v>
      </c>
      <c r="AP555" s="180">
        <v>59.125122745815659</v>
      </c>
    </row>
    <row r="556" spans="1:42" hidden="1">
      <c r="A556" s="57">
        <v>2</v>
      </c>
      <c r="B556" s="2" t="s">
        <v>330</v>
      </c>
      <c r="C556" s="2">
        <v>1</v>
      </c>
      <c r="D556" s="2" t="s">
        <v>99</v>
      </c>
      <c r="E556" s="2">
        <v>11</v>
      </c>
      <c r="F556" s="2" t="s">
        <v>387</v>
      </c>
      <c r="G556" s="2">
        <v>43</v>
      </c>
      <c r="H556" s="2" t="s">
        <v>767</v>
      </c>
      <c r="I556" s="67" t="s">
        <v>230</v>
      </c>
      <c r="J556" s="2" t="s">
        <v>388</v>
      </c>
      <c r="K556" s="2" t="s">
        <v>354</v>
      </c>
      <c r="L556" s="2"/>
      <c r="M556" s="180">
        <v>1.1043780860465141E-2</v>
      </c>
      <c r="N556" s="180">
        <v>2.6766816520554682E-2</v>
      </c>
      <c r="O556" s="180">
        <v>4.0155029183123095E-2</v>
      </c>
      <c r="P556" s="180">
        <v>0.34696141993818563</v>
      </c>
      <c r="Q556" s="180">
        <v>1.7508298025261906</v>
      </c>
      <c r="R556" s="180">
        <v>4.3060970987164469</v>
      </c>
      <c r="S556" s="180">
        <v>6.9648929850552905</v>
      </c>
      <c r="T556" s="180">
        <v>9.6962128420934786</v>
      </c>
      <c r="U556" s="180">
        <v>12.475436848927945</v>
      </c>
      <c r="V556" s="345">
        <v>15.282960050578993</v>
      </c>
      <c r="W556" s="180">
        <v>17.944490190069175</v>
      </c>
      <c r="X556" s="180">
        <v>20.473420718115563</v>
      </c>
      <c r="Y556" s="180">
        <v>22.88148419925664</v>
      </c>
      <c r="Z556" s="180">
        <v>25.178976881214876</v>
      </c>
      <c r="AA556" s="180">
        <v>27.441371892733031</v>
      </c>
      <c r="AB556" s="180">
        <v>29.670745770663615</v>
      </c>
      <c r="AC556" s="180">
        <v>31.869283467254405</v>
      </c>
      <c r="AD556" s="180">
        <v>34.039236590057897</v>
      </c>
      <c r="AE556" s="180">
        <v>36.182888312909014</v>
      </c>
      <c r="AF556" s="180">
        <v>38.302524108697042</v>
      </c>
      <c r="AG556" s="180">
        <v>40.400407551775849</v>
      </c>
      <c r="AH556" s="180">
        <v>42.478760524538664</v>
      </c>
      <c r="AI556" s="180">
        <v>44.539747240007785</v>
      </c>
      <c r="AJ556" s="180">
        <v>46.585461561223582</v>
      </c>
      <c r="AK556" s="180">
        <v>48.617917159632952</v>
      </c>
      <c r="AL556" s="180">
        <v>50.639040109358625</v>
      </c>
      <c r="AM556" s="180">
        <v>52.650663562881661</v>
      </c>
      <c r="AN556" s="180">
        <v>54.65452419692317</v>
      </c>
      <c r="AO556" s="180">
        <v>59.24736257668085</v>
      </c>
      <c r="AP556" s="180">
        <v>64.483390050350707</v>
      </c>
    </row>
    <row r="557" spans="1:42" hidden="1">
      <c r="A557" s="57">
        <v>2</v>
      </c>
      <c r="B557" s="2" t="s">
        <v>330</v>
      </c>
      <c r="C557" s="2">
        <v>1</v>
      </c>
      <c r="D557" s="2" t="s">
        <v>99</v>
      </c>
      <c r="E557" s="2">
        <v>11</v>
      </c>
      <c r="F557" s="2" t="s">
        <v>387</v>
      </c>
      <c r="G557" s="2">
        <v>44</v>
      </c>
      <c r="H557" s="32" t="s">
        <v>220</v>
      </c>
      <c r="I557" s="67" t="s">
        <v>230</v>
      </c>
      <c r="J557" s="2" t="s">
        <v>388</v>
      </c>
      <c r="K557" s="2" t="s">
        <v>354</v>
      </c>
      <c r="L557" s="2"/>
      <c r="M557" s="500">
        <v>0</v>
      </c>
      <c r="N557" s="500">
        <v>0</v>
      </c>
      <c r="O557" s="500">
        <v>0</v>
      </c>
      <c r="P557" s="500">
        <v>0</v>
      </c>
      <c r="Q557" s="500">
        <v>0</v>
      </c>
      <c r="R557" s="500">
        <v>0</v>
      </c>
      <c r="S557" s="500">
        <v>0</v>
      </c>
      <c r="T557" s="500">
        <v>0</v>
      </c>
      <c r="U557" s="500">
        <v>0</v>
      </c>
      <c r="V557" s="500">
        <v>0</v>
      </c>
      <c r="W557" s="500">
        <v>0</v>
      </c>
      <c r="X557" s="500">
        <v>0</v>
      </c>
      <c r="Y557" s="500">
        <v>0</v>
      </c>
      <c r="Z557" s="500">
        <v>0</v>
      </c>
      <c r="AA557" s="500">
        <v>0</v>
      </c>
      <c r="AB557" s="500">
        <v>0</v>
      </c>
      <c r="AC557" s="500">
        <v>0</v>
      </c>
      <c r="AD557" s="500">
        <v>0</v>
      </c>
      <c r="AE557" s="500">
        <v>0</v>
      </c>
      <c r="AF557" s="500">
        <v>0</v>
      </c>
      <c r="AG557" s="500">
        <v>0</v>
      </c>
      <c r="AH557" s="500">
        <v>0</v>
      </c>
      <c r="AI557" s="500">
        <v>0</v>
      </c>
      <c r="AJ557" s="500">
        <v>0</v>
      </c>
      <c r="AK557" s="500">
        <v>0</v>
      </c>
      <c r="AL557" s="500">
        <v>0</v>
      </c>
      <c r="AM557" s="500">
        <v>0</v>
      </c>
      <c r="AN557" s="500">
        <v>0</v>
      </c>
      <c r="AO557" s="500">
        <v>0</v>
      </c>
      <c r="AP557" s="500">
        <v>0</v>
      </c>
    </row>
    <row r="558" spans="1:42" hidden="1">
      <c r="A558" s="57">
        <v>2</v>
      </c>
      <c r="B558" s="2" t="s">
        <v>330</v>
      </c>
      <c r="C558" s="2">
        <v>1</v>
      </c>
      <c r="D558" s="2" t="s">
        <v>99</v>
      </c>
      <c r="E558" s="2">
        <v>11</v>
      </c>
      <c r="F558" s="2" t="s">
        <v>387</v>
      </c>
      <c r="G558" s="2">
        <v>45</v>
      </c>
      <c r="H558" s="32" t="s">
        <v>221</v>
      </c>
      <c r="I558" s="67" t="s">
        <v>230</v>
      </c>
      <c r="J558" s="2" t="s">
        <v>388</v>
      </c>
      <c r="K558" s="2" t="s">
        <v>354</v>
      </c>
      <c r="L558" s="2"/>
      <c r="M558" s="500">
        <v>0</v>
      </c>
      <c r="N558" s="500">
        <v>0</v>
      </c>
      <c r="O558" s="500">
        <v>0</v>
      </c>
      <c r="P558" s="500">
        <v>0</v>
      </c>
      <c r="Q558" s="500">
        <v>0</v>
      </c>
      <c r="R558" s="500">
        <v>0</v>
      </c>
      <c r="S558" s="500">
        <v>0</v>
      </c>
      <c r="T558" s="500">
        <v>0</v>
      </c>
      <c r="U558" s="500">
        <v>0</v>
      </c>
      <c r="V558" s="500">
        <v>0</v>
      </c>
      <c r="W558" s="500">
        <v>0</v>
      </c>
      <c r="X558" s="500">
        <v>0</v>
      </c>
      <c r="Y558" s="500">
        <v>0</v>
      </c>
      <c r="Z558" s="500">
        <v>0</v>
      </c>
      <c r="AA558" s="500">
        <v>0</v>
      </c>
      <c r="AB558" s="500">
        <v>0</v>
      </c>
      <c r="AC558" s="500">
        <v>0</v>
      </c>
      <c r="AD558" s="500">
        <v>0</v>
      </c>
      <c r="AE558" s="500">
        <v>0</v>
      </c>
      <c r="AF558" s="500">
        <v>0</v>
      </c>
      <c r="AG558" s="500">
        <v>0</v>
      </c>
      <c r="AH558" s="500">
        <v>0</v>
      </c>
      <c r="AI558" s="500">
        <v>0</v>
      </c>
      <c r="AJ558" s="500">
        <v>0</v>
      </c>
      <c r="AK558" s="500">
        <v>0</v>
      </c>
      <c r="AL558" s="500">
        <v>0</v>
      </c>
      <c r="AM558" s="500">
        <v>0</v>
      </c>
      <c r="AN558" s="500">
        <v>0</v>
      </c>
      <c r="AO558" s="500">
        <v>0</v>
      </c>
      <c r="AP558" s="500">
        <v>0</v>
      </c>
    </row>
    <row r="559" spans="1:42" hidden="1">
      <c r="A559" s="57">
        <v>2</v>
      </c>
      <c r="B559" s="2" t="s">
        <v>330</v>
      </c>
      <c r="C559" s="2">
        <v>1</v>
      </c>
      <c r="D559" s="2" t="s">
        <v>99</v>
      </c>
      <c r="E559" s="2">
        <v>11</v>
      </c>
      <c r="F559" s="2" t="s">
        <v>387</v>
      </c>
      <c r="G559" s="2">
        <v>46</v>
      </c>
      <c r="H559" s="32" t="s">
        <v>222</v>
      </c>
      <c r="I559" s="67" t="s">
        <v>230</v>
      </c>
      <c r="J559" s="2" t="s">
        <v>388</v>
      </c>
      <c r="K559" s="2" t="s">
        <v>354</v>
      </c>
      <c r="L559" s="2"/>
      <c r="M559" s="500">
        <v>0</v>
      </c>
      <c r="N559" s="500">
        <v>0</v>
      </c>
      <c r="O559" s="500">
        <v>0</v>
      </c>
      <c r="P559" s="500">
        <v>0</v>
      </c>
      <c r="Q559" s="500">
        <v>0</v>
      </c>
      <c r="R559" s="500">
        <v>0</v>
      </c>
      <c r="S559" s="500">
        <v>0</v>
      </c>
      <c r="T559" s="500">
        <v>0</v>
      </c>
      <c r="U559" s="500">
        <v>0</v>
      </c>
      <c r="V559" s="500">
        <v>0</v>
      </c>
      <c r="W559" s="500">
        <v>0</v>
      </c>
      <c r="X559" s="500">
        <v>0</v>
      </c>
      <c r="Y559" s="500">
        <v>0</v>
      </c>
      <c r="Z559" s="500">
        <v>0</v>
      </c>
      <c r="AA559" s="500">
        <v>0</v>
      </c>
      <c r="AB559" s="500">
        <v>0</v>
      </c>
      <c r="AC559" s="500">
        <v>0</v>
      </c>
      <c r="AD559" s="500">
        <v>0</v>
      </c>
      <c r="AE559" s="500">
        <v>0</v>
      </c>
      <c r="AF559" s="500">
        <v>0</v>
      </c>
      <c r="AG559" s="500">
        <v>0</v>
      </c>
      <c r="AH559" s="500">
        <v>0</v>
      </c>
      <c r="AI559" s="500">
        <v>0</v>
      </c>
      <c r="AJ559" s="500">
        <v>0</v>
      </c>
      <c r="AK559" s="500">
        <v>0</v>
      </c>
      <c r="AL559" s="500">
        <v>0</v>
      </c>
      <c r="AM559" s="500">
        <v>0</v>
      </c>
      <c r="AN559" s="500">
        <v>0</v>
      </c>
      <c r="AO559" s="500">
        <v>0</v>
      </c>
      <c r="AP559" s="500">
        <v>0</v>
      </c>
    </row>
    <row r="560" spans="1:42" hidden="1">
      <c r="A560" s="57">
        <v>2</v>
      </c>
      <c r="B560" s="2" t="s">
        <v>330</v>
      </c>
      <c r="C560" s="2">
        <v>1</v>
      </c>
      <c r="D560" s="2" t="s">
        <v>99</v>
      </c>
      <c r="E560" s="2">
        <v>11</v>
      </c>
      <c r="F560" s="2" t="s">
        <v>387</v>
      </c>
      <c r="G560" s="2">
        <v>47</v>
      </c>
      <c r="H560" s="2" t="s">
        <v>772</v>
      </c>
      <c r="I560" s="67" t="s">
        <v>230</v>
      </c>
      <c r="J560" s="2" t="s">
        <v>388</v>
      </c>
      <c r="K560" s="2" t="s">
        <v>354</v>
      </c>
      <c r="L560" s="2"/>
      <c r="M560" s="180">
        <v>1.1043780860465141E-2</v>
      </c>
      <c r="N560" s="180">
        <v>2.6766816520554682E-2</v>
      </c>
      <c r="O560" s="180">
        <v>4.0155029183123095E-2</v>
      </c>
      <c r="P560" s="180">
        <v>0.34696141993818563</v>
      </c>
      <c r="Q560" s="180">
        <v>1.2760843100368737</v>
      </c>
      <c r="R560" s="180">
        <v>2.5313072472165787</v>
      </c>
      <c r="S560" s="180">
        <v>4.0468529428915687</v>
      </c>
      <c r="T560" s="180">
        <v>5.7694697525164695</v>
      </c>
      <c r="U560" s="180">
        <v>7.65586714263556</v>
      </c>
      <c r="V560" s="345">
        <v>10.008894523515439</v>
      </c>
      <c r="W560" s="180">
        <v>12.298777111985205</v>
      </c>
      <c r="X560" s="180">
        <v>14.526955421906512</v>
      </c>
      <c r="Y560" s="180">
        <v>16.69505602716346</v>
      </c>
      <c r="Z560" s="180">
        <v>18.804800832938319</v>
      </c>
      <c r="AA560" s="180">
        <v>20.922504802635093</v>
      </c>
      <c r="AB560" s="180">
        <v>23.04656633903749</v>
      </c>
      <c r="AC560" s="180">
        <v>25.175857761244803</v>
      </c>
      <c r="AD560" s="180">
        <v>27.309645948596252</v>
      </c>
      <c r="AE560" s="180">
        <v>29.447523491425542</v>
      </c>
      <c r="AF560" s="180">
        <v>31.589349114991833</v>
      </c>
      <c r="AG560" s="180">
        <v>33.735196277892385</v>
      </c>
      <c r="AH560" s="180">
        <v>35.885308967116764</v>
      </c>
      <c r="AI560" s="180">
        <v>38.040063820080597</v>
      </c>
      <c r="AJ560" s="180">
        <v>40.199937800765369</v>
      </c>
      <c r="AK560" s="180">
        <v>42.36548074364925</v>
      </c>
      <c r="AL560" s="180">
        <v>44.53729215648648</v>
      </c>
      <c r="AM560" s="180">
        <v>46.716001742118806</v>
      </c>
      <c r="AN560" s="180">
        <v>48.902253161230284</v>
      </c>
      <c r="AO560" s="180">
        <v>53.678484816446179</v>
      </c>
      <c r="AP560" s="180">
        <v>59.125122745815659</v>
      </c>
    </row>
    <row r="561" spans="1:42" hidden="1">
      <c r="A561" s="57">
        <v>2</v>
      </c>
      <c r="B561" s="2" t="s">
        <v>330</v>
      </c>
      <c r="C561" s="2">
        <v>1</v>
      </c>
      <c r="D561" s="2" t="s">
        <v>99</v>
      </c>
      <c r="E561" s="2">
        <v>11</v>
      </c>
      <c r="F561" s="2" t="s">
        <v>387</v>
      </c>
      <c r="G561" s="2">
        <v>48</v>
      </c>
      <c r="H561" s="32" t="s">
        <v>224</v>
      </c>
      <c r="I561" s="67" t="s">
        <v>230</v>
      </c>
      <c r="J561" s="2" t="s">
        <v>388</v>
      </c>
      <c r="K561" s="2" t="s">
        <v>354</v>
      </c>
      <c r="L561" s="2"/>
      <c r="M561" s="500">
        <v>0</v>
      </c>
      <c r="N561" s="500">
        <v>0</v>
      </c>
      <c r="O561" s="500">
        <v>0</v>
      </c>
      <c r="P561" s="500">
        <v>0</v>
      </c>
      <c r="Q561" s="500">
        <v>0</v>
      </c>
      <c r="R561" s="500">
        <v>0</v>
      </c>
      <c r="S561" s="500">
        <v>0</v>
      </c>
      <c r="T561" s="500">
        <v>0</v>
      </c>
      <c r="U561" s="500">
        <v>0</v>
      </c>
      <c r="V561" s="500">
        <v>0</v>
      </c>
      <c r="W561" s="500">
        <v>0</v>
      </c>
      <c r="X561" s="500">
        <v>0</v>
      </c>
      <c r="Y561" s="500">
        <v>0</v>
      </c>
      <c r="Z561" s="500">
        <v>0</v>
      </c>
      <c r="AA561" s="500">
        <v>0</v>
      </c>
      <c r="AB561" s="500">
        <v>0</v>
      </c>
      <c r="AC561" s="500">
        <v>0</v>
      </c>
      <c r="AD561" s="500">
        <v>0</v>
      </c>
      <c r="AE561" s="500">
        <v>0</v>
      </c>
      <c r="AF561" s="500">
        <v>0</v>
      </c>
      <c r="AG561" s="500">
        <v>0</v>
      </c>
      <c r="AH561" s="500">
        <v>0</v>
      </c>
      <c r="AI561" s="500">
        <v>0</v>
      </c>
      <c r="AJ561" s="500">
        <v>0</v>
      </c>
      <c r="AK561" s="500">
        <v>0</v>
      </c>
      <c r="AL561" s="500">
        <v>0</v>
      </c>
      <c r="AM561" s="500">
        <v>0</v>
      </c>
      <c r="AN561" s="500">
        <v>0</v>
      </c>
      <c r="AO561" s="500">
        <v>0</v>
      </c>
      <c r="AP561" s="500">
        <v>0</v>
      </c>
    </row>
    <row r="562" spans="1:42" hidden="1">
      <c r="A562" s="57">
        <v>2</v>
      </c>
      <c r="B562" s="2" t="s">
        <v>330</v>
      </c>
      <c r="C562" s="2">
        <v>1</v>
      </c>
      <c r="D562" s="2" t="s">
        <v>99</v>
      </c>
      <c r="E562" s="2">
        <v>11</v>
      </c>
      <c r="F562" s="2" t="s">
        <v>387</v>
      </c>
      <c r="G562" s="2">
        <v>49</v>
      </c>
      <c r="H562" s="18" t="s">
        <v>764</v>
      </c>
      <c r="I562" s="67" t="s">
        <v>230</v>
      </c>
      <c r="J562" s="2" t="s">
        <v>388</v>
      </c>
      <c r="K562" s="2" t="s">
        <v>354</v>
      </c>
      <c r="L562" s="2"/>
      <c r="M562" s="497">
        <v>0</v>
      </c>
      <c r="N562" s="497">
        <v>0</v>
      </c>
      <c r="O562" s="497">
        <v>0</v>
      </c>
      <c r="P562" s="497">
        <v>0</v>
      </c>
      <c r="Q562" s="497">
        <v>0</v>
      </c>
      <c r="R562" s="497">
        <v>0</v>
      </c>
      <c r="S562" s="497">
        <v>0</v>
      </c>
      <c r="T562" s="497">
        <v>0</v>
      </c>
      <c r="U562" s="497">
        <v>0</v>
      </c>
      <c r="V562" s="497">
        <v>0</v>
      </c>
      <c r="W562" s="497">
        <v>0</v>
      </c>
      <c r="X562" s="497">
        <v>0</v>
      </c>
      <c r="Y562" s="497">
        <v>0</v>
      </c>
      <c r="Z562" s="497">
        <v>0</v>
      </c>
      <c r="AA562" s="497">
        <v>0</v>
      </c>
      <c r="AB562" s="497">
        <v>0</v>
      </c>
      <c r="AC562" s="497">
        <v>0</v>
      </c>
      <c r="AD562" s="497">
        <v>0</v>
      </c>
      <c r="AE562" s="497">
        <v>0</v>
      </c>
      <c r="AF562" s="497">
        <v>0</v>
      </c>
      <c r="AG562" s="497">
        <v>0</v>
      </c>
      <c r="AH562" s="497">
        <v>0</v>
      </c>
      <c r="AI562" s="497">
        <v>0</v>
      </c>
      <c r="AJ562" s="497">
        <v>0</v>
      </c>
      <c r="AK562" s="497">
        <v>0</v>
      </c>
      <c r="AL562" s="497">
        <v>0</v>
      </c>
      <c r="AM562" s="497">
        <v>0</v>
      </c>
      <c r="AN562" s="497">
        <v>0</v>
      </c>
      <c r="AO562" s="497">
        <v>0</v>
      </c>
      <c r="AP562" s="497">
        <v>0</v>
      </c>
    </row>
    <row r="563" spans="1:42" hidden="1">
      <c r="A563" s="57">
        <v>2</v>
      </c>
      <c r="B563" s="2" t="s">
        <v>330</v>
      </c>
      <c r="C563" s="2">
        <v>1</v>
      </c>
      <c r="D563" s="2" t="s">
        <v>99</v>
      </c>
      <c r="E563" s="2">
        <v>11</v>
      </c>
      <c r="F563" s="2" t="s">
        <v>387</v>
      </c>
      <c r="G563" s="2">
        <v>50</v>
      </c>
      <c r="H563" s="18" t="s">
        <v>762</v>
      </c>
      <c r="I563" s="67" t="s">
        <v>230</v>
      </c>
      <c r="J563" s="2" t="s">
        <v>388</v>
      </c>
      <c r="K563" s="2" t="s">
        <v>354</v>
      </c>
      <c r="L563" s="2"/>
      <c r="M563" s="496">
        <v>1.1043780860465141E-2</v>
      </c>
      <c r="N563" s="496">
        <v>2.6766816520554682E-2</v>
      </c>
      <c r="O563" s="496">
        <v>4.0155029183123095E-2</v>
      </c>
      <c r="P563" s="496">
        <v>0</v>
      </c>
      <c r="Q563" s="496">
        <v>9.4949098497863454E-2</v>
      </c>
      <c r="R563" s="496">
        <v>0.26651807828330665</v>
      </c>
      <c r="S563" s="496">
        <v>0.58240207115389575</v>
      </c>
      <c r="T563" s="496">
        <v>1.0155663917528714</v>
      </c>
      <c r="U563" s="496">
        <v>1.5438862311153811</v>
      </c>
      <c r="V563" s="496">
        <v>2.1491799376878742</v>
      </c>
      <c r="W563" s="496">
        <v>2.816446462741419</v>
      </c>
      <c r="X563" s="496">
        <v>3.5332612761523157</v>
      </c>
      <c r="Y563" s="496">
        <v>4.2892958227293194</v>
      </c>
      <c r="Z563" s="496">
        <v>5.0759336975934284</v>
      </c>
      <c r="AA563" s="496">
        <v>5.9126519288976054</v>
      </c>
      <c r="AB563" s="496">
        <v>6.7948564646100387</v>
      </c>
      <c r="AC563" s="496">
        <v>7.7185600654979449</v>
      </c>
      <c r="AD563" s="496">
        <v>8.6803048664504736</v>
      </c>
      <c r="AE563" s="496">
        <v>9.6770940332057158</v>
      </c>
      <c r="AF563" s="496">
        <v>10.706331513039643</v>
      </c>
      <c r="AG563" s="496">
        <v>11.765768983304374</v>
      </c>
      <c r="AH563" s="496">
        <v>12.853459196311098</v>
      </c>
      <c r="AI563" s="496">
        <v>13.967715004004566</v>
      </c>
      <c r="AJ563" s="496">
        <v>15.107073422132727</v>
      </c>
      <c r="AK563" s="496">
        <v>16.270264162044644</v>
      </c>
      <c r="AL563" s="496">
        <v>17.456182119634391</v>
      </c>
      <c r="AM563" s="496">
        <v>18.663863365994636</v>
      </c>
      <c r="AN563" s="496">
        <v>19.892464233687161</v>
      </c>
      <c r="AO563" s="496">
        <v>22.418832020909971</v>
      </c>
      <c r="AP563" s="496">
        <v>25.309327333529524</v>
      </c>
    </row>
    <row r="564" spans="1:42" ht="15" hidden="1" thickBot="1">
      <c r="A564" s="57">
        <v>2</v>
      </c>
      <c r="B564" s="2" t="s">
        <v>330</v>
      </c>
      <c r="C564" s="2">
        <v>1</v>
      </c>
      <c r="D564" s="2" t="s">
        <v>99</v>
      </c>
      <c r="E564" s="2">
        <v>11</v>
      </c>
      <c r="F564" s="2" t="s">
        <v>387</v>
      </c>
      <c r="G564" s="2">
        <v>51</v>
      </c>
      <c r="H564" s="450" t="s">
        <v>227</v>
      </c>
      <c r="I564" s="67" t="s">
        <v>230</v>
      </c>
      <c r="J564" s="2" t="s">
        <v>388</v>
      </c>
      <c r="K564" s="2" t="s">
        <v>354</v>
      </c>
      <c r="L564" s="2"/>
      <c r="M564" s="32">
        <v>0</v>
      </c>
      <c r="N564" s="32">
        <v>0</v>
      </c>
      <c r="O564" s="32">
        <v>0</v>
      </c>
      <c r="P564" s="32">
        <v>0</v>
      </c>
      <c r="Q564" s="32">
        <v>0</v>
      </c>
      <c r="R564" s="32">
        <v>0</v>
      </c>
      <c r="S564" s="32">
        <v>0</v>
      </c>
      <c r="T564" s="32">
        <v>0</v>
      </c>
      <c r="U564" s="32">
        <v>0</v>
      </c>
      <c r="V564" s="32">
        <v>0</v>
      </c>
      <c r="W564" s="32">
        <v>0</v>
      </c>
      <c r="X564" s="32">
        <v>0</v>
      </c>
      <c r="Y564" s="32">
        <v>0</v>
      </c>
      <c r="Z564" s="32">
        <v>0</v>
      </c>
      <c r="AA564" s="32">
        <v>0</v>
      </c>
      <c r="AB564" s="32">
        <v>0</v>
      </c>
      <c r="AC564" s="32">
        <v>0</v>
      </c>
      <c r="AD564" s="32">
        <v>0</v>
      </c>
      <c r="AE564" s="32">
        <v>0</v>
      </c>
      <c r="AF564" s="32">
        <v>0</v>
      </c>
      <c r="AG564" s="32">
        <v>0</v>
      </c>
      <c r="AH564" s="32">
        <v>0</v>
      </c>
      <c r="AI564" s="32">
        <v>0</v>
      </c>
      <c r="AJ564" s="32">
        <v>0</v>
      </c>
      <c r="AK564" s="32">
        <v>0</v>
      </c>
      <c r="AL564" s="32">
        <v>0</v>
      </c>
      <c r="AM564" s="32">
        <v>0</v>
      </c>
      <c r="AN564" s="32">
        <v>0</v>
      </c>
      <c r="AO564" s="32">
        <v>0</v>
      </c>
      <c r="AP564" s="32">
        <v>0</v>
      </c>
    </row>
    <row r="565" spans="1:42" ht="15" hidden="1" thickBot="1">
      <c r="A565" s="88">
        <v>2</v>
      </c>
      <c r="B565" s="62" t="s">
        <v>330</v>
      </c>
      <c r="C565" s="62">
        <v>1</v>
      </c>
      <c r="D565" s="62" t="s">
        <v>99</v>
      </c>
      <c r="E565" s="62">
        <v>11</v>
      </c>
      <c r="F565" s="62" t="s">
        <v>387</v>
      </c>
      <c r="G565" s="62">
        <v>105</v>
      </c>
      <c r="H565" s="167" t="s">
        <v>229</v>
      </c>
      <c r="I565" s="92" t="s">
        <v>230</v>
      </c>
      <c r="J565" s="62" t="s">
        <v>388</v>
      </c>
      <c r="K565" s="62" t="s">
        <v>354</v>
      </c>
      <c r="L565" s="62"/>
      <c r="M565" s="167">
        <v>0</v>
      </c>
      <c r="N565" s="167">
        <v>0</v>
      </c>
      <c r="O565" s="167">
        <v>0</v>
      </c>
      <c r="P565" s="167">
        <v>0</v>
      </c>
      <c r="Q565" s="167">
        <v>0</v>
      </c>
      <c r="R565" s="167">
        <v>0</v>
      </c>
      <c r="S565" s="167">
        <v>0</v>
      </c>
      <c r="T565" s="167">
        <v>0</v>
      </c>
      <c r="U565" s="167">
        <v>0</v>
      </c>
      <c r="V565" s="167">
        <v>0</v>
      </c>
      <c r="W565" s="167">
        <v>0</v>
      </c>
      <c r="X565" s="167">
        <v>0</v>
      </c>
      <c r="Y565" s="167">
        <v>0</v>
      </c>
      <c r="Z565" s="167">
        <v>0</v>
      </c>
      <c r="AA565" s="167">
        <v>0</v>
      </c>
      <c r="AB565" s="167">
        <v>0</v>
      </c>
      <c r="AC565" s="167">
        <v>0</v>
      </c>
      <c r="AD565" s="167">
        <v>0</v>
      </c>
      <c r="AE565" s="167">
        <v>0</v>
      </c>
      <c r="AF565" s="167">
        <v>0</v>
      </c>
      <c r="AG565" s="167">
        <v>0</v>
      </c>
      <c r="AH565" s="167">
        <v>0</v>
      </c>
      <c r="AI565" s="167">
        <v>0</v>
      </c>
      <c r="AJ565" s="167">
        <v>0</v>
      </c>
      <c r="AK565" s="167">
        <v>0</v>
      </c>
      <c r="AL565" s="167">
        <v>0</v>
      </c>
      <c r="AM565" s="167">
        <v>0</v>
      </c>
      <c r="AN565" s="167">
        <v>0</v>
      </c>
      <c r="AO565" s="167">
        <v>0</v>
      </c>
      <c r="AP565" s="167">
        <v>0</v>
      </c>
    </row>
    <row r="566" spans="1:42" hidden="1">
      <c r="A566" s="263">
        <v>2</v>
      </c>
      <c r="B566" s="264" t="s">
        <v>330</v>
      </c>
      <c r="C566" s="264">
        <v>1</v>
      </c>
      <c r="D566" s="264" t="s">
        <v>99</v>
      </c>
      <c r="E566" s="264">
        <v>12</v>
      </c>
      <c r="F566" s="264" t="s">
        <v>389</v>
      </c>
      <c r="G566" s="264">
        <v>52</v>
      </c>
      <c r="H566" s="264" t="s">
        <v>761</v>
      </c>
      <c r="I566" s="266" t="s">
        <v>231</v>
      </c>
      <c r="J566" s="264" t="s">
        <v>388</v>
      </c>
      <c r="K566" s="264" t="s">
        <v>354</v>
      </c>
      <c r="L566" s="264"/>
      <c r="M566" s="264">
        <v>0</v>
      </c>
      <c r="N566" s="264">
        <v>0</v>
      </c>
      <c r="O566" s="264">
        <v>0</v>
      </c>
      <c r="P566" s="264">
        <v>0</v>
      </c>
      <c r="Q566" s="264">
        <v>0</v>
      </c>
      <c r="R566" s="264">
        <v>0</v>
      </c>
      <c r="S566" s="264">
        <v>0</v>
      </c>
      <c r="T566" s="264">
        <v>0</v>
      </c>
      <c r="U566" s="264">
        <v>0</v>
      </c>
      <c r="V566" s="264">
        <v>0</v>
      </c>
      <c r="W566" s="264">
        <v>0</v>
      </c>
      <c r="X566" s="264">
        <v>0</v>
      </c>
      <c r="Y566" s="264">
        <v>0</v>
      </c>
      <c r="Z566" s="264">
        <v>0</v>
      </c>
      <c r="AA566" s="264">
        <v>0</v>
      </c>
      <c r="AB566" s="264">
        <v>0</v>
      </c>
      <c r="AC566" s="264">
        <v>0</v>
      </c>
      <c r="AD566" s="264">
        <v>0</v>
      </c>
      <c r="AE566" s="264">
        <v>0</v>
      </c>
      <c r="AF566" s="264">
        <v>0</v>
      </c>
      <c r="AG566" s="264">
        <v>0</v>
      </c>
      <c r="AH566" s="264">
        <v>0</v>
      </c>
      <c r="AI566" s="264">
        <v>0</v>
      </c>
      <c r="AJ566" s="264">
        <v>0</v>
      </c>
      <c r="AK566" s="264">
        <v>0</v>
      </c>
      <c r="AL566" s="264">
        <v>0</v>
      </c>
      <c r="AM566" s="264">
        <v>0</v>
      </c>
      <c r="AN566" s="264">
        <v>0</v>
      </c>
      <c r="AO566" s="264">
        <v>0</v>
      </c>
      <c r="AP566" s="264">
        <v>0</v>
      </c>
    </row>
    <row r="567" spans="1:42" hidden="1">
      <c r="A567" s="268">
        <v>2</v>
      </c>
      <c r="B567" s="182" t="s">
        <v>330</v>
      </c>
      <c r="C567" s="182">
        <v>1</v>
      </c>
      <c r="D567" s="182" t="s">
        <v>99</v>
      </c>
      <c r="E567" s="182">
        <v>12</v>
      </c>
      <c r="F567" s="182" t="s">
        <v>389</v>
      </c>
      <c r="G567" s="182">
        <v>53</v>
      </c>
      <c r="H567" s="182" t="s">
        <v>212</v>
      </c>
      <c r="I567" s="184" t="s">
        <v>231</v>
      </c>
      <c r="J567" s="182" t="s">
        <v>388</v>
      </c>
      <c r="K567" s="182" t="s">
        <v>354</v>
      </c>
      <c r="L567" s="182"/>
      <c r="M567" s="182">
        <v>0</v>
      </c>
      <c r="N567" s="182">
        <v>0</v>
      </c>
      <c r="O567" s="182">
        <v>0</v>
      </c>
      <c r="P567" s="182">
        <v>0</v>
      </c>
      <c r="Q567" s="182">
        <v>0</v>
      </c>
      <c r="R567" s="182">
        <v>0</v>
      </c>
      <c r="S567" s="182">
        <v>0</v>
      </c>
      <c r="T567" s="182">
        <v>0</v>
      </c>
      <c r="U567" s="182">
        <v>0</v>
      </c>
      <c r="V567" s="182">
        <v>0</v>
      </c>
      <c r="W567" s="182">
        <v>0</v>
      </c>
      <c r="X567" s="182">
        <v>0</v>
      </c>
      <c r="Y567" s="182">
        <v>0</v>
      </c>
      <c r="Z567" s="182">
        <v>0</v>
      </c>
      <c r="AA567" s="182">
        <v>0</v>
      </c>
      <c r="AB567" s="182">
        <v>0</v>
      </c>
      <c r="AC567" s="182">
        <v>0</v>
      </c>
      <c r="AD567" s="182">
        <v>0</v>
      </c>
      <c r="AE567" s="182">
        <v>0</v>
      </c>
      <c r="AF567" s="182">
        <v>0</v>
      </c>
      <c r="AG567" s="182">
        <v>0</v>
      </c>
      <c r="AH567" s="182">
        <v>0</v>
      </c>
      <c r="AI567" s="182">
        <v>0</v>
      </c>
      <c r="AJ567" s="182">
        <v>0</v>
      </c>
      <c r="AK567" s="182">
        <v>0</v>
      </c>
      <c r="AL567" s="182">
        <v>0</v>
      </c>
      <c r="AM567" s="182">
        <v>0</v>
      </c>
      <c r="AN567" s="182">
        <v>0</v>
      </c>
      <c r="AO567" s="182">
        <v>0</v>
      </c>
      <c r="AP567" s="182">
        <v>0</v>
      </c>
    </row>
    <row r="568" spans="1:42" hidden="1">
      <c r="A568" s="268">
        <v>2</v>
      </c>
      <c r="B568" s="182" t="s">
        <v>330</v>
      </c>
      <c r="C568" s="182">
        <v>1</v>
      </c>
      <c r="D568" s="182" t="s">
        <v>99</v>
      </c>
      <c r="E568" s="182">
        <v>12</v>
      </c>
      <c r="F568" s="182" t="s">
        <v>389</v>
      </c>
      <c r="G568" s="182">
        <v>54</v>
      </c>
      <c r="H568" s="182" t="s">
        <v>768</v>
      </c>
      <c r="I568" s="184" t="s">
        <v>231</v>
      </c>
      <c r="J568" s="182" t="s">
        <v>388</v>
      </c>
      <c r="K568" s="182" t="s">
        <v>354</v>
      </c>
      <c r="L568" s="182"/>
      <c r="M568" s="498">
        <v>0</v>
      </c>
      <c r="N568" s="498">
        <v>0</v>
      </c>
      <c r="O568" s="498">
        <v>0</v>
      </c>
      <c r="P568" s="498">
        <v>0</v>
      </c>
      <c r="Q568" s="498">
        <v>0</v>
      </c>
      <c r="R568" s="498">
        <v>0.4</v>
      </c>
      <c r="S568" s="498">
        <v>0.8</v>
      </c>
      <c r="T568" s="498">
        <v>1.2</v>
      </c>
      <c r="U568" s="498">
        <v>1.6</v>
      </c>
      <c r="V568" s="498">
        <v>2</v>
      </c>
      <c r="W568" s="498">
        <f>+V568+1.8</f>
        <v>3.8</v>
      </c>
      <c r="X568" s="498">
        <f t="shared" ref="X568:AE568" si="389">+W568+1.8</f>
        <v>5.6</v>
      </c>
      <c r="Y568" s="498">
        <f t="shared" si="389"/>
        <v>7.3999999999999995</v>
      </c>
      <c r="Z568" s="498">
        <f t="shared" si="389"/>
        <v>9.1999999999999993</v>
      </c>
      <c r="AA568" s="498">
        <f t="shared" si="389"/>
        <v>11</v>
      </c>
      <c r="AB568" s="498">
        <f t="shared" si="389"/>
        <v>12.8</v>
      </c>
      <c r="AC568" s="498">
        <f t="shared" si="389"/>
        <v>14.600000000000001</v>
      </c>
      <c r="AD568" s="498">
        <f t="shared" si="389"/>
        <v>16.400000000000002</v>
      </c>
      <c r="AE568" s="498">
        <f t="shared" si="389"/>
        <v>18.200000000000003</v>
      </c>
      <c r="AF568" s="498">
        <v>20</v>
      </c>
      <c r="AG568" s="498">
        <v>21</v>
      </c>
      <c r="AH568" s="498">
        <v>22</v>
      </c>
      <c r="AI568" s="498">
        <v>23</v>
      </c>
      <c r="AJ568" s="498">
        <v>24</v>
      </c>
      <c r="AK568" s="498">
        <v>25</v>
      </c>
      <c r="AL568" s="498">
        <v>26</v>
      </c>
      <c r="AM568" s="498">
        <v>27</v>
      </c>
      <c r="AN568" s="498">
        <v>28</v>
      </c>
      <c r="AO568" s="498">
        <v>29</v>
      </c>
      <c r="AP568" s="498">
        <v>30</v>
      </c>
    </row>
    <row r="569" spans="1:42" hidden="1">
      <c r="A569" s="268">
        <v>2</v>
      </c>
      <c r="B569" s="182" t="s">
        <v>330</v>
      </c>
      <c r="C569" s="182">
        <v>1</v>
      </c>
      <c r="D569" s="182" t="s">
        <v>99</v>
      </c>
      <c r="E569" s="182">
        <v>12</v>
      </c>
      <c r="F569" s="182" t="s">
        <v>389</v>
      </c>
      <c r="G569" s="182">
        <v>55</v>
      </c>
      <c r="H569" s="182" t="s">
        <v>763</v>
      </c>
      <c r="I569" s="184" t="s">
        <v>231</v>
      </c>
      <c r="J569" s="182" t="s">
        <v>388</v>
      </c>
      <c r="K569" s="182" t="s">
        <v>354</v>
      </c>
      <c r="L569" s="182"/>
      <c r="M569" s="182">
        <v>0</v>
      </c>
      <c r="N569" s="182">
        <v>0</v>
      </c>
      <c r="O569" s="182">
        <v>0</v>
      </c>
      <c r="P569" s="182">
        <v>0</v>
      </c>
      <c r="Q569" s="182">
        <v>0</v>
      </c>
      <c r="R569" s="182">
        <v>0</v>
      </c>
      <c r="S569" s="182">
        <v>0</v>
      </c>
      <c r="T569" s="182">
        <v>0</v>
      </c>
      <c r="U569" s="182">
        <v>0</v>
      </c>
      <c r="V569" s="182">
        <v>0</v>
      </c>
      <c r="W569" s="182">
        <v>0</v>
      </c>
      <c r="X569" s="182">
        <v>0</v>
      </c>
      <c r="Y569" s="182">
        <v>0</v>
      </c>
      <c r="Z569" s="182">
        <v>0</v>
      </c>
      <c r="AA569" s="182">
        <v>0</v>
      </c>
      <c r="AB569" s="182">
        <v>0</v>
      </c>
      <c r="AC569" s="182">
        <v>0</v>
      </c>
      <c r="AD569" s="182">
        <v>0</v>
      </c>
      <c r="AE569" s="182">
        <v>0</v>
      </c>
      <c r="AF569" s="182">
        <v>0</v>
      </c>
      <c r="AG569" s="182">
        <v>0</v>
      </c>
      <c r="AH569" s="182">
        <v>0</v>
      </c>
      <c r="AI569" s="182">
        <v>0</v>
      </c>
      <c r="AJ569" s="182">
        <v>0</v>
      </c>
      <c r="AK569" s="182">
        <v>0</v>
      </c>
      <c r="AL569" s="182">
        <v>0</v>
      </c>
      <c r="AM569" s="182">
        <v>0</v>
      </c>
      <c r="AN569" s="182">
        <v>0</v>
      </c>
      <c r="AO569" s="182">
        <v>0</v>
      </c>
      <c r="AP569" s="182">
        <v>0</v>
      </c>
    </row>
    <row r="570" spans="1:42" hidden="1">
      <c r="A570" s="268">
        <v>2</v>
      </c>
      <c r="B570" s="182" t="s">
        <v>330</v>
      </c>
      <c r="C570" s="182">
        <v>1</v>
      </c>
      <c r="D570" s="182" t="s">
        <v>99</v>
      </c>
      <c r="E570" s="182">
        <v>12</v>
      </c>
      <c r="F570" s="182" t="s">
        <v>389</v>
      </c>
      <c r="G570" s="182">
        <v>56</v>
      </c>
      <c r="H570" s="182" t="s">
        <v>215</v>
      </c>
      <c r="I570" s="184" t="s">
        <v>231</v>
      </c>
      <c r="J570" s="182" t="s">
        <v>388</v>
      </c>
      <c r="K570" s="182" t="s">
        <v>354</v>
      </c>
      <c r="L570" s="182"/>
      <c r="M570" s="182">
        <v>0</v>
      </c>
      <c r="N570" s="182">
        <v>0</v>
      </c>
      <c r="O570" s="182">
        <v>0</v>
      </c>
      <c r="P570" s="182">
        <v>0</v>
      </c>
      <c r="Q570" s="182">
        <v>0</v>
      </c>
      <c r="R570" s="182">
        <v>0</v>
      </c>
      <c r="S570" s="182">
        <v>0</v>
      </c>
      <c r="T570" s="182">
        <v>0</v>
      </c>
      <c r="U570" s="182">
        <v>0</v>
      </c>
      <c r="V570" s="182">
        <v>0</v>
      </c>
      <c r="W570" s="182">
        <v>0</v>
      </c>
      <c r="X570" s="182">
        <v>0</v>
      </c>
      <c r="Y570" s="182">
        <v>0</v>
      </c>
      <c r="Z570" s="182">
        <v>0</v>
      </c>
      <c r="AA570" s="182">
        <v>0</v>
      </c>
      <c r="AB570" s="182">
        <v>0</v>
      </c>
      <c r="AC570" s="182">
        <v>0</v>
      </c>
      <c r="AD570" s="182">
        <v>0</v>
      </c>
      <c r="AE570" s="182">
        <v>0</v>
      </c>
      <c r="AF570" s="182">
        <v>0</v>
      </c>
      <c r="AG570" s="182">
        <v>0</v>
      </c>
      <c r="AH570" s="182">
        <v>0</v>
      </c>
      <c r="AI570" s="182">
        <v>0</v>
      </c>
      <c r="AJ570" s="182">
        <v>0</v>
      </c>
      <c r="AK570" s="182">
        <v>0</v>
      </c>
      <c r="AL570" s="182">
        <v>0</v>
      </c>
      <c r="AM570" s="182">
        <v>0</v>
      </c>
      <c r="AN570" s="182">
        <v>0</v>
      </c>
      <c r="AO570" s="182">
        <v>0</v>
      </c>
      <c r="AP570" s="182">
        <v>0</v>
      </c>
    </row>
    <row r="571" spans="1:42" hidden="1">
      <c r="A571" s="268">
        <v>2</v>
      </c>
      <c r="B571" s="182" t="s">
        <v>330</v>
      </c>
      <c r="C571" s="182">
        <v>1</v>
      </c>
      <c r="D571" s="182" t="s">
        <v>99</v>
      </c>
      <c r="E571" s="182">
        <v>12</v>
      </c>
      <c r="F571" s="182" t="s">
        <v>389</v>
      </c>
      <c r="G571" s="182">
        <v>57</v>
      </c>
      <c r="H571" s="32" t="s">
        <v>216</v>
      </c>
      <c r="I571" s="184" t="s">
        <v>231</v>
      </c>
      <c r="J571" s="182" t="s">
        <v>388</v>
      </c>
      <c r="K571" s="182" t="s">
        <v>354</v>
      </c>
      <c r="L571" s="182"/>
      <c r="M571" s="32">
        <v>0</v>
      </c>
      <c r="N571" s="182">
        <v>0</v>
      </c>
      <c r="O571" s="182">
        <v>0</v>
      </c>
      <c r="P571" s="182">
        <v>0</v>
      </c>
      <c r="Q571" s="182">
        <v>0</v>
      </c>
      <c r="R571" s="182">
        <v>0</v>
      </c>
      <c r="S571" s="182">
        <v>0</v>
      </c>
      <c r="T571" s="182">
        <v>0</v>
      </c>
      <c r="U571" s="182">
        <v>0</v>
      </c>
      <c r="V571" s="182">
        <v>0</v>
      </c>
      <c r="W571" s="182">
        <v>0</v>
      </c>
      <c r="X571" s="182">
        <v>0</v>
      </c>
      <c r="Y571" s="182">
        <v>0</v>
      </c>
      <c r="Z571" s="182">
        <v>0</v>
      </c>
      <c r="AA571" s="182">
        <v>0</v>
      </c>
      <c r="AB571" s="182">
        <v>0</v>
      </c>
      <c r="AC571" s="182">
        <v>0</v>
      </c>
      <c r="AD571" s="182">
        <v>0</v>
      </c>
      <c r="AE571" s="182">
        <v>0</v>
      </c>
      <c r="AF571" s="182">
        <v>0</v>
      </c>
      <c r="AG571" s="182">
        <v>0</v>
      </c>
      <c r="AH571" s="182">
        <v>0</v>
      </c>
      <c r="AI571" s="182">
        <v>0</v>
      </c>
      <c r="AJ571" s="182">
        <v>0</v>
      </c>
      <c r="AK571" s="182">
        <v>0</v>
      </c>
      <c r="AL571" s="182">
        <v>0</v>
      </c>
      <c r="AM571" s="182">
        <v>0</v>
      </c>
      <c r="AN571" s="182">
        <v>0</v>
      </c>
      <c r="AO571" s="182">
        <v>0</v>
      </c>
      <c r="AP571" s="182">
        <v>0</v>
      </c>
    </row>
    <row r="572" spans="1:42" hidden="1">
      <c r="A572" s="268">
        <v>2</v>
      </c>
      <c r="B572" s="182" t="s">
        <v>330</v>
      </c>
      <c r="C572" s="182">
        <v>1</v>
      </c>
      <c r="D572" s="182" t="s">
        <v>99</v>
      </c>
      <c r="E572" s="182">
        <v>12</v>
      </c>
      <c r="F572" s="182" t="s">
        <v>389</v>
      </c>
      <c r="G572" s="182">
        <v>58</v>
      </c>
      <c r="H572" s="182" t="s">
        <v>765</v>
      </c>
      <c r="I572" s="184" t="s">
        <v>231</v>
      </c>
      <c r="J572" s="182" t="s">
        <v>388</v>
      </c>
      <c r="K572" s="182" t="s">
        <v>354</v>
      </c>
      <c r="L572" s="182"/>
      <c r="M572" s="182">
        <v>0</v>
      </c>
      <c r="N572" s="182">
        <v>0</v>
      </c>
      <c r="O572" s="182">
        <v>0</v>
      </c>
      <c r="P572" s="182">
        <v>0</v>
      </c>
      <c r="Q572" s="182">
        <v>0</v>
      </c>
      <c r="R572" s="182">
        <v>0</v>
      </c>
      <c r="S572" s="182">
        <v>0</v>
      </c>
      <c r="T572" s="182">
        <v>0</v>
      </c>
      <c r="U572" s="182">
        <v>0</v>
      </c>
      <c r="V572" s="182">
        <v>0</v>
      </c>
      <c r="W572" s="182">
        <v>0</v>
      </c>
      <c r="X572" s="182">
        <v>0</v>
      </c>
      <c r="Y572" s="182">
        <v>0</v>
      </c>
      <c r="Z572" s="182">
        <v>0</v>
      </c>
      <c r="AA572" s="182">
        <v>0</v>
      </c>
      <c r="AB572" s="182">
        <v>0</v>
      </c>
      <c r="AC572" s="182">
        <v>0</v>
      </c>
      <c r="AD572" s="182">
        <v>0</v>
      </c>
      <c r="AE572" s="182">
        <v>0</v>
      </c>
      <c r="AF572" s="182">
        <v>0</v>
      </c>
      <c r="AG572" s="182">
        <v>0</v>
      </c>
      <c r="AH572" s="182">
        <v>0</v>
      </c>
      <c r="AI572" s="182">
        <v>0</v>
      </c>
      <c r="AJ572" s="182">
        <v>0</v>
      </c>
      <c r="AK572" s="182">
        <v>0</v>
      </c>
      <c r="AL572" s="182">
        <v>0</v>
      </c>
      <c r="AM572" s="182">
        <v>0</v>
      </c>
      <c r="AN572" s="182">
        <v>0</v>
      </c>
      <c r="AO572" s="182">
        <v>0</v>
      </c>
      <c r="AP572" s="182">
        <v>0</v>
      </c>
    </row>
    <row r="573" spans="1:42" hidden="1">
      <c r="A573" s="268">
        <v>2</v>
      </c>
      <c r="B573" s="182" t="s">
        <v>330</v>
      </c>
      <c r="C573" s="182">
        <v>1</v>
      </c>
      <c r="D573" s="182" t="s">
        <v>99</v>
      </c>
      <c r="E573" s="182">
        <v>12</v>
      </c>
      <c r="F573" s="182" t="s">
        <v>389</v>
      </c>
      <c r="G573" s="182">
        <v>59</v>
      </c>
      <c r="H573" s="182" t="s">
        <v>766</v>
      </c>
      <c r="I573" s="184" t="s">
        <v>231</v>
      </c>
      <c r="J573" s="182" t="s">
        <v>388</v>
      </c>
      <c r="K573" s="182" t="s">
        <v>354</v>
      </c>
      <c r="L573" s="182"/>
      <c r="M573" s="182">
        <v>0</v>
      </c>
      <c r="N573" s="182">
        <v>0</v>
      </c>
      <c r="O573" s="182">
        <v>0</v>
      </c>
      <c r="P573" s="182">
        <v>0</v>
      </c>
      <c r="Q573" s="182">
        <v>0</v>
      </c>
      <c r="R573" s="182">
        <v>0</v>
      </c>
      <c r="S573" s="182">
        <v>0</v>
      </c>
      <c r="T573" s="182">
        <v>0</v>
      </c>
      <c r="U573" s="182">
        <v>0</v>
      </c>
      <c r="V573" s="182">
        <v>0</v>
      </c>
      <c r="W573" s="182">
        <v>0</v>
      </c>
      <c r="X573" s="182">
        <v>0</v>
      </c>
      <c r="Y573" s="182">
        <v>0</v>
      </c>
      <c r="Z573" s="182">
        <v>0</v>
      </c>
      <c r="AA573" s="182">
        <v>0</v>
      </c>
      <c r="AB573" s="182">
        <v>0</v>
      </c>
      <c r="AC573" s="182">
        <v>0</v>
      </c>
      <c r="AD573" s="182">
        <v>0</v>
      </c>
      <c r="AE573" s="182">
        <v>0</v>
      </c>
      <c r="AF573" s="182">
        <v>0</v>
      </c>
      <c r="AG573" s="182">
        <v>0</v>
      </c>
      <c r="AH573" s="182">
        <v>0</v>
      </c>
      <c r="AI573" s="182">
        <v>0</v>
      </c>
      <c r="AJ573" s="182">
        <v>0</v>
      </c>
      <c r="AK573" s="182">
        <v>0</v>
      </c>
      <c r="AL573" s="182">
        <v>0</v>
      </c>
      <c r="AM573" s="182">
        <v>0</v>
      </c>
      <c r="AN573" s="182">
        <v>0</v>
      </c>
      <c r="AO573" s="182">
        <v>0</v>
      </c>
      <c r="AP573" s="182">
        <v>0</v>
      </c>
    </row>
    <row r="574" spans="1:42" hidden="1">
      <c r="A574" s="268">
        <v>2</v>
      </c>
      <c r="B574" s="182" t="s">
        <v>330</v>
      </c>
      <c r="C574" s="182">
        <v>1</v>
      </c>
      <c r="D574" s="182" t="s">
        <v>99</v>
      </c>
      <c r="E574" s="182">
        <v>12</v>
      </c>
      <c r="F574" s="182" t="s">
        <v>389</v>
      </c>
      <c r="G574" s="182">
        <v>60</v>
      </c>
      <c r="H574" s="182" t="s">
        <v>767</v>
      </c>
      <c r="I574" s="184" t="s">
        <v>231</v>
      </c>
      <c r="J574" s="182" t="s">
        <v>388</v>
      </c>
      <c r="K574" s="182" t="s">
        <v>354</v>
      </c>
      <c r="L574" s="182"/>
      <c r="M574" s="182">
        <v>0</v>
      </c>
      <c r="N574" s="182">
        <v>0</v>
      </c>
      <c r="O574" s="182">
        <v>0</v>
      </c>
      <c r="P574" s="182">
        <v>0</v>
      </c>
      <c r="Q574" s="182">
        <v>0</v>
      </c>
      <c r="R574" s="182">
        <v>0</v>
      </c>
      <c r="S574" s="182">
        <v>0</v>
      </c>
      <c r="T574" s="182">
        <v>0</v>
      </c>
      <c r="U574" s="182">
        <v>0</v>
      </c>
      <c r="V574" s="182">
        <v>0</v>
      </c>
      <c r="W574" s="182">
        <v>0</v>
      </c>
      <c r="X574" s="182">
        <v>0</v>
      </c>
      <c r="Y574" s="182">
        <v>0</v>
      </c>
      <c r="Z574" s="182">
        <v>0</v>
      </c>
      <c r="AA574" s="182">
        <v>0</v>
      </c>
      <c r="AB574" s="182">
        <v>0</v>
      </c>
      <c r="AC574" s="182">
        <v>0</v>
      </c>
      <c r="AD574" s="182">
        <v>0</v>
      </c>
      <c r="AE574" s="182">
        <v>0</v>
      </c>
      <c r="AF574" s="182">
        <v>0</v>
      </c>
      <c r="AG574" s="182">
        <v>0</v>
      </c>
      <c r="AH574" s="182">
        <v>0</v>
      </c>
      <c r="AI574" s="182">
        <v>0</v>
      </c>
      <c r="AJ574" s="182">
        <v>0</v>
      </c>
      <c r="AK574" s="182">
        <v>0</v>
      </c>
      <c r="AL574" s="182">
        <v>0</v>
      </c>
      <c r="AM574" s="182">
        <v>0</v>
      </c>
      <c r="AN574" s="182">
        <v>0</v>
      </c>
      <c r="AO574" s="182">
        <v>0</v>
      </c>
      <c r="AP574" s="182">
        <v>0</v>
      </c>
    </row>
    <row r="575" spans="1:42" hidden="1">
      <c r="A575" s="268">
        <v>2</v>
      </c>
      <c r="B575" s="182" t="s">
        <v>330</v>
      </c>
      <c r="C575" s="182">
        <v>1</v>
      </c>
      <c r="D575" s="182" t="s">
        <v>99</v>
      </c>
      <c r="E575" s="182">
        <v>12</v>
      </c>
      <c r="F575" s="182" t="s">
        <v>389</v>
      </c>
      <c r="G575" s="182">
        <v>61</v>
      </c>
      <c r="H575" s="32" t="s">
        <v>220</v>
      </c>
      <c r="I575" s="184" t="s">
        <v>231</v>
      </c>
      <c r="J575" s="182" t="s">
        <v>388</v>
      </c>
      <c r="K575" s="182" t="s">
        <v>354</v>
      </c>
      <c r="L575" s="182"/>
      <c r="M575" s="32">
        <v>0</v>
      </c>
      <c r="N575" s="182">
        <v>0</v>
      </c>
      <c r="O575" s="182">
        <v>0</v>
      </c>
      <c r="P575" s="182">
        <v>0</v>
      </c>
      <c r="Q575" s="182">
        <v>0</v>
      </c>
      <c r="R575" s="182">
        <v>0</v>
      </c>
      <c r="S575" s="182">
        <v>0</v>
      </c>
      <c r="T575" s="182">
        <v>0</v>
      </c>
      <c r="U575" s="182">
        <v>0</v>
      </c>
      <c r="V575" s="182">
        <v>0</v>
      </c>
      <c r="W575" s="182">
        <v>0</v>
      </c>
      <c r="X575" s="182">
        <v>0</v>
      </c>
      <c r="Y575" s="182">
        <v>0</v>
      </c>
      <c r="Z575" s="182">
        <v>0</v>
      </c>
      <c r="AA575" s="182">
        <v>0</v>
      </c>
      <c r="AB575" s="182">
        <v>0</v>
      </c>
      <c r="AC575" s="182">
        <v>0</v>
      </c>
      <c r="AD575" s="182">
        <v>0</v>
      </c>
      <c r="AE575" s="182">
        <v>0</v>
      </c>
      <c r="AF575" s="182">
        <v>0</v>
      </c>
      <c r="AG575" s="182">
        <v>0</v>
      </c>
      <c r="AH575" s="182">
        <v>0</v>
      </c>
      <c r="AI575" s="182">
        <v>0</v>
      </c>
      <c r="AJ575" s="182">
        <v>0</v>
      </c>
      <c r="AK575" s="182">
        <v>0</v>
      </c>
      <c r="AL575" s="182">
        <v>0</v>
      </c>
      <c r="AM575" s="182">
        <v>0</v>
      </c>
      <c r="AN575" s="182">
        <v>0</v>
      </c>
      <c r="AO575" s="182">
        <v>0</v>
      </c>
      <c r="AP575" s="182">
        <v>0</v>
      </c>
    </row>
    <row r="576" spans="1:42" hidden="1">
      <c r="A576" s="268">
        <v>2</v>
      </c>
      <c r="B576" s="182" t="s">
        <v>330</v>
      </c>
      <c r="C576" s="182">
        <v>1</v>
      </c>
      <c r="D576" s="182" t="s">
        <v>99</v>
      </c>
      <c r="E576" s="182">
        <v>12</v>
      </c>
      <c r="F576" s="182" t="s">
        <v>389</v>
      </c>
      <c r="G576" s="182">
        <v>62</v>
      </c>
      <c r="H576" s="32" t="s">
        <v>221</v>
      </c>
      <c r="I576" s="184" t="s">
        <v>231</v>
      </c>
      <c r="J576" s="182" t="s">
        <v>388</v>
      </c>
      <c r="K576" s="182" t="s">
        <v>354</v>
      </c>
      <c r="L576" s="182"/>
      <c r="M576" s="500">
        <v>0</v>
      </c>
      <c r="N576" s="188">
        <v>0</v>
      </c>
      <c r="O576" s="188">
        <v>0</v>
      </c>
      <c r="P576" s="188">
        <v>0</v>
      </c>
      <c r="Q576" s="188">
        <v>0</v>
      </c>
      <c r="R576" s="188">
        <v>0</v>
      </c>
      <c r="S576" s="188">
        <v>0</v>
      </c>
      <c r="T576" s="188">
        <v>0</v>
      </c>
      <c r="U576" s="188">
        <v>0</v>
      </c>
      <c r="V576" s="188">
        <v>0</v>
      </c>
      <c r="W576" s="188">
        <v>0</v>
      </c>
      <c r="X576" s="188">
        <v>0</v>
      </c>
      <c r="Y576" s="188">
        <v>0</v>
      </c>
      <c r="Z576" s="188">
        <v>0</v>
      </c>
      <c r="AA576" s="188">
        <v>0</v>
      </c>
      <c r="AB576" s="188">
        <v>0</v>
      </c>
      <c r="AC576" s="188">
        <v>0</v>
      </c>
      <c r="AD576" s="188">
        <v>0</v>
      </c>
      <c r="AE576" s="188">
        <v>0</v>
      </c>
      <c r="AF576" s="188">
        <v>0</v>
      </c>
      <c r="AG576" s="188">
        <v>0</v>
      </c>
      <c r="AH576" s="188">
        <v>0</v>
      </c>
      <c r="AI576" s="188">
        <v>0</v>
      </c>
      <c r="AJ576" s="188">
        <v>0</v>
      </c>
      <c r="AK576" s="188">
        <v>0</v>
      </c>
      <c r="AL576" s="188">
        <v>0</v>
      </c>
      <c r="AM576" s="188">
        <v>0</v>
      </c>
      <c r="AN576" s="188">
        <v>0</v>
      </c>
      <c r="AO576" s="188">
        <v>0</v>
      </c>
      <c r="AP576" s="188">
        <v>0</v>
      </c>
    </row>
    <row r="577" spans="1:42" hidden="1">
      <c r="A577" s="268">
        <v>2</v>
      </c>
      <c r="B577" s="182" t="s">
        <v>330</v>
      </c>
      <c r="C577" s="182">
        <v>1</v>
      </c>
      <c r="D577" s="182" t="s">
        <v>99</v>
      </c>
      <c r="E577" s="182">
        <v>12</v>
      </c>
      <c r="F577" s="182" t="s">
        <v>389</v>
      </c>
      <c r="G577" s="182">
        <v>63</v>
      </c>
      <c r="H577" s="32" t="s">
        <v>222</v>
      </c>
      <c r="I577" s="184" t="s">
        <v>231</v>
      </c>
      <c r="J577" s="182" t="s">
        <v>388</v>
      </c>
      <c r="K577" s="182" t="s">
        <v>354</v>
      </c>
      <c r="L577" s="182"/>
      <c r="M577" s="32">
        <v>0</v>
      </c>
      <c r="N577" s="182">
        <v>0</v>
      </c>
      <c r="O577" s="182">
        <v>0</v>
      </c>
      <c r="P577" s="182">
        <v>0</v>
      </c>
      <c r="Q577" s="182">
        <v>0</v>
      </c>
      <c r="R577" s="182">
        <v>0</v>
      </c>
      <c r="S577" s="182">
        <v>0</v>
      </c>
      <c r="T577" s="182">
        <v>0</v>
      </c>
      <c r="U577" s="182">
        <v>0</v>
      </c>
      <c r="V577" s="182">
        <v>0</v>
      </c>
      <c r="W577" s="182">
        <v>0</v>
      </c>
      <c r="X577" s="182">
        <v>0</v>
      </c>
      <c r="Y577" s="182">
        <v>0</v>
      </c>
      <c r="Z577" s="182">
        <v>0</v>
      </c>
      <c r="AA577" s="182">
        <v>0</v>
      </c>
      <c r="AB577" s="182">
        <v>0</v>
      </c>
      <c r="AC577" s="182">
        <v>0</v>
      </c>
      <c r="AD577" s="182">
        <v>0</v>
      </c>
      <c r="AE577" s="182">
        <v>0</v>
      </c>
      <c r="AF577" s="182">
        <v>0</v>
      </c>
      <c r="AG577" s="182">
        <v>0</v>
      </c>
      <c r="AH577" s="182">
        <v>0</v>
      </c>
      <c r="AI577" s="182">
        <v>0</v>
      </c>
      <c r="AJ577" s="182">
        <v>0</v>
      </c>
      <c r="AK577" s="182">
        <v>0</v>
      </c>
      <c r="AL577" s="182">
        <v>0</v>
      </c>
      <c r="AM577" s="182">
        <v>0</v>
      </c>
      <c r="AN577" s="182">
        <v>0</v>
      </c>
      <c r="AO577" s="182">
        <v>0</v>
      </c>
      <c r="AP577" s="182">
        <v>0</v>
      </c>
    </row>
    <row r="578" spans="1:42" hidden="1">
      <c r="A578" s="268">
        <v>2</v>
      </c>
      <c r="B578" s="182" t="s">
        <v>330</v>
      </c>
      <c r="C578" s="182">
        <v>1</v>
      </c>
      <c r="D578" s="182" t="s">
        <v>99</v>
      </c>
      <c r="E578" s="182">
        <v>12</v>
      </c>
      <c r="F578" s="182" t="s">
        <v>389</v>
      </c>
      <c r="G578" s="182">
        <v>64</v>
      </c>
      <c r="H578" s="182" t="s">
        <v>772</v>
      </c>
      <c r="I578" s="184" t="s">
        <v>231</v>
      </c>
      <c r="J578" s="182" t="s">
        <v>388</v>
      </c>
      <c r="K578" s="182" t="s">
        <v>354</v>
      </c>
      <c r="L578" s="182"/>
      <c r="M578" s="182">
        <v>0</v>
      </c>
      <c r="N578" s="182">
        <v>0</v>
      </c>
      <c r="O578" s="182">
        <v>0</v>
      </c>
      <c r="P578" s="182">
        <v>0</v>
      </c>
      <c r="Q578" s="182">
        <v>0</v>
      </c>
      <c r="R578" s="182">
        <v>0</v>
      </c>
      <c r="S578" s="182">
        <v>0</v>
      </c>
      <c r="T578" s="182">
        <v>0</v>
      </c>
      <c r="U578" s="182">
        <v>0</v>
      </c>
      <c r="V578" s="182">
        <v>0</v>
      </c>
      <c r="W578" s="182">
        <v>0</v>
      </c>
      <c r="X578" s="182">
        <v>0</v>
      </c>
      <c r="Y578" s="182">
        <v>0</v>
      </c>
      <c r="Z578" s="182">
        <v>0</v>
      </c>
      <c r="AA578" s="182">
        <v>0</v>
      </c>
      <c r="AB578" s="182">
        <v>0</v>
      </c>
      <c r="AC578" s="182">
        <v>0</v>
      </c>
      <c r="AD578" s="182">
        <v>0</v>
      </c>
      <c r="AE578" s="182">
        <v>0</v>
      </c>
      <c r="AF578" s="182">
        <v>0</v>
      </c>
      <c r="AG578" s="182">
        <v>0</v>
      </c>
      <c r="AH578" s="182">
        <v>0</v>
      </c>
      <c r="AI578" s="182">
        <v>0</v>
      </c>
      <c r="AJ578" s="182">
        <v>0</v>
      </c>
      <c r="AK578" s="182">
        <v>0</v>
      </c>
      <c r="AL578" s="182">
        <v>0</v>
      </c>
      <c r="AM578" s="182">
        <v>0</v>
      </c>
      <c r="AN578" s="182">
        <v>0</v>
      </c>
      <c r="AO578" s="182">
        <v>0</v>
      </c>
      <c r="AP578" s="182">
        <v>0</v>
      </c>
    </row>
    <row r="579" spans="1:42" hidden="1">
      <c r="A579" s="268">
        <v>2</v>
      </c>
      <c r="B579" s="182" t="s">
        <v>330</v>
      </c>
      <c r="C579" s="182">
        <v>1</v>
      </c>
      <c r="D579" s="182" t="s">
        <v>99</v>
      </c>
      <c r="E579" s="182">
        <v>12</v>
      </c>
      <c r="F579" s="182" t="s">
        <v>389</v>
      </c>
      <c r="G579" s="182">
        <v>65</v>
      </c>
      <c r="H579" s="32" t="s">
        <v>224</v>
      </c>
      <c r="I579" s="184" t="s">
        <v>231</v>
      </c>
      <c r="J579" s="182" t="s">
        <v>388</v>
      </c>
      <c r="K579" s="182" t="s">
        <v>354</v>
      </c>
      <c r="L579" s="182"/>
      <c r="M579" s="32">
        <v>0</v>
      </c>
      <c r="N579" s="182">
        <v>0</v>
      </c>
      <c r="O579" s="182">
        <v>0</v>
      </c>
      <c r="P579" s="182">
        <v>0</v>
      </c>
      <c r="Q579" s="182">
        <v>0</v>
      </c>
      <c r="R579" s="182">
        <v>0</v>
      </c>
      <c r="S579" s="182">
        <v>0</v>
      </c>
      <c r="T579" s="182">
        <v>0</v>
      </c>
      <c r="U579" s="182">
        <v>0</v>
      </c>
      <c r="V579" s="182">
        <v>0</v>
      </c>
      <c r="W579" s="182">
        <v>0</v>
      </c>
      <c r="X579" s="182">
        <v>0</v>
      </c>
      <c r="Y579" s="182">
        <v>0</v>
      </c>
      <c r="Z579" s="182">
        <v>0</v>
      </c>
      <c r="AA579" s="182">
        <v>0</v>
      </c>
      <c r="AB579" s="182">
        <v>0</v>
      </c>
      <c r="AC579" s="182">
        <v>0</v>
      </c>
      <c r="AD579" s="182">
        <v>0</v>
      </c>
      <c r="AE579" s="182">
        <v>0</v>
      </c>
      <c r="AF579" s="182">
        <v>0</v>
      </c>
      <c r="AG579" s="182">
        <v>0</v>
      </c>
      <c r="AH579" s="182">
        <v>0</v>
      </c>
      <c r="AI579" s="182">
        <v>0</v>
      </c>
      <c r="AJ579" s="182">
        <v>0</v>
      </c>
      <c r="AK579" s="182">
        <v>0</v>
      </c>
      <c r="AL579" s="182">
        <v>0</v>
      </c>
      <c r="AM579" s="182">
        <v>0</v>
      </c>
      <c r="AN579" s="182">
        <v>0</v>
      </c>
      <c r="AO579" s="182">
        <v>0</v>
      </c>
      <c r="AP579" s="182">
        <v>0</v>
      </c>
    </row>
    <row r="580" spans="1:42" hidden="1">
      <c r="A580" s="268">
        <v>2</v>
      </c>
      <c r="B580" s="182" t="s">
        <v>330</v>
      </c>
      <c r="C580" s="182">
        <v>1</v>
      </c>
      <c r="D580" s="182" t="s">
        <v>99</v>
      </c>
      <c r="E580" s="182">
        <v>12</v>
      </c>
      <c r="F580" s="182" t="s">
        <v>389</v>
      </c>
      <c r="G580" s="182">
        <v>66</v>
      </c>
      <c r="H580" s="182" t="s">
        <v>764</v>
      </c>
      <c r="I580" s="184" t="s">
        <v>231</v>
      </c>
      <c r="J580" s="182" t="s">
        <v>388</v>
      </c>
      <c r="K580" s="182" t="s">
        <v>354</v>
      </c>
      <c r="L580" s="182"/>
      <c r="M580" s="498">
        <v>0</v>
      </c>
      <c r="N580" s="498">
        <v>0</v>
      </c>
      <c r="O580" s="498">
        <v>0</v>
      </c>
      <c r="P580" s="498">
        <v>0</v>
      </c>
      <c r="Q580" s="498">
        <v>0</v>
      </c>
      <c r="R580" s="498">
        <v>0.4</v>
      </c>
      <c r="S580" s="498">
        <v>0.8</v>
      </c>
      <c r="T580" s="498">
        <v>1.2</v>
      </c>
      <c r="U580" s="498">
        <v>1.6</v>
      </c>
      <c r="V580" s="498">
        <v>2</v>
      </c>
      <c r="W580" s="498">
        <f>+V580+1.8</f>
        <v>3.8</v>
      </c>
      <c r="X580" s="498">
        <f t="shared" ref="X580:AE580" si="390">+W580+1.8</f>
        <v>5.6</v>
      </c>
      <c r="Y580" s="498">
        <f t="shared" si="390"/>
        <v>7.3999999999999995</v>
      </c>
      <c r="Z580" s="498">
        <f t="shared" si="390"/>
        <v>9.1999999999999993</v>
      </c>
      <c r="AA580" s="498">
        <f t="shared" si="390"/>
        <v>11</v>
      </c>
      <c r="AB580" s="498">
        <f t="shared" si="390"/>
        <v>12.8</v>
      </c>
      <c r="AC580" s="498">
        <f t="shared" si="390"/>
        <v>14.600000000000001</v>
      </c>
      <c r="AD580" s="498">
        <f t="shared" si="390"/>
        <v>16.400000000000002</v>
      </c>
      <c r="AE580" s="498">
        <f t="shared" si="390"/>
        <v>18.200000000000003</v>
      </c>
      <c r="AF580" s="498">
        <v>20</v>
      </c>
      <c r="AG580" s="498">
        <v>21</v>
      </c>
      <c r="AH580" s="498">
        <v>22</v>
      </c>
      <c r="AI580" s="498">
        <v>23</v>
      </c>
      <c r="AJ580" s="498">
        <v>24</v>
      </c>
      <c r="AK580" s="498">
        <v>25</v>
      </c>
      <c r="AL580" s="498">
        <v>26</v>
      </c>
      <c r="AM580" s="498">
        <v>27</v>
      </c>
      <c r="AN580" s="498">
        <v>28</v>
      </c>
      <c r="AO580" s="498">
        <v>29</v>
      </c>
      <c r="AP580" s="498">
        <v>30</v>
      </c>
    </row>
    <row r="581" spans="1:42" hidden="1">
      <c r="A581" s="268">
        <v>2</v>
      </c>
      <c r="B581" s="182" t="s">
        <v>330</v>
      </c>
      <c r="C581" s="182">
        <v>1</v>
      </c>
      <c r="D581" s="182" t="s">
        <v>99</v>
      </c>
      <c r="E581" s="182">
        <v>12</v>
      </c>
      <c r="F581" s="182" t="s">
        <v>389</v>
      </c>
      <c r="G581" s="182">
        <v>67</v>
      </c>
      <c r="H581" s="182" t="s">
        <v>762</v>
      </c>
      <c r="I581" s="184" t="s">
        <v>231</v>
      </c>
      <c r="J581" s="182" t="s">
        <v>388</v>
      </c>
      <c r="K581" s="182" t="s">
        <v>354</v>
      </c>
      <c r="L581" s="182"/>
      <c r="M581" s="188">
        <v>0</v>
      </c>
      <c r="N581" s="188">
        <v>0</v>
      </c>
      <c r="O581" s="188">
        <v>0</v>
      </c>
      <c r="P581" s="188">
        <v>0</v>
      </c>
      <c r="Q581" s="188">
        <v>0</v>
      </c>
      <c r="R581" s="188">
        <v>0</v>
      </c>
      <c r="S581" s="188">
        <v>0</v>
      </c>
      <c r="T581" s="188">
        <v>0</v>
      </c>
      <c r="U581" s="188">
        <v>0</v>
      </c>
      <c r="V581" s="188">
        <v>0</v>
      </c>
      <c r="W581" s="188">
        <v>0</v>
      </c>
      <c r="X581" s="188">
        <v>0</v>
      </c>
      <c r="Y581" s="188">
        <v>0</v>
      </c>
      <c r="Z581" s="188">
        <v>0</v>
      </c>
      <c r="AA581" s="188">
        <v>0</v>
      </c>
      <c r="AB581" s="188">
        <v>0</v>
      </c>
      <c r="AC581" s="188">
        <v>0</v>
      </c>
      <c r="AD581" s="188">
        <v>0</v>
      </c>
      <c r="AE581" s="188">
        <v>0</v>
      </c>
      <c r="AF581" s="188">
        <v>0</v>
      </c>
      <c r="AG581" s="188">
        <v>0</v>
      </c>
      <c r="AH581" s="188">
        <v>0</v>
      </c>
      <c r="AI581" s="188">
        <v>0</v>
      </c>
      <c r="AJ581" s="188">
        <v>0</v>
      </c>
      <c r="AK581" s="188">
        <v>0</v>
      </c>
      <c r="AL581" s="188">
        <v>0</v>
      </c>
      <c r="AM581" s="188">
        <v>0</v>
      </c>
      <c r="AN581" s="188">
        <v>0</v>
      </c>
      <c r="AO581" s="188">
        <v>0</v>
      </c>
      <c r="AP581" s="188">
        <v>0</v>
      </c>
    </row>
    <row r="582" spans="1:42" hidden="1">
      <c r="A582" s="268">
        <v>2</v>
      </c>
      <c r="B582" s="182" t="s">
        <v>330</v>
      </c>
      <c r="C582" s="182">
        <v>1</v>
      </c>
      <c r="D582" s="182" t="s">
        <v>99</v>
      </c>
      <c r="E582" s="182">
        <v>12</v>
      </c>
      <c r="F582" s="182" t="s">
        <v>389</v>
      </c>
      <c r="G582" s="182">
        <v>68</v>
      </c>
      <c r="H582" s="32" t="s">
        <v>227</v>
      </c>
      <c r="I582" s="184" t="s">
        <v>231</v>
      </c>
      <c r="J582" s="182" t="s">
        <v>388</v>
      </c>
      <c r="K582" s="182" t="s">
        <v>354</v>
      </c>
      <c r="L582" s="182"/>
      <c r="M582" s="499">
        <v>0</v>
      </c>
      <c r="N582" s="187">
        <v>0</v>
      </c>
      <c r="O582" s="187">
        <v>0</v>
      </c>
      <c r="P582" s="187">
        <v>0</v>
      </c>
      <c r="Q582" s="187">
        <v>0</v>
      </c>
      <c r="R582" s="187">
        <v>0</v>
      </c>
      <c r="S582" s="187">
        <v>0</v>
      </c>
      <c r="T582" s="187">
        <v>0</v>
      </c>
      <c r="U582" s="187">
        <v>0</v>
      </c>
      <c r="V582" s="187">
        <v>0</v>
      </c>
      <c r="W582" s="187">
        <v>0</v>
      </c>
      <c r="X582" s="187">
        <v>0</v>
      </c>
      <c r="Y582" s="187">
        <v>0</v>
      </c>
      <c r="Z582" s="187">
        <v>0</v>
      </c>
      <c r="AA582" s="187">
        <v>0</v>
      </c>
      <c r="AB582" s="187">
        <v>0</v>
      </c>
      <c r="AC582" s="187">
        <v>0</v>
      </c>
      <c r="AD582" s="187">
        <v>0</v>
      </c>
      <c r="AE582" s="187">
        <v>0</v>
      </c>
      <c r="AF582" s="187">
        <v>0</v>
      </c>
      <c r="AG582" s="187">
        <v>0</v>
      </c>
      <c r="AH582" s="187">
        <v>0</v>
      </c>
      <c r="AI582" s="187">
        <v>0</v>
      </c>
      <c r="AJ582" s="187">
        <v>0</v>
      </c>
      <c r="AK582" s="187">
        <v>0</v>
      </c>
      <c r="AL582" s="187">
        <v>0</v>
      </c>
      <c r="AM582" s="187">
        <v>0</v>
      </c>
      <c r="AN582" s="187">
        <v>0</v>
      </c>
      <c r="AO582" s="187">
        <v>0</v>
      </c>
      <c r="AP582" s="187">
        <v>0</v>
      </c>
    </row>
    <row r="583" spans="1:42" ht="15" hidden="1" thickBot="1">
      <c r="A583" s="270">
        <v>2</v>
      </c>
      <c r="B583" s="185" t="s">
        <v>330</v>
      </c>
      <c r="C583" s="185">
        <v>1</v>
      </c>
      <c r="D583" s="185" t="s">
        <v>99</v>
      </c>
      <c r="E583" s="185">
        <v>12</v>
      </c>
      <c r="F583" s="185" t="s">
        <v>389</v>
      </c>
      <c r="G583" s="185">
        <v>106</v>
      </c>
      <c r="H583" s="185" t="s">
        <v>229</v>
      </c>
      <c r="I583" s="186" t="s">
        <v>231</v>
      </c>
      <c r="J583" s="185" t="s">
        <v>388</v>
      </c>
      <c r="K583" s="185" t="s">
        <v>354</v>
      </c>
      <c r="L583" s="185"/>
      <c r="M583" s="185">
        <v>0</v>
      </c>
      <c r="N583" s="185">
        <v>0</v>
      </c>
      <c r="O583" s="185">
        <v>0</v>
      </c>
      <c r="P583" s="185">
        <v>0</v>
      </c>
      <c r="Q583" s="185">
        <v>0</v>
      </c>
      <c r="R583" s="185">
        <v>0</v>
      </c>
      <c r="S583" s="185">
        <v>0</v>
      </c>
      <c r="T583" s="185">
        <v>0</v>
      </c>
      <c r="U583" s="185">
        <v>0</v>
      </c>
      <c r="V583" s="185">
        <v>0</v>
      </c>
      <c r="W583" s="185">
        <v>0</v>
      </c>
      <c r="X583" s="185">
        <v>0</v>
      </c>
      <c r="Y583" s="185">
        <v>0</v>
      </c>
      <c r="Z583" s="185">
        <v>0</v>
      </c>
      <c r="AA583" s="185">
        <v>0</v>
      </c>
      <c r="AB583" s="185">
        <v>0</v>
      </c>
      <c r="AC583" s="185">
        <v>0</v>
      </c>
      <c r="AD583" s="185">
        <v>0</v>
      </c>
      <c r="AE583" s="185">
        <v>0</v>
      </c>
      <c r="AF583" s="185">
        <v>0</v>
      </c>
      <c r="AG583" s="185">
        <v>0</v>
      </c>
      <c r="AH583" s="185">
        <v>0</v>
      </c>
      <c r="AI583" s="185">
        <v>0</v>
      </c>
      <c r="AJ583" s="185">
        <v>0</v>
      </c>
      <c r="AK583" s="185">
        <v>0</v>
      </c>
      <c r="AL583" s="185">
        <v>0</v>
      </c>
      <c r="AM583" s="185">
        <v>0</v>
      </c>
      <c r="AN583" s="185">
        <v>0</v>
      </c>
      <c r="AO583" s="185">
        <v>0</v>
      </c>
      <c r="AP583" s="185">
        <v>0</v>
      </c>
    </row>
    <row r="584" spans="1:42" hidden="1">
      <c r="A584" s="263">
        <v>2</v>
      </c>
      <c r="B584" s="264" t="s">
        <v>330</v>
      </c>
      <c r="C584" s="264">
        <v>1</v>
      </c>
      <c r="D584" s="264" t="s">
        <v>99</v>
      </c>
      <c r="E584" s="264">
        <v>13</v>
      </c>
      <c r="F584" s="264" t="s">
        <v>390</v>
      </c>
      <c r="G584" s="264">
        <v>1</v>
      </c>
      <c r="H584" s="264" t="s">
        <v>761</v>
      </c>
      <c r="I584" s="266" t="s">
        <v>211</v>
      </c>
      <c r="J584" s="264" t="s">
        <v>365</v>
      </c>
      <c r="K584" s="264" t="s">
        <v>391</v>
      </c>
      <c r="L584" s="264"/>
      <c r="M584" s="274">
        <v>538196</v>
      </c>
      <c r="N584" s="274">
        <v>537996</v>
      </c>
      <c r="O584" s="274">
        <v>537496</v>
      </c>
      <c r="P584" s="274">
        <v>536496</v>
      </c>
      <c r="Q584" s="274">
        <v>535296</v>
      </c>
      <c r="R584" s="274">
        <v>533296</v>
      </c>
      <c r="S584" s="274">
        <v>530596</v>
      </c>
      <c r="T584" s="274">
        <v>527096</v>
      </c>
      <c r="U584" s="274">
        <v>522596</v>
      </c>
      <c r="V584" s="275">
        <v>516596</v>
      </c>
      <c r="W584" s="274">
        <v>508596</v>
      </c>
      <c r="X584" s="274">
        <v>497596</v>
      </c>
      <c r="Y584" s="274">
        <v>482596</v>
      </c>
      <c r="Z584" s="274">
        <v>462596</v>
      </c>
      <c r="AA584" s="274">
        <v>441068</v>
      </c>
      <c r="AB584" s="274">
        <v>419540</v>
      </c>
      <c r="AC584" s="274">
        <v>398012</v>
      </c>
      <c r="AD584" s="274">
        <v>376484</v>
      </c>
      <c r="AE584" s="274">
        <v>354956</v>
      </c>
      <c r="AF584" s="274">
        <v>333428</v>
      </c>
      <c r="AG584" s="274">
        <v>311900</v>
      </c>
      <c r="AH584" s="274">
        <v>290372</v>
      </c>
      <c r="AI584" s="274">
        <v>268844</v>
      </c>
      <c r="AJ584" s="274">
        <v>247316</v>
      </c>
      <c r="AK584" s="274">
        <v>225788</v>
      </c>
      <c r="AL584" s="274">
        <v>204260</v>
      </c>
      <c r="AM584" s="274">
        <v>182732</v>
      </c>
      <c r="AN584" s="274">
        <v>161204</v>
      </c>
      <c r="AO584" s="274">
        <v>139676</v>
      </c>
      <c r="AP584" s="279">
        <v>118148</v>
      </c>
    </row>
    <row r="585" spans="1:42" hidden="1">
      <c r="A585" s="268">
        <v>2</v>
      </c>
      <c r="B585" s="182" t="s">
        <v>330</v>
      </c>
      <c r="C585" s="182">
        <v>1</v>
      </c>
      <c r="D585" s="182" t="s">
        <v>99</v>
      </c>
      <c r="E585" s="182">
        <v>13</v>
      </c>
      <c r="F585" s="182" t="s">
        <v>390</v>
      </c>
      <c r="G585" s="182">
        <v>2</v>
      </c>
      <c r="H585" s="182" t="s">
        <v>212</v>
      </c>
      <c r="I585" s="184" t="s">
        <v>211</v>
      </c>
      <c r="J585" s="182" t="s">
        <v>365</v>
      </c>
      <c r="K585" s="182" t="s">
        <v>391</v>
      </c>
      <c r="L585" s="182"/>
      <c r="M585" s="252">
        <v>108637</v>
      </c>
      <c r="N585" s="252">
        <v>109675</v>
      </c>
      <c r="O585" s="252">
        <v>110650</v>
      </c>
      <c r="P585" s="252">
        <v>111500</v>
      </c>
      <c r="Q585" s="252">
        <v>112100</v>
      </c>
      <c r="R585" s="252">
        <v>112500</v>
      </c>
      <c r="S585" s="252">
        <v>112700</v>
      </c>
      <c r="T585" s="252">
        <v>112700</v>
      </c>
      <c r="U585" s="252">
        <v>112460</v>
      </c>
      <c r="V585" s="273">
        <v>112100</v>
      </c>
      <c r="W585" s="252">
        <v>111500</v>
      </c>
      <c r="X585" s="252">
        <v>110730</v>
      </c>
      <c r="Y585" s="252">
        <v>109680</v>
      </c>
      <c r="Z585" s="252">
        <v>108440</v>
      </c>
      <c r="AA585" s="252">
        <v>106880</v>
      </c>
      <c r="AB585" s="252">
        <v>105130</v>
      </c>
      <c r="AC585" s="252">
        <v>103000</v>
      </c>
      <c r="AD585" s="252">
        <v>100580</v>
      </c>
      <c r="AE585" s="252">
        <v>97800</v>
      </c>
      <c r="AF585" s="252">
        <v>94500</v>
      </c>
      <c r="AG585" s="252">
        <v>90650</v>
      </c>
      <c r="AH585" s="252">
        <v>86305</v>
      </c>
      <c r="AI585" s="252">
        <v>81960</v>
      </c>
      <c r="AJ585" s="252">
        <v>77615</v>
      </c>
      <c r="AK585" s="252">
        <v>73270</v>
      </c>
      <c r="AL585" s="252">
        <v>68913</v>
      </c>
      <c r="AM585" s="252">
        <v>63530</v>
      </c>
      <c r="AN585" s="252">
        <v>58210</v>
      </c>
      <c r="AO585" s="252">
        <v>53015</v>
      </c>
      <c r="AP585" s="276">
        <v>48070</v>
      </c>
    </row>
    <row r="586" spans="1:42" hidden="1">
      <c r="A586" s="268">
        <v>2</v>
      </c>
      <c r="B586" s="182" t="s">
        <v>330</v>
      </c>
      <c r="C586" s="182">
        <v>1</v>
      </c>
      <c r="D586" s="182" t="s">
        <v>99</v>
      </c>
      <c r="E586" s="182">
        <v>13</v>
      </c>
      <c r="F586" s="182" t="s">
        <v>390</v>
      </c>
      <c r="G586" s="182">
        <v>3</v>
      </c>
      <c r="H586" s="182" t="s">
        <v>768</v>
      </c>
      <c r="I586" s="184" t="s">
        <v>211</v>
      </c>
      <c r="J586" s="182" t="s">
        <v>365</v>
      </c>
      <c r="K586" s="182" t="s">
        <v>391</v>
      </c>
      <c r="L586" s="182"/>
      <c r="M586" s="252">
        <v>39039</v>
      </c>
      <c r="N586" s="252">
        <v>39163</v>
      </c>
      <c r="O586" s="252">
        <v>39295</v>
      </c>
      <c r="P586" s="252">
        <v>39440</v>
      </c>
      <c r="Q586" s="252">
        <v>39600</v>
      </c>
      <c r="R586" s="252">
        <v>39790</v>
      </c>
      <c r="S586" s="252">
        <v>40000</v>
      </c>
      <c r="T586" s="252">
        <v>40230</v>
      </c>
      <c r="U586" s="252">
        <v>40465</v>
      </c>
      <c r="V586" s="252">
        <v>40700</v>
      </c>
      <c r="W586" s="252">
        <v>40900</v>
      </c>
      <c r="X586" s="252">
        <v>41030</v>
      </c>
      <c r="Y586" s="252">
        <v>41120</v>
      </c>
      <c r="Z586" s="252">
        <v>41100</v>
      </c>
      <c r="AA586" s="252">
        <v>40800</v>
      </c>
      <c r="AB586" s="252">
        <v>40300</v>
      </c>
      <c r="AC586" s="252">
        <v>39100</v>
      </c>
      <c r="AD586" s="252">
        <v>37200</v>
      </c>
      <c r="AE586" s="252">
        <v>34600</v>
      </c>
      <c r="AF586" s="252">
        <v>31837</v>
      </c>
      <c r="AG586" s="252">
        <v>29044</v>
      </c>
      <c r="AH586" s="252">
        <v>26231</v>
      </c>
      <c r="AI586" s="252">
        <v>23398</v>
      </c>
      <c r="AJ586" s="252">
        <v>20560</v>
      </c>
      <c r="AK586" s="252">
        <v>17722</v>
      </c>
      <c r="AL586" s="252">
        <v>14919</v>
      </c>
      <c r="AM586" s="252">
        <v>12186</v>
      </c>
      <c r="AN586" s="252">
        <v>9493</v>
      </c>
      <c r="AO586" s="252">
        <v>6910</v>
      </c>
      <c r="AP586" s="276">
        <v>4607</v>
      </c>
    </row>
    <row r="587" spans="1:42" hidden="1">
      <c r="A587" s="268">
        <v>2</v>
      </c>
      <c r="B587" s="182" t="s">
        <v>330</v>
      </c>
      <c r="C587" s="182">
        <v>1</v>
      </c>
      <c r="D587" s="182" t="s">
        <v>99</v>
      </c>
      <c r="E587" s="182">
        <v>13</v>
      </c>
      <c r="F587" s="182" t="s">
        <v>390</v>
      </c>
      <c r="G587" s="182">
        <v>4</v>
      </c>
      <c r="H587" s="182" t="s">
        <v>763</v>
      </c>
      <c r="I587" s="184" t="s">
        <v>211</v>
      </c>
      <c r="J587" s="182" t="s">
        <v>365</v>
      </c>
      <c r="K587" s="182" t="s">
        <v>391</v>
      </c>
      <c r="L587" s="182"/>
      <c r="M587" s="252">
        <v>95310</v>
      </c>
      <c r="N587" s="252">
        <v>100500</v>
      </c>
      <c r="O587" s="252">
        <v>105510</v>
      </c>
      <c r="P587" s="252">
        <v>110385</v>
      </c>
      <c r="Q587" s="252">
        <v>115000</v>
      </c>
      <c r="R587" s="252">
        <v>119300</v>
      </c>
      <c r="S587" s="252">
        <v>123100</v>
      </c>
      <c r="T587" s="252">
        <v>126300</v>
      </c>
      <c r="U587" s="252">
        <v>128700</v>
      </c>
      <c r="V587" s="252">
        <v>130000</v>
      </c>
      <c r="W587" s="252">
        <v>130000</v>
      </c>
      <c r="X587" s="252">
        <v>128700</v>
      </c>
      <c r="Y587" s="252">
        <v>126000</v>
      </c>
      <c r="Z587" s="252">
        <v>122300</v>
      </c>
      <c r="AA587" s="252">
        <v>118488</v>
      </c>
      <c r="AB587" s="252">
        <v>114676</v>
      </c>
      <c r="AC587" s="252">
        <v>110864</v>
      </c>
      <c r="AD587" s="252">
        <v>107052</v>
      </c>
      <c r="AE587" s="252">
        <v>103240</v>
      </c>
      <c r="AF587" s="252">
        <v>99428</v>
      </c>
      <c r="AG587" s="252">
        <v>95616</v>
      </c>
      <c r="AH587" s="252">
        <v>91804</v>
      </c>
      <c r="AI587" s="252">
        <v>87992</v>
      </c>
      <c r="AJ587" s="252">
        <v>84180</v>
      </c>
      <c r="AK587" s="252">
        <v>80368</v>
      </c>
      <c r="AL587" s="252">
        <v>76546</v>
      </c>
      <c r="AM587" s="252">
        <v>67544</v>
      </c>
      <c r="AN587" s="252">
        <v>58722</v>
      </c>
      <c r="AO587" s="252">
        <v>50035</v>
      </c>
      <c r="AP587" s="276">
        <v>41608</v>
      </c>
    </row>
    <row r="588" spans="1:42" hidden="1">
      <c r="A588" s="268">
        <v>2</v>
      </c>
      <c r="B588" s="182" t="s">
        <v>330</v>
      </c>
      <c r="C588" s="182">
        <v>1</v>
      </c>
      <c r="D588" s="182" t="s">
        <v>99</v>
      </c>
      <c r="E588" s="182">
        <v>13</v>
      </c>
      <c r="F588" s="182" t="s">
        <v>390</v>
      </c>
      <c r="G588" s="182">
        <v>5</v>
      </c>
      <c r="H588" s="182" t="s">
        <v>215</v>
      </c>
      <c r="I588" s="184" t="s">
        <v>211</v>
      </c>
      <c r="J588" s="182" t="s">
        <v>365</v>
      </c>
      <c r="K588" s="182" t="s">
        <v>391</v>
      </c>
      <c r="L588" s="182"/>
      <c r="M588" s="252">
        <v>1425</v>
      </c>
      <c r="N588" s="252">
        <v>1406</v>
      </c>
      <c r="O588" s="252">
        <v>1385</v>
      </c>
      <c r="P588" s="252">
        <v>1361</v>
      </c>
      <c r="Q588" s="252">
        <v>1334.7777777777774</v>
      </c>
      <c r="R588" s="252">
        <v>1307</v>
      </c>
      <c r="S588" s="252">
        <v>1275</v>
      </c>
      <c r="T588" s="252">
        <v>1238</v>
      </c>
      <c r="U588" s="252">
        <v>1195</v>
      </c>
      <c r="V588" s="252">
        <v>1145</v>
      </c>
      <c r="W588" s="252">
        <v>1092</v>
      </c>
      <c r="X588" s="252">
        <v>1045</v>
      </c>
      <c r="Y588" s="252">
        <v>980</v>
      </c>
      <c r="Z588" s="252">
        <v>885</v>
      </c>
      <c r="AA588" s="252">
        <v>768</v>
      </c>
      <c r="AB588" s="252">
        <v>653</v>
      </c>
      <c r="AC588" s="252">
        <v>542</v>
      </c>
      <c r="AD588" s="252">
        <v>436</v>
      </c>
      <c r="AE588" s="252">
        <v>336</v>
      </c>
      <c r="AF588" s="252">
        <v>243</v>
      </c>
      <c r="AG588" s="252">
        <v>158</v>
      </c>
      <c r="AH588" s="252">
        <v>81</v>
      </c>
      <c r="AI588" s="252">
        <v>24</v>
      </c>
      <c r="AJ588" s="252">
        <v>0</v>
      </c>
      <c r="AK588" s="252">
        <v>0</v>
      </c>
      <c r="AL588" s="252">
        <v>0</v>
      </c>
      <c r="AM588" s="252">
        <v>0</v>
      </c>
      <c r="AN588" s="252">
        <v>0</v>
      </c>
      <c r="AO588" s="252">
        <v>0</v>
      </c>
      <c r="AP588" s="276">
        <v>0</v>
      </c>
    </row>
    <row r="589" spans="1:42" hidden="1">
      <c r="A589" s="268">
        <v>2</v>
      </c>
      <c r="B589" s="182" t="s">
        <v>330</v>
      </c>
      <c r="C589" s="182">
        <v>1</v>
      </c>
      <c r="D589" s="182" t="s">
        <v>99</v>
      </c>
      <c r="E589" s="182">
        <v>13</v>
      </c>
      <c r="F589" s="182" t="s">
        <v>390</v>
      </c>
      <c r="G589" s="182">
        <v>6</v>
      </c>
      <c r="H589" s="182" t="s">
        <v>216</v>
      </c>
      <c r="I589" s="184" t="s">
        <v>211</v>
      </c>
      <c r="J589" s="182" t="s">
        <v>365</v>
      </c>
      <c r="K589" s="182" t="s">
        <v>391</v>
      </c>
      <c r="L589" s="182"/>
      <c r="M589" s="252">
        <v>3055</v>
      </c>
      <c r="N589" s="252">
        <v>3000</v>
      </c>
      <c r="O589" s="252">
        <v>2946</v>
      </c>
      <c r="P589" s="252">
        <v>2892</v>
      </c>
      <c r="Q589" s="252">
        <v>2836</v>
      </c>
      <c r="R589" s="252">
        <v>2778</v>
      </c>
      <c r="S589" s="252">
        <v>2717</v>
      </c>
      <c r="T589" s="252">
        <v>2653</v>
      </c>
      <c r="U589" s="252">
        <v>2582</v>
      </c>
      <c r="V589" s="252">
        <v>2494</v>
      </c>
      <c r="W589" s="252">
        <v>2394</v>
      </c>
      <c r="X589" s="252">
        <v>2274</v>
      </c>
      <c r="Y589" s="252">
        <v>2127</v>
      </c>
      <c r="Z589" s="252">
        <v>1952</v>
      </c>
      <c r="AA589" s="252">
        <v>1769</v>
      </c>
      <c r="AB589" s="252">
        <v>1570</v>
      </c>
      <c r="AC589" s="252">
        <v>1421</v>
      </c>
      <c r="AD589" s="252">
        <v>1271</v>
      </c>
      <c r="AE589" s="252">
        <v>1121</v>
      </c>
      <c r="AF589" s="252">
        <v>973</v>
      </c>
      <c r="AG589" s="252">
        <v>827</v>
      </c>
      <c r="AH589" s="252">
        <v>684</v>
      </c>
      <c r="AI589" s="252">
        <v>544</v>
      </c>
      <c r="AJ589" s="252">
        <v>411</v>
      </c>
      <c r="AK589" s="252">
        <v>295</v>
      </c>
      <c r="AL589" s="252">
        <v>191</v>
      </c>
      <c r="AM589" s="252">
        <v>107</v>
      </c>
      <c r="AN589" s="252">
        <v>50</v>
      </c>
      <c r="AO589" s="252">
        <v>21</v>
      </c>
      <c r="AP589" s="276">
        <v>0</v>
      </c>
    </row>
    <row r="590" spans="1:42" hidden="1">
      <c r="A590" s="268">
        <v>2</v>
      </c>
      <c r="B590" s="182" t="s">
        <v>330</v>
      </c>
      <c r="C590" s="182">
        <v>1</v>
      </c>
      <c r="D590" s="182" t="s">
        <v>99</v>
      </c>
      <c r="E590" s="182">
        <v>13</v>
      </c>
      <c r="F590" s="182" t="s">
        <v>390</v>
      </c>
      <c r="G590" s="182">
        <v>7</v>
      </c>
      <c r="H590" s="182" t="s">
        <v>765</v>
      </c>
      <c r="I590" s="184" t="s">
        <v>211</v>
      </c>
      <c r="J590" s="182" t="s">
        <v>365</v>
      </c>
      <c r="K590" s="182" t="s">
        <v>391</v>
      </c>
      <c r="L590" s="182"/>
      <c r="M590" s="252">
        <v>0</v>
      </c>
      <c r="N590" s="252">
        <v>0</v>
      </c>
      <c r="O590" s="252">
        <v>0</v>
      </c>
      <c r="P590" s="252">
        <v>0</v>
      </c>
      <c r="Q590" s="252">
        <v>0</v>
      </c>
      <c r="R590" s="252">
        <v>0</v>
      </c>
      <c r="S590" s="252">
        <v>0</v>
      </c>
      <c r="T590" s="252">
        <v>0</v>
      </c>
      <c r="U590" s="252">
        <v>0</v>
      </c>
      <c r="V590" s="252">
        <v>0</v>
      </c>
      <c r="W590" s="252">
        <v>0</v>
      </c>
      <c r="X590" s="252">
        <v>0</v>
      </c>
      <c r="Y590" s="252">
        <v>0</v>
      </c>
      <c r="Z590" s="252">
        <v>0</v>
      </c>
      <c r="AA590" s="252">
        <v>0</v>
      </c>
      <c r="AB590" s="252">
        <v>0</v>
      </c>
      <c r="AC590" s="252">
        <v>0</v>
      </c>
      <c r="AD590" s="252">
        <v>0</v>
      </c>
      <c r="AE590" s="252">
        <v>0</v>
      </c>
      <c r="AF590" s="252">
        <v>0</v>
      </c>
      <c r="AG590" s="252">
        <v>0</v>
      </c>
      <c r="AH590" s="252">
        <v>0</v>
      </c>
      <c r="AI590" s="252">
        <v>0</v>
      </c>
      <c r="AJ590" s="252">
        <v>0</v>
      </c>
      <c r="AK590" s="252">
        <v>0</v>
      </c>
      <c r="AL590" s="252">
        <v>0</v>
      </c>
      <c r="AM590" s="252">
        <v>0</v>
      </c>
      <c r="AN590" s="252">
        <v>0</v>
      </c>
      <c r="AO590" s="252">
        <v>0</v>
      </c>
      <c r="AP590" s="276">
        <v>0</v>
      </c>
    </row>
    <row r="591" spans="1:42" hidden="1">
      <c r="A591" s="268">
        <v>2</v>
      </c>
      <c r="B591" s="182" t="s">
        <v>330</v>
      </c>
      <c r="C591" s="182">
        <v>1</v>
      </c>
      <c r="D591" s="182" t="s">
        <v>99</v>
      </c>
      <c r="E591" s="182">
        <v>13</v>
      </c>
      <c r="F591" s="182" t="s">
        <v>390</v>
      </c>
      <c r="G591" s="182">
        <v>8</v>
      </c>
      <c r="H591" s="182" t="s">
        <v>766</v>
      </c>
      <c r="I591" s="184" t="s">
        <v>211</v>
      </c>
      <c r="J591" s="182" t="s">
        <v>365</v>
      </c>
      <c r="K591" s="182" t="s">
        <v>391</v>
      </c>
      <c r="L591" s="182"/>
      <c r="M591" s="252">
        <v>0</v>
      </c>
      <c r="N591" s="252">
        <v>0</v>
      </c>
      <c r="O591" s="252">
        <v>0</v>
      </c>
      <c r="P591" s="252">
        <v>0</v>
      </c>
      <c r="Q591" s="252">
        <v>0</v>
      </c>
      <c r="R591" s="252">
        <v>0</v>
      </c>
      <c r="S591" s="252">
        <v>0</v>
      </c>
      <c r="T591" s="252">
        <v>0</v>
      </c>
      <c r="U591" s="252">
        <v>0</v>
      </c>
      <c r="V591" s="252">
        <v>0</v>
      </c>
      <c r="W591" s="252">
        <v>0</v>
      </c>
      <c r="X591" s="252">
        <v>0</v>
      </c>
      <c r="Y591" s="252">
        <v>0</v>
      </c>
      <c r="Z591" s="252">
        <v>0</v>
      </c>
      <c r="AA591" s="252">
        <v>0</v>
      </c>
      <c r="AB591" s="252">
        <v>0</v>
      </c>
      <c r="AC591" s="252">
        <v>0</v>
      </c>
      <c r="AD591" s="252">
        <v>0</v>
      </c>
      <c r="AE591" s="252">
        <v>0</v>
      </c>
      <c r="AF591" s="252">
        <v>0</v>
      </c>
      <c r="AG591" s="252">
        <v>0</v>
      </c>
      <c r="AH591" s="252">
        <v>0</v>
      </c>
      <c r="AI591" s="252">
        <v>0</v>
      </c>
      <c r="AJ591" s="252">
        <v>0</v>
      </c>
      <c r="AK591" s="252">
        <v>0</v>
      </c>
      <c r="AL591" s="252">
        <v>0</v>
      </c>
      <c r="AM591" s="252">
        <v>0</v>
      </c>
      <c r="AN591" s="252">
        <v>0</v>
      </c>
      <c r="AO591" s="252">
        <v>0</v>
      </c>
      <c r="AP591" s="276">
        <v>0</v>
      </c>
    </row>
    <row r="592" spans="1:42" hidden="1">
      <c r="A592" s="268">
        <v>2</v>
      </c>
      <c r="B592" s="182" t="s">
        <v>330</v>
      </c>
      <c r="C592" s="182">
        <v>1</v>
      </c>
      <c r="D592" s="182" t="s">
        <v>99</v>
      </c>
      <c r="E592" s="182">
        <v>13</v>
      </c>
      <c r="F592" s="182" t="s">
        <v>390</v>
      </c>
      <c r="G592" s="182">
        <v>9</v>
      </c>
      <c r="H592" s="182" t="s">
        <v>767</v>
      </c>
      <c r="I592" s="184" t="s">
        <v>211</v>
      </c>
      <c r="J592" s="182" t="s">
        <v>365</v>
      </c>
      <c r="K592" s="182" t="s">
        <v>391</v>
      </c>
      <c r="L592" s="182"/>
      <c r="M592" s="252">
        <v>0</v>
      </c>
      <c r="N592" s="252">
        <v>0</v>
      </c>
      <c r="O592" s="252">
        <v>0</v>
      </c>
      <c r="P592" s="252">
        <v>0</v>
      </c>
      <c r="Q592" s="252">
        <v>0</v>
      </c>
      <c r="R592" s="252">
        <v>0</v>
      </c>
      <c r="S592" s="252">
        <v>0</v>
      </c>
      <c r="T592" s="252">
        <v>0</v>
      </c>
      <c r="U592" s="252">
        <v>0</v>
      </c>
      <c r="V592" s="252">
        <v>0</v>
      </c>
      <c r="W592" s="252">
        <v>0</v>
      </c>
      <c r="X592" s="252">
        <v>0</v>
      </c>
      <c r="Y592" s="252">
        <v>0</v>
      </c>
      <c r="Z592" s="252">
        <v>0</v>
      </c>
      <c r="AA592" s="252">
        <v>0</v>
      </c>
      <c r="AB592" s="252">
        <v>0</v>
      </c>
      <c r="AC592" s="252">
        <v>0</v>
      </c>
      <c r="AD592" s="252">
        <v>0</v>
      </c>
      <c r="AE592" s="252">
        <v>0</v>
      </c>
      <c r="AF592" s="252">
        <v>0</v>
      </c>
      <c r="AG592" s="252">
        <v>0</v>
      </c>
      <c r="AH592" s="252">
        <v>0</v>
      </c>
      <c r="AI592" s="252">
        <v>0</v>
      </c>
      <c r="AJ592" s="252">
        <v>0</v>
      </c>
      <c r="AK592" s="252">
        <v>0</v>
      </c>
      <c r="AL592" s="252">
        <v>0</v>
      </c>
      <c r="AM592" s="252">
        <v>0</v>
      </c>
      <c r="AN592" s="252">
        <v>0</v>
      </c>
      <c r="AO592" s="252">
        <v>0</v>
      </c>
      <c r="AP592" s="276">
        <v>0</v>
      </c>
    </row>
    <row r="593" spans="1:42" hidden="1">
      <c r="A593" s="268">
        <v>2</v>
      </c>
      <c r="B593" s="182" t="s">
        <v>330</v>
      </c>
      <c r="C593" s="182">
        <v>1</v>
      </c>
      <c r="D593" s="182" t="s">
        <v>99</v>
      </c>
      <c r="E593" s="182">
        <v>13</v>
      </c>
      <c r="F593" s="182" t="s">
        <v>390</v>
      </c>
      <c r="G593" s="182">
        <v>10</v>
      </c>
      <c r="H593" s="182" t="s">
        <v>220</v>
      </c>
      <c r="I593" s="184" t="s">
        <v>211</v>
      </c>
      <c r="J593" s="182" t="s">
        <v>365</v>
      </c>
      <c r="K593" s="182" t="s">
        <v>391</v>
      </c>
      <c r="L593" s="182"/>
      <c r="M593" s="252">
        <v>0</v>
      </c>
      <c r="N593" s="252">
        <v>0</v>
      </c>
      <c r="O593" s="252">
        <v>0</v>
      </c>
      <c r="P593" s="252">
        <v>0</v>
      </c>
      <c r="Q593" s="252">
        <v>0</v>
      </c>
      <c r="R593" s="252">
        <v>0</v>
      </c>
      <c r="S593" s="252">
        <v>0</v>
      </c>
      <c r="T593" s="252">
        <v>0</v>
      </c>
      <c r="U593" s="252">
        <v>0</v>
      </c>
      <c r="V593" s="252">
        <v>0</v>
      </c>
      <c r="W593" s="252">
        <v>0</v>
      </c>
      <c r="X593" s="252">
        <v>0</v>
      </c>
      <c r="Y593" s="252">
        <v>0</v>
      </c>
      <c r="Z593" s="252">
        <v>0</v>
      </c>
      <c r="AA593" s="252">
        <v>0</v>
      </c>
      <c r="AB593" s="252">
        <v>0</v>
      </c>
      <c r="AC593" s="252">
        <v>0</v>
      </c>
      <c r="AD593" s="252">
        <v>0</v>
      </c>
      <c r="AE593" s="252">
        <v>0</v>
      </c>
      <c r="AF593" s="252">
        <v>0</v>
      </c>
      <c r="AG593" s="252">
        <v>0</v>
      </c>
      <c r="AH593" s="252">
        <v>0</v>
      </c>
      <c r="AI593" s="252">
        <v>0</v>
      </c>
      <c r="AJ593" s="252">
        <v>0</v>
      </c>
      <c r="AK593" s="252">
        <v>0</v>
      </c>
      <c r="AL593" s="252">
        <v>0</v>
      </c>
      <c r="AM593" s="252">
        <v>0</v>
      </c>
      <c r="AN593" s="252">
        <v>0</v>
      </c>
      <c r="AO593" s="252">
        <v>0</v>
      </c>
      <c r="AP593" s="276">
        <v>0</v>
      </c>
    </row>
    <row r="594" spans="1:42" hidden="1">
      <c r="A594" s="268">
        <v>2</v>
      </c>
      <c r="B594" s="182" t="s">
        <v>330</v>
      </c>
      <c r="C594" s="182">
        <v>1</v>
      </c>
      <c r="D594" s="182" t="s">
        <v>99</v>
      </c>
      <c r="E594" s="182">
        <v>13</v>
      </c>
      <c r="F594" s="182" t="s">
        <v>390</v>
      </c>
      <c r="G594" s="182">
        <v>11</v>
      </c>
      <c r="H594" s="182" t="s">
        <v>221</v>
      </c>
      <c r="I594" s="184" t="s">
        <v>211</v>
      </c>
      <c r="J594" s="182" t="s">
        <v>365</v>
      </c>
      <c r="K594" s="182" t="s">
        <v>391</v>
      </c>
      <c r="L594" s="182"/>
      <c r="M594" s="252">
        <v>0</v>
      </c>
      <c r="N594" s="252">
        <v>0</v>
      </c>
      <c r="O594" s="252">
        <v>0</v>
      </c>
      <c r="P594" s="252">
        <v>0</v>
      </c>
      <c r="Q594" s="252">
        <v>0</v>
      </c>
      <c r="R594" s="252">
        <v>0</v>
      </c>
      <c r="S594" s="252">
        <v>0</v>
      </c>
      <c r="T594" s="252">
        <v>0</v>
      </c>
      <c r="U594" s="252">
        <v>0</v>
      </c>
      <c r="V594" s="252">
        <v>0</v>
      </c>
      <c r="W594" s="252">
        <v>0</v>
      </c>
      <c r="X594" s="252">
        <v>0</v>
      </c>
      <c r="Y594" s="252">
        <v>0</v>
      </c>
      <c r="Z594" s="252">
        <v>0</v>
      </c>
      <c r="AA594" s="252">
        <v>0</v>
      </c>
      <c r="AB594" s="252">
        <v>0</v>
      </c>
      <c r="AC594" s="252">
        <v>0</v>
      </c>
      <c r="AD594" s="252">
        <v>0</v>
      </c>
      <c r="AE594" s="252">
        <v>0</v>
      </c>
      <c r="AF594" s="252">
        <v>0</v>
      </c>
      <c r="AG594" s="252">
        <v>0</v>
      </c>
      <c r="AH594" s="252">
        <v>0</v>
      </c>
      <c r="AI594" s="252">
        <v>0</v>
      </c>
      <c r="AJ594" s="252">
        <v>0</v>
      </c>
      <c r="AK594" s="252">
        <v>0</v>
      </c>
      <c r="AL594" s="252">
        <v>0</v>
      </c>
      <c r="AM594" s="252">
        <v>0</v>
      </c>
      <c r="AN594" s="252">
        <v>0</v>
      </c>
      <c r="AO594" s="252">
        <v>0</v>
      </c>
      <c r="AP594" s="276">
        <v>0</v>
      </c>
    </row>
    <row r="595" spans="1:42" hidden="1">
      <c r="A595" s="268">
        <v>2</v>
      </c>
      <c r="B595" s="182" t="s">
        <v>330</v>
      </c>
      <c r="C595" s="182">
        <v>1</v>
      </c>
      <c r="D595" s="182" t="s">
        <v>99</v>
      </c>
      <c r="E595" s="182">
        <v>13</v>
      </c>
      <c r="F595" s="182" t="s">
        <v>390</v>
      </c>
      <c r="G595" s="182">
        <v>12</v>
      </c>
      <c r="H595" s="182" t="s">
        <v>222</v>
      </c>
      <c r="I595" s="184" t="s">
        <v>211</v>
      </c>
      <c r="J595" s="182" t="s">
        <v>365</v>
      </c>
      <c r="K595" s="182" t="s">
        <v>391</v>
      </c>
      <c r="L595" s="182"/>
      <c r="M595" s="252">
        <v>442898</v>
      </c>
      <c r="N595" s="252">
        <v>441168</v>
      </c>
      <c r="O595" s="252">
        <v>439200</v>
      </c>
      <c r="P595" s="252">
        <v>436200</v>
      </c>
      <c r="Q595" s="252">
        <v>432300</v>
      </c>
      <c r="R595" s="252">
        <v>427300</v>
      </c>
      <c r="S595" s="252">
        <v>421100</v>
      </c>
      <c r="T595" s="252">
        <v>413800</v>
      </c>
      <c r="U595" s="252">
        <v>405000</v>
      </c>
      <c r="V595" s="273">
        <v>393750</v>
      </c>
      <c r="W595" s="252">
        <v>380800</v>
      </c>
      <c r="X595" s="252">
        <v>366000</v>
      </c>
      <c r="Y595" s="252">
        <v>348200</v>
      </c>
      <c r="Z595" s="252">
        <v>326400</v>
      </c>
      <c r="AA595" s="252">
        <v>300519</v>
      </c>
      <c r="AB595" s="252">
        <v>270999</v>
      </c>
      <c r="AC595" s="252">
        <v>243202</v>
      </c>
      <c r="AD595" s="252">
        <v>215643</v>
      </c>
      <c r="AE595" s="252">
        <v>189116</v>
      </c>
      <c r="AF595" s="252">
        <v>163489</v>
      </c>
      <c r="AG595" s="252">
        <v>138962</v>
      </c>
      <c r="AH595" s="252">
        <v>115635</v>
      </c>
      <c r="AI595" s="252">
        <v>93408</v>
      </c>
      <c r="AJ595" s="252">
        <v>72681</v>
      </c>
      <c r="AK595" s="252">
        <v>54404</v>
      </c>
      <c r="AL595" s="252">
        <v>37827</v>
      </c>
      <c r="AM595" s="252">
        <v>23100</v>
      </c>
      <c r="AN595" s="252">
        <v>11373</v>
      </c>
      <c r="AO595" s="252">
        <v>3646</v>
      </c>
      <c r="AP595" s="276">
        <v>0</v>
      </c>
    </row>
    <row r="596" spans="1:42" hidden="1">
      <c r="A596" s="268">
        <v>2</v>
      </c>
      <c r="B596" s="182" t="s">
        <v>330</v>
      </c>
      <c r="C596" s="182">
        <v>1</v>
      </c>
      <c r="D596" s="182" t="s">
        <v>99</v>
      </c>
      <c r="E596" s="182">
        <v>13</v>
      </c>
      <c r="F596" s="182" t="s">
        <v>390</v>
      </c>
      <c r="G596" s="182">
        <v>13</v>
      </c>
      <c r="H596" s="182" t="s">
        <v>772</v>
      </c>
      <c r="I596" s="184" t="s">
        <v>211</v>
      </c>
      <c r="J596" s="182" t="s">
        <v>365</v>
      </c>
      <c r="K596" s="182" t="s">
        <v>391</v>
      </c>
      <c r="L596" s="182"/>
      <c r="M596" s="252">
        <v>3253</v>
      </c>
      <c r="N596" s="252">
        <v>3123</v>
      </c>
      <c r="O596" s="252">
        <v>2990</v>
      </c>
      <c r="P596" s="252">
        <v>2850</v>
      </c>
      <c r="Q596" s="252">
        <v>2700</v>
      </c>
      <c r="R596" s="252">
        <v>2540</v>
      </c>
      <c r="S596" s="252">
        <v>2370</v>
      </c>
      <c r="T596" s="252">
        <v>2190</v>
      </c>
      <c r="U596" s="252">
        <v>2000</v>
      </c>
      <c r="V596" s="252">
        <v>1800</v>
      </c>
      <c r="W596" s="252">
        <v>1590</v>
      </c>
      <c r="X596" s="252">
        <v>1373</v>
      </c>
      <c r="Y596" s="252">
        <v>1156</v>
      </c>
      <c r="Z596" s="252">
        <v>939</v>
      </c>
      <c r="AA596" s="252">
        <v>722</v>
      </c>
      <c r="AB596" s="252">
        <v>507</v>
      </c>
      <c r="AC596" s="252">
        <v>420</v>
      </c>
      <c r="AD596" s="252">
        <v>336</v>
      </c>
      <c r="AE596" s="252">
        <v>259</v>
      </c>
      <c r="AF596" s="252">
        <v>192</v>
      </c>
      <c r="AG596" s="252">
        <v>135</v>
      </c>
      <c r="AH596" s="252">
        <v>88</v>
      </c>
      <c r="AI596" s="252">
        <v>51</v>
      </c>
      <c r="AJ596" s="252">
        <v>24</v>
      </c>
      <c r="AK596" s="252">
        <v>7</v>
      </c>
      <c r="AL596" s="252">
        <v>0</v>
      </c>
      <c r="AM596" s="252">
        <v>0</v>
      </c>
      <c r="AN596" s="252">
        <v>0</v>
      </c>
      <c r="AO596" s="252">
        <v>0</v>
      </c>
      <c r="AP596" s="276">
        <v>0</v>
      </c>
    </row>
    <row r="597" spans="1:42" hidden="1">
      <c r="A597" s="268">
        <v>2</v>
      </c>
      <c r="B597" s="182" t="s">
        <v>330</v>
      </c>
      <c r="C597" s="182">
        <v>1</v>
      </c>
      <c r="D597" s="182" t="s">
        <v>99</v>
      </c>
      <c r="E597" s="182">
        <v>13</v>
      </c>
      <c r="F597" s="182" t="s">
        <v>390</v>
      </c>
      <c r="G597" s="182">
        <v>14</v>
      </c>
      <c r="H597" s="182" t="s">
        <v>224</v>
      </c>
      <c r="I597" s="184" t="s">
        <v>211</v>
      </c>
      <c r="J597" s="182" t="s">
        <v>365</v>
      </c>
      <c r="K597" s="182" t="s">
        <v>391</v>
      </c>
      <c r="L597" s="182"/>
      <c r="M597" s="252">
        <v>4523</v>
      </c>
      <c r="N597" s="252">
        <v>4317</v>
      </c>
      <c r="O597" s="252">
        <v>4100</v>
      </c>
      <c r="P597" s="252">
        <v>3870</v>
      </c>
      <c r="Q597" s="252">
        <v>3629</v>
      </c>
      <c r="R597" s="252">
        <v>3376</v>
      </c>
      <c r="S597" s="252">
        <v>3110</v>
      </c>
      <c r="T597" s="252">
        <v>2830</v>
      </c>
      <c r="U597" s="252">
        <v>2539</v>
      </c>
      <c r="V597" s="252">
        <v>2238</v>
      </c>
      <c r="W597" s="252">
        <v>1937</v>
      </c>
      <c r="X597" s="252">
        <v>1636</v>
      </c>
      <c r="Y597" s="252">
        <v>1335</v>
      </c>
      <c r="Z597" s="252">
        <v>1034</v>
      </c>
      <c r="AA597" s="252">
        <v>733</v>
      </c>
      <c r="AB597" s="252">
        <v>424</v>
      </c>
      <c r="AC597" s="252">
        <v>329</v>
      </c>
      <c r="AD597" s="252">
        <v>245</v>
      </c>
      <c r="AE597" s="252">
        <v>174</v>
      </c>
      <c r="AF597" s="252">
        <v>114</v>
      </c>
      <c r="AG597" s="252">
        <v>66</v>
      </c>
      <c r="AH597" s="252">
        <v>31</v>
      </c>
      <c r="AI597" s="252">
        <v>10</v>
      </c>
      <c r="AJ597" s="252">
        <v>0</v>
      </c>
      <c r="AK597" s="252">
        <v>0</v>
      </c>
      <c r="AL597" s="252">
        <v>0</v>
      </c>
      <c r="AM597" s="252">
        <v>0</v>
      </c>
      <c r="AN597" s="252">
        <v>0</v>
      </c>
      <c r="AO597" s="252">
        <v>0</v>
      </c>
      <c r="AP597" s="276">
        <v>0</v>
      </c>
    </row>
    <row r="598" spans="1:42" hidden="1">
      <c r="A598" s="268">
        <v>2</v>
      </c>
      <c r="B598" s="182" t="s">
        <v>330</v>
      </c>
      <c r="C598" s="182">
        <v>1</v>
      </c>
      <c r="D598" s="182" t="s">
        <v>99</v>
      </c>
      <c r="E598" s="182">
        <v>13</v>
      </c>
      <c r="F598" s="182" t="s">
        <v>390</v>
      </c>
      <c r="G598" s="182">
        <v>15</v>
      </c>
      <c r="H598" s="182" t="s">
        <v>764</v>
      </c>
      <c r="I598" s="184" t="s">
        <v>211</v>
      </c>
      <c r="J598" s="182" t="s">
        <v>365</v>
      </c>
      <c r="K598" s="182" t="s">
        <v>391</v>
      </c>
      <c r="L598" s="182"/>
      <c r="M598" s="252">
        <v>872</v>
      </c>
      <c r="N598" s="252">
        <v>880</v>
      </c>
      <c r="O598" s="252">
        <v>888</v>
      </c>
      <c r="P598" s="252">
        <v>898</v>
      </c>
      <c r="Q598" s="252">
        <v>906</v>
      </c>
      <c r="R598" s="252">
        <v>917</v>
      </c>
      <c r="S598" s="252">
        <v>925</v>
      </c>
      <c r="T598" s="252">
        <v>941</v>
      </c>
      <c r="U598" s="252">
        <v>953</v>
      </c>
      <c r="V598" s="252">
        <v>965</v>
      </c>
      <c r="W598" s="252">
        <v>977</v>
      </c>
      <c r="X598" s="252">
        <v>980</v>
      </c>
      <c r="Y598" s="252">
        <v>984</v>
      </c>
      <c r="Z598" s="252">
        <v>988</v>
      </c>
      <c r="AA598" s="252">
        <v>986</v>
      </c>
      <c r="AB598" s="252">
        <v>984</v>
      </c>
      <c r="AC598" s="252">
        <v>980</v>
      </c>
      <c r="AD598" s="252">
        <v>975</v>
      </c>
      <c r="AE598" s="252">
        <v>970</v>
      </c>
      <c r="AF598" s="252">
        <v>960</v>
      </c>
      <c r="AG598" s="252">
        <v>945</v>
      </c>
      <c r="AH598" s="252">
        <v>930</v>
      </c>
      <c r="AI598" s="252">
        <v>910</v>
      </c>
      <c r="AJ598" s="252">
        <v>880</v>
      </c>
      <c r="AK598" s="252">
        <v>850</v>
      </c>
      <c r="AL598" s="252">
        <v>800</v>
      </c>
      <c r="AM598" s="252">
        <v>750</v>
      </c>
      <c r="AN598" s="252">
        <v>680</v>
      </c>
      <c r="AO598" s="252">
        <v>600</v>
      </c>
      <c r="AP598" s="276">
        <v>500</v>
      </c>
    </row>
    <row r="599" spans="1:42" hidden="1">
      <c r="A599" s="268">
        <v>2</v>
      </c>
      <c r="B599" s="182" t="s">
        <v>330</v>
      </c>
      <c r="C599" s="182">
        <v>1</v>
      </c>
      <c r="D599" s="182" t="s">
        <v>99</v>
      </c>
      <c r="E599" s="182">
        <v>13</v>
      </c>
      <c r="F599" s="182" t="s">
        <v>390</v>
      </c>
      <c r="G599" s="182">
        <v>16</v>
      </c>
      <c r="H599" s="182" t="s">
        <v>762</v>
      </c>
      <c r="I599" s="184" t="s">
        <v>211</v>
      </c>
      <c r="J599" s="182" t="s">
        <v>365</v>
      </c>
      <c r="K599" s="182" t="s">
        <v>391</v>
      </c>
      <c r="L599" s="182"/>
      <c r="M599" s="252">
        <v>290</v>
      </c>
      <c r="N599" s="252">
        <v>293</v>
      </c>
      <c r="O599" s="252">
        <v>296</v>
      </c>
      <c r="P599" s="252">
        <v>299</v>
      </c>
      <c r="Q599" s="252">
        <v>302</v>
      </c>
      <c r="R599" s="252">
        <v>305</v>
      </c>
      <c r="S599" s="252">
        <v>308</v>
      </c>
      <c r="T599" s="252">
        <v>311</v>
      </c>
      <c r="U599" s="252">
        <v>314</v>
      </c>
      <c r="V599" s="252">
        <v>317</v>
      </c>
      <c r="W599" s="252">
        <v>320</v>
      </c>
      <c r="X599" s="252">
        <v>323</v>
      </c>
      <c r="Y599" s="252">
        <v>326</v>
      </c>
      <c r="Z599" s="252">
        <v>329</v>
      </c>
      <c r="AA599" s="252">
        <v>332</v>
      </c>
      <c r="AB599" s="252">
        <v>335</v>
      </c>
      <c r="AC599" s="252">
        <v>338</v>
      </c>
      <c r="AD599" s="252">
        <v>341</v>
      </c>
      <c r="AE599" s="252">
        <v>344</v>
      </c>
      <c r="AF599" s="252">
        <v>347</v>
      </c>
      <c r="AG599" s="252">
        <v>350</v>
      </c>
      <c r="AH599" s="252">
        <v>353</v>
      </c>
      <c r="AI599" s="252">
        <v>356</v>
      </c>
      <c r="AJ599" s="252">
        <v>359</v>
      </c>
      <c r="AK599" s="252">
        <v>362</v>
      </c>
      <c r="AL599" s="252">
        <v>365</v>
      </c>
      <c r="AM599" s="252">
        <v>368</v>
      </c>
      <c r="AN599" s="252">
        <v>371</v>
      </c>
      <c r="AO599" s="252">
        <v>374</v>
      </c>
      <c r="AP599" s="276">
        <v>365</v>
      </c>
    </row>
    <row r="600" spans="1:42" ht="15" hidden="1" thickBot="1">
      <c r="A600" s="270">
        <v>2</v>
      </c>
      <c r="B600" s="185" t="s">
        <v>330</v>
      </c>
      <c r="C600" s="185">
        <v>1</v>
      </c>
      <c r="D600" s="185" t="s">
        <v>99</v>
      </c>
      <c r="E600" s="185">
        <v>13</v>
      </c>
      <c r="F600" s="185" t="s">
        <v>390</v>
      </c>
      <c r="G600" s="185">
        <v>17</v>
      </c>
      <c r="H600" s="185" t="s">
        <v>227</v>
      </c>
      <c r="I600" s="186" t="s">
        <v>211</v>
      </c>
      <c r="J600" s="185" t="s">
        <v>365</v>
      </c>
      <c r="K600" s="185" t="s">
        <v>391</v>
      </c>
      <c r="L600" s="185"/>
      <c r="M600" s="277">
        <v>0</v>
      </c>
      <c r="N600" s="277">
        <v>0</v>
      </c>
      <c r="O600" s="277">
        <v>0</v>
      </c>
      <c r="P600" s="277">
        <v>0</v>
      </c>
      <c r="Q600" s="277">
        <v>0</v>
      </c>
      <c r="R600" s="277">
        <v>0</v>
      </c>
      <c r="S600" s="277">
        <v>0</v>
      </c>
      <c r="T600" s="277">
        <v>0</v>
      </c>
      <c r="U600" s="277">
        <v>0</v>
      </c>
      <c r="V600" s="277">
        <v>0</v>
      </c>
      <c r="W600" s="277">
        <v>0</v>
      </c>
      <c r="X600" s="277">
        <v>0</v>
      </c>
      <c r="Y600" s="277">
        <v>0</v>
      </c>
      <c r="Z600" s="277">
        <v>0</v>
      </c>
      <c r="AA600" s="277">
        <v>0</v>
      </c>
      <c r="AB600" s="277">
        <v>0</v>
      </c>
      <c r="AC600" s="277">
        <v>0</v>
      </c>
      <c r="AD600" s="277">
        <v>0</v>
      </c>
      <c r="AE600" s="277">
        <v>0</v>
      </c>
      <c r="AF600" s="277">
        <v>0</v>
      </c>
      <c r="AG600" s="277">
        <v>0</v>
      </c>
      <c r="AH600" s="277">
        <v>0</v>
      </c>
      <c r="AI600" s="277">
        <v>0</v>
      </c>
      <c r="AJ600" s="277">
        <v>0</v>
      </c>
      <c r="AK600" s="277">
        <v>0</v>
      </c>
      <c r="AL600" s="277">
        <v>0</v>
      </c>
      <c r="AM600" s="277">
        <v>0</v>
      </c>
      <c r="AN600" s="277">
        <v>0</v>
      </c>
      <c r="AO600" s="277">
        <v>0</v>
      </c>
      <c r="AP600" s="278">
        <v>0</v>
      </c>
    </row>
    <row r="601" spans="1:42" hidden="1">
      <c r="A601" s="263">
        <v>2</v>
      </c>
      <c r="B601" s="264" t="s">
        <v>330</v>
      </c>
      <c r="C601" s="264">
        <v>1</v>
      </c>
      <c r="D601" s="264" t="s">
        <v>99</v>
      </c>
      <c r="E601" s="264">
        <v>13</v>
      </c>
      <c r="F601" s="264" t="s">
        <v>390</v>
      </c>
      <c r="G601" s="264">
        <v>18</v>
      </c>
      <c r="H601" s="264" t="s">
        <v>761</v>
      </c>
      <c r="I601" s="266" t="s">
        <v>228</v>
      </c>
      <c r="J601" s="264" t="s">
        <v>365</v>
      </c>
      <c r="K601" s="264" t="s">
        <v>391</v>
      </c>
      <c r="L601" s="264"/>
      <c r="M601" s="274">
        <v>55822</v>
      </c>
      <c r="N601" s="274">
        <v>53589</v>
      </c>
      <c r="O601" s="274">
        <v>51356</v>
      </c>
      <c r="P601" s="274">
        <v>49123</v>
      </c>
      <c r="Q601" s="274">
        <v>46890</v>
      </c>
      <c r="R601" s="274">
        <v>44658</v>
      </c>
      <c r="S601" s="274">
        <v>42425</v>
      </c>
      <c r="T601" s="274">
        <v>40192</v>
      </c>
      <c r="U601" s="274">
        <v>37959</v>
      </c>
      <c r="V601" s="274">
        <v>35726</v>
      </c>
      <c r="W601" s="274">
        <v>33493</v>
      </c>
      <c r="X601" s="274">
        <v>31260</v>
      </c>
      <c r="Y601" s="274">
        <v>29027</v>
      </c>
      <c r="Z601" s="274">
        <v>26795</v>
      </c>
      <c r="AA601" s="274">
        <v>24562</v>
      </c>
      <c r="AB601" s="274">
        <v>22329</v>
      </c>
      <c r="AC601" s="274">
        <v>20096</v>
      </c>
      <c r="AD601" s="274">
        <v>17863</v>
      </c>
      <c r="AE601" s="274">
        <v>15630</v>
      </c>
      <c r="AF601" s="274">
        <v>13397</v>
      </c>
      <c r="AG601" s="274">
        <v>11164</v>
      </c>
      <c r="AH601" s="274">
        <v>8932</v>
      </c>
      <c r="AI601" s="274">
        <v>6699</v>
      </c>
      <c r="AJ601" s="274">
        <v>4466</v>
      </c>
      <c r="AK601" s="274">
        <v>0</v>
      </c>
      <c r="AL601" s="274">
        <v>0</v>
      </c>
      <c r="AM601" s="274">
        <v>0</v>
      </c>
      <c r="AN601" s="274">
        <v>0</v>
      </c>
      <c r="AO601" s="274">
        <v>0</v>
      </c>
      <c r="AP601" s="279">
        <v>0</v>
      </c>
    </row>
    <row r="602" spans="1:42" hidden="1">
      <c r="A602" s="268">
        <v>2</v>
      </c>
      <c r="B602" s="182" t="s">
        <v>330</v>
      </c>
      <c r="C602" s="182">
        <v>1</v>
      </c>
      <c r="D602" s="182" t="s">
        <v>99</v>
      </c>
      <c r="E602" s="182">
        <v>13</v>
      </c>
      <c r="F602" s="182" t="s">
        <v>390</v>
      </c>
      <c r="G602" s="182">
        <v>19</v>
      </c>
      <c r="H602" s="182" t="s">
        <v>212</v>
      </c>
      <c r="I602" s="184" t="s">
        <v>228</v>
      </c>
      <c r="J602" s="182" t="s">
        <v>365</v>
      </c>
      <c r="K602" s="182" t="s">
        <v>391</v>
      </c>
      <c r="L602" s="182"/>
      <c r="M602" s="252">
        <v>66654</v>
      </c>
      <c r="N602" s="252">
        <v>67292</v>
      </c>
      <c r="O602" s="252">
        <v>67952</v>
      </c>
      <c r="P602" s="252">
        <v>68695</v>
      </c>
      <c r="Q602" s="252">
        <v>69558</v>
      </c>
      <c r="R602" s="252">
        <v>70548</v>
      </c>
      <c r="S602" s="252">
        <v>71663</v>
      </c>
      <c r="T602" s="252">
        <v>72920</v>
      </c>
      <c r="U602" s="252">
        <v>74365</v>
      </c>
      <c r="V602" s="252">
        <v>75580</v>
      </c>
      <c r="W602" s="252">
        <v>76620</v>
      </c>
      <c r="X602" s="252">
        <v>77200</v>
      </c>
      <c r="Y602" s="252">
        <v>76633</v>
      </c>
      <c r="Z602" s="252">
        <v>75350</v>
      </c>
      <c r="AA602" s="252">
        <v>73450</v>
      </c>
      <c r="AB602" s="252">
        <v>70800</v>
      </c>
      <c r="AC602" s="252">
        <v>65920</v>
      </c>
      <c r="AD602" s="252">
        <v>60400</v>
      </c>
      <c r="AE602" s="252">
        <v>55300</v>
      </c>
      <c r="AF602" s="252">
        <v>49800</v>
      </c>
      <c r="AG602" s="252">
        <v>44900</v>
      </c>
      <c r="AH602" s="252">
        <v>40595</v>
      </c>
      <c r="AI602" s="252">
        <v>36340</v>
      </c>
      <c r="AJ602" s="252">
        <v>32140</v>
      </c>
      <c r="AK602" s="252">
        <v>28030</v>
      </c>
      <c r="AL602" s="252">
        <v>23940</v>
      </c>
      <c r="AM602" s="252">
        <v>20720</v>
      </c>
      <c r="AN602" s="252">
        <v>17590</v>
      </c>
      <c r="AO602" s="252">
        <v>14585</v>
      </c>
      <c r="AP602" s="276">
        <v>11636</v>
      </c>
    </row>
    <row r="603" spans="1:42" hidden="1">
      <c r="A603" s="268">
        <v>2</v>
      </c>
      <c r="B603" s="182" t="s">
        <v>330</v>
      </c>
      <c r="C603" s="182">
        <v>1</v>
      </c>
      <c r="D603" s="182" t="s">
        <v>99</v>
      </c>
      <c r="E603" s="182">
        <v>13</v>
      </c>
      <c r="F603" s="182" t="s">
        <v>390</v>
      </c>
      <c r="G603" s="182">
        <v>20</v>
      </c>
      <c r="H603" s="182" t="s">
        <v>768</v>
      </c>
      <c r="I603" s="184" t="s">
        <v>228</v>
      </c>
      <c r="J603" s="182" t="s">
        <v>365</v>
      </c>
      <c r="K603" s="182" t="s">
        <v>391</v>
      </c>
      <c r="L603" s="182"/>
      <c r="M603" s="252">
        <v>22844</v>
      </c>
      <c r="N603" s="252">
        <v>22972</v>
      </c>
      <c r="O603" s="252">
        <v>23105</v>
      </c>
      <c r="P603" s="252">
        <v>23240</v>
      </c>
      <c r="Q603" s="252">
        <v>23400</v>
      </c>
      <c r="R603" s="252">
        <v>23580</v>
      </c>
      <c r="S603" s="252">
        <v>23780</v>
      </c>
      <c r="T603" s="252">
        <v>24010</v>
      </c>
      <c r="U603" s="252">
        <v>24245</v>
      </c>
      <c r="V603" s="252">
        <v>24470</v>
      </c>
      <c r="W603" s="252">
        <v>24690</v>
      </c>
      <c r="X603" s="252">
        <v>24920</v>
      </c>
      <c r="Y603" s="252">
        <v>25130</v>
      </c>
      <c r="Z603" s="252">
        <v>25230</v>
      </c>
      <c r="AA603" s="252">
        <v>25250</v>
      </c>
      <c r="AB603" s="252">
        <v>25070</v>
      </c>
      <c r="AC603" s="252">
        <v>24600</v>
      </c>
      <c r="AD603" s="252">
        <v>24100</v>
      </c>
      <c r="AE603" s="252">
        <v>23500</v>
      </c>
      <c r="AF603" s="252">
        <v>22800</v>
      </c>
      <c r="AG603" s="252">
        <v>21700</v>
      </c>
      <c r="AH603" s="252">
        <v>20300</v>
      </c>
      <c r="AI603" s="252">
        <v>18547</v>
      </c>
      <c r="AJ603" s="252">
        <v>16789</v>
      </c>
      <c r="AK603" s="252">
        <v>15041</v>
      </c>
      <c r="AL603" s="252">
        <v>13298</v>
      </c>
      <c r="AM603" s="252">
        <v>11545</v>
      </c>
      <c r="AN603" s="252">
        <v>9812</v>
      </c>
      <c r="AO603" s="252">
        <v>8189</v>
      </c>
      <c r="AP603" s="276">
        <v>6646</v>
      </c>
    </row>
    <row r="604" spans="1:42" hidden="1">
      <c r="A604" s="268">
        <v>2</v>
      </c>
      <c r="B604" s="182" t="s">
        <v>330</v>
      </c>
      <c r="C604" s="182">
        <v>1</v>
      </c>
      <c r="D604" s="182" t="s">
        <v>99</v>
      </c>
      <c r="E604" s="182">
        <v>13</v>
      </c>
      <c r="F604" s="182" t="s">
        <v>390</v>
      </c>
      <c r="G604" s="182">
        <v>21</v>
      </c>
      <c r="H604" s="182" t="s">
        <v>763</v>
      </c>
      <c r="I604" s="184" t="s">
        <v>228</v>
      </c>
      <c r="J604" s="182" t="s">
        <v>365</v>
      </c>
      <c r="K604" s="182" t="s">
        <v>391</v>
      </c>
      <c r="L604" s="182"/>
      <c r="M604" s="252">
        <v>14090</v>
      </c>
      <c r="N604" s="252">
        <v>13526</v>
      </c>
      <c r="O604" s="252">
        <v>12962</v>
      </c>
      <c r="P604" s="252">
        <v>12398</v>
      </c>
      <c r="Q604" s="252">
        <v>11834</v>
      </c>
      <c r="R604" s="252">
        <v>11270</v>
      </c>
      <c r="S604" s="252">
        <v>10706</v>
      </c>
      <c r="T604" s="252">
        <v>10142</v>
      </c>
      <c r="U604" s="252">
        <v>9578</v>
      </c>
      <c r="V604" s="252">
        <v>9014</v>
      </c>
      <c r="W604" s="252">
        <v>8450</v>
      </c>
      <c r="X604" s="252">
        <v>7886</v>
      </c>
      <c r="Y604" s="252">
        <v>7322</v>
      </c>
      <c r="Z604" s="252">
        <v>6758</v>
      </c>
      <c r="AA604" s="252">
        <v>6194</v>
      </c>
      <c r="AB604" s="252">
        <v>5630</v>
      </c>
      <c r="AC604" s="252">
        <v>5066</v>
      </c>
      <c r="AD604" s="252">
        <v>4502</v>
      </c>
      <c r="AE604" s="252">
        <v>3938</v>
      </c>
      <c r="AF604" s="252">
        <v>3374</v>
      </c>
      <c r="AG604" s="252">
        <v>2810</v>
      </c>
      <c r="AH604" s="252">
        <v>2246</v>
      </c>
      <c r="AI604" s="252">
        <v>1682</v>
      </c>
      <c r="AJ604" s="252">
        <v>1118</v>
      </c>
      <c r="AK604" s="252">
        <v>555</v>
      </c>
      <c r="AL604" s="252">
        <v>0</v>
      </c>
      <c r="AM604" s="252">
        <v>0</v>
      </c>
      <c r="AN604" s="252">
        <v>0</v>
      </c>
      <c r="AO604" s="252">
        <v>0</v>
      </c>
      <c r="AP604" s="276">
        <v>0</v>
      </c>
    </row>
    <row r="605" spans="1:42" hidden="1">
      <c r="A605" s="268">
        <v>2</v>
      </c>
      <c r="B605" s="182" t="s">
        <v>330</v>
      </c>
      <c r="C605" s="182">
        <v>1</v>
      </c>
      <c r="D605" s="182" t="s">
        <v>99</v>
      </c>
      <c r="E605" s="182">
        <v>13</v>
      </c>
      <c r="F605" s="182" t="s">
        <v>390</v>
      </c>
      <c r="G605" s="182">
        <v>22</v>
      </c>
      <c r="H605" s="182" t="s">
        <v>215</v>
      </c>
      <c r="I605" s="184" t="s">
        <v>228</v>
      </c>
      <c r="J605" s="182" t="s">
        <v>365</v>
      </c>
      <c r="K605" s="182" t="s">
        <v>391</v>
      </c>
      <c r="L605" s="182"/>
      <c r="M605" s="252">
        <v>2992</v>
      </c>
      <c r="N605" s="252">
        <v>2944.3333333333335</v>
      </c>
      <c r="O605" s="252">
        <v>2893</v>
      </c>
      <c r="P605" s="252">
        <v>2840</v>
      </c>
      <c r="Q605" s="252">
        <v>2782</v>
      </c>
      <c r="R605" s="252">
        <v>2720</v>
      </c>
      <c r="S605" s="252">
        <v>2650</v>
      </c>
      <c r="T605" s="252">
        <v>2560</v>
      </c>
      <c r="U605" s="252">
        <v>2450</v>
      </c>
      <c r="V605" s="252">
        <v>2310</v>
      </c>
      <c r="W605" s="252">
        <v>2130</v>
      </c>
      <c r="X605" s="252">
        <v>1970</v>
      </c>
      <c r="Y605" s="252">
        <v>1770</v>
      </c>
      <c r="Z605" s="252">
        <v>1550</v>
      </c>
      <c r="AA605" s="252">
        <v>1309</v>
      </c>
      <c r="AB605" s="252">
        <v>1072</v>
      </c>
      <c r="AC605" s="252">
        <v>843</v>
      </c>
      <c r="AD605" s="252">
        <v>634</v>
      </c>
      <c r="AE605" s="252">
        <v>445</v>
      </c>
      <c r="AF605" s="252">
        <v>286</v>
      </c>
      <c r="AG605" s="252">
        <v>165</v>
      </c>
      <c r="AH605" s="252">
        <v>74</v>
      </c>
      <c r="AI605" s="252">
        <v>26</v>
      </c>
      <c r="AJ605" s="252">
        <v>0</v>
      </c>
      <c r="AK605" s="252">
        <v>0</v>
      </c>
      <c r="AL605" s="252">
        <v>0</v>
      </c>
      <c r="AM605" s="252">
        <v>0</v>
      </c>
      <c r="AN605" s="252">
        <v>0</v>
      </c>
      <c r="AO605" s="252">
        <v>0</v>
      </c>
      <c r="AP605" s="276">
        <v>0</v>
      </c>
    </row>
    <row r="606" spans="1:42" hidden="1">
      <c r="A606" s="268">
        <v>2</v>
      </c>
      <c r="B606" s="182" t="s">
        <v>330</v>
      </c>
      <c r="C606" s="182">
        <v>1</v>
      </c>
      <c r="D606" s="182" t="s">
        <v>99</v>
      </c>
      <c r="E606" s="182">
        <v>13</v>
      </c>
      <c r="F606" s="182" t="s">
        <v>390</v>
      </c>
      <c r="G606" s="182">
        <v>23</v>
      </c>
      <c r="H606" s="182" t="s">
        <v>216</v>
      </c>
      <c r="I606" s="184" t="s">
        <v>228</v>
      </c>
      <c r="J606" s="182" t="s">
        <v>365</v>
      </c>
      <c r="K606" s="182" t="s">
        <v>391</v>
      </c>
      <c r="L606" s="182"/>
      <c r="M606" s="252">
        <v>359</v>
      </c>
      <c r="N606" s="252">
        <v>353</v>
      </c>
      <c r="O606" s="252">
        <v>345</v>
      </c>
      <c r="P606" s="252">
        <v>336</v>
      </c>
      <c r="Q606" s="252">
        <v>326</v>
      </c>
      <c r="R606" s="252">
        <v>315</v>
      </c>
      <c r="S606" s="252">
        <v>302</v>
      </c>
      <c r="T606" s="252">
        <v>287</v>
      </c>
      <c r="U606" s="252">
        <v>269</v>
      </c>
      <c r="V606" s="252">
        <v>248</v>
      </c>
      <c r="W606" s="252">
        <v>224</v>
      </c>
      <c r="X606" s="252">
        <v>200</v>
      </c>
      <c r="Y606" s="252">
        <v>176</v>
      </c>
      <c r="Z606" s="252">
        <v>152</v>
      </c>
      <c r="AA606" s="252">
        <v>128</v>
      </c>
      <c r="AB606" s="252">
        <v>105</v>
      </c>
      <c r="AC606" s="252">
        <v>87</v>
      </c>
      <c r="AD606" s="252">
        <v>71</v>
      </c>
      <c r="AE606" s="252">
        <v>56</v>
      </c>
      <c r="AF606" s="252">
        <v>42</v>
      </c>
      <c r="AG606" s="252">
        <v>29</v>
      </c>
      <c r="AH606" s="252">
        <v>18</v>
      </c>
      <c r="AI606" s="252">
        <v>9</v>
      </c>
      <c r="AJ606" s="252">
        <v>3</v>
      </c>
      <c r="AK606" s="252">
        <v>0</v>
      </c>
      <c r="AL606" s="252">
        <v>0</v>
      </c>
      <c r="AM606" s="252">
        <v>0</v>
      </c>
      <c r="AN606" s="252">
        <v>0</v>
      </c>
      <c r="AO606" s="252">
        <v>0</v>
      </c>
      <c r="AP606" s="276">
        <v>0</v>
      </c>
    </row>
    <row r="607" spans="1:42" hidden="1">
      <c r="A607" s="268">
        <v>2</v>
      </c>
      <c r="B607" s="182" t="s">
        <v>330</v>
      </c>
      <c r="C607" s="182">
        <v>1</v>
      </c>
      <c r="D607" s="182" t="s">
        <v>99</v>
      </c>
      <c r="E607" s="182">
        <v>13</v>
      </c>
      <c r="F607" s="182" t="s">
        <v>390</v>
      </c>
      <c r="G607" s="182">
        <v>24</v>
      </c>
      <c r="H607" s="182" t="s">
        <v>765</v>
      </c>
      <c r="I607" s="184" t="s">
        <v>228</v>
      </c>
      <c r="J607" s="182" t="s">
        <v>365</v>
      </c>
      <c r="K607" s="182" t="s">
        <v>391</v>
      </c>
      <c r="L607" s="182"/>
      <c r="M607" s="252">
        <v>1460</v>
      </c>
      <c r="N607" s="252">
        <v>1442</v>
      </c>
      <c r="O607" s="252">
        <v>1412</v>
      </c>
      <c r="P607" s="252">
        <v>1382</v>
      </c>
      <c r="Q607" s="252">
        <v>1342</v>
      </c>
      <c r="R607" s="252">
        <v>1293</v>
      </c>
      <c r="S607" s="252">
        <v>1243</v>
      </c>
      <c r="T607" s="252">
        <v>1193</v>
      </c>
      <c r="U607" s="252">
        <v>1096</v>
      </c>
      <c r="V607" s="252">
        <v>999</v>
      </c>
      <c r="W607" s="252">
        <v>902</v>
      </c>
      <c r="X607" s="252">
        <v>805</v>
      </c>
      <c r="Y607" s="252">
        <v>708</v>
      </c>
      <c r="Z607" s="252">
        <v>611</v>
      </c>
      <c r="AA607" s="252">
        <v>514</v>
      </c>
      <c r="AB607" s="252">
        <v>412</v>
      </c>
      <c r="AC607" s="252">
        <v>333</v>
      </c>
      <c r="AD607" s="252">
        <v>266</v>
      </c>
      <c r="AE607" s="252">
        <v>199</v>
      </c>
      <c r="AF607" s="252">
        <v>142</v>
      </c>
      <c r="AG607" s="252">
        <v>94</v>
      </c>
      <c r="AH607" s="252">
        <v>47</v>
      </c>
      <c r="AI607" s="252">
        <v>0</v>
      </c>
      <c r="AJ607" s="252">
        <v>0</v>
      </c>
      <c r="AK607" s="252">
        <v>0</v>
      </c>
      <c r="AL607" s="252">
        <v>0</v>
      </c>
      <c r="AM607" s="252">
        <v>0</v>
      </c>
      <c r="AN607" s="252">
        <v>0</v>
      </c>
      <c r="AO607" s="252">
        <v>0</v>
      </c>
      <c r="AP607" s="276">
        <v>0</v>
      </c>
    </row>
    <row r="608" spans="1:42" hidden="1">
      <c r="A608" s="268">
        <v>2</v>
      </c>
      <c r="B608" s="182" t="s">
        <v>330</v>
      </c>
      <c r="C608" s="182">
        <v>1</v>
      </c>
      <c r="D608" s="182" t="s">
        <v>99</v>
      </c>
      <c r="E608" s="182">
        <v>13</v>
      </c>
      <c r="F608" s="182" t="s">
        <v>390</v>
      </c>
      <c r="G608" s="182">
        <v>25</v>
      </c>
      <c r="H608" s="182" t="s">
        <v>766</v>
      </c>
      <c r="I608" s="184" t="s">
        <v>228</v>
      </c>
      <c r="J608" s="182" t="s">
        <v>365</v>
      </c>
      <c r="K608" s="182" t="s">
        <v>391</v>
      </c>
      <c r="L608" s="182"/>
      <c r="M608" s="252">
        <v>595</v>
      </c>
      <c r="N608" s="252">
        <v>592</v>
      </c>
      <c r="O608" s="252">
        <v>588</v>
      </c>
      <c r="P608" s="252">
        <v>584</v>
      </c>
      <c r="Q608" s="252">
        <v>580</v>
      </c>
      <c r="R608" s="252">
        <v>575</v>
      </c>
      <c r="S608" s="252">
        <v>570</v>
      </c>
      <c r="T608" s="252">
        <v>560</v>
      </c>
      <c r="U608" s="252">
        <v>550</v>
      </c>
      <c r="V608" s="252">
        <v>540</v>
      </c>
      <c r="W608" s="252">
        <v>520</v>
      </c>
      <c r="X608" s="252">
        <v>500</v>
      </c>
      <c r="Y608" s="252">
        <v>470</v>
      </c>
      <c r="Z608" s="252">
        <v>440</v>
      </c>
      <c r="AA608" s="252">
        <v>400</v>
      </c>
      <c r="AB608" s="252">
        <v>365</v>
      </c>
      <c r="AC608" s="252">
        <v>328</v>
      </c>
      <c r="AD608" s="252">
        <v>292</v>
      </c>
      <c r="AE608" s="252">
        <v>256</v>
      </c>
      <c r="AF608" s="252">
        <v>220</v>
      </c>
      <c r="AG608" s="252">
        <v>185</v>
      </c>
      <c r="AH608" s="252">
        <v>150</v>
      </c>
      <c r="AI608" s="252">
        <v>120</v>
      </c>
      <c r="AJ608" s="252">
        <v>90</v>
      </c>
      <c r="AK608" s="252">
        <v>60</v>
      </c>
      <c r="AL608" s="252">
        <v>40</v>
      </c>
      <c r="AM608" s="252">
        <v>20</v>
      </c>
      <c r="AN608" s="252">
        <v>10</v>
      </c>
      <c r="AO608" s="252">
        <v>0</v>
      </c>
      <c r="AP608" s="276">
        <v>0</v>
      </c>
    </row>
    <row r="609" spans="1:42" hidden="1">
      <c r="A609" s="268">
        <v>2</v>
      </c>
      <c r="B609" s="182" t="s">
        <v>330</v>
      </c>
      <c r="C609" s="182">
        <v>1</v>
      </c>
      <c r="D609" s="182" t="s">
        <v>99</v>
      </c>
      <c r="E609" s="182">
        <v>13</v>
      </c>
      <c r="F609" s="182" t="s">
        <v>390</v>
      </c>
      <c r="G609" s="182">
        <v>26</v>
      </c>
      <c r="H609" s="182" t="s">
        <v>767</v>
      </c>
      <c r="I609" s="184" t="s">
        <v>228</v>
      </c>
      <c r="J609" s="182" t="s">
        <v>365</v>
      </c>
      <c r="K609" s="182" t="s">
        <v>391</v>
      </c>
      <c r="L609" s="182"/>
      <c r="M609" s="252">
        <v>539</v>
      </c>
      <c r="N609" s="252">
        <v>539</v>
      </c>
      <c r="O609" s="252">
        <v>539</v>
      </c>
      <c r="P609" s="252">
        <v>539</v>
      </c>
      <c r="Q609" s="252">
        <v>539</v>
      </c>
      <c r="R609" s="252">
        <v>529</v>
      </c>
      <c r="S609" s="252">
        <v>519</v>
      </c>
      <c r="T609" s="252">
        <v>499</v>
      </c>
      <c r="U609" s="252">
        <v>479</v>
      </c>
      <c r="V609" s="252">
        <v>459</v>
      </c>
      <c r="W609" s="252">
        <v>429</v>
      </c>
      <c r="X609" s="252">
        <v>399</v>
      </c>
      <c r="Y609" s="252">
        <v>369</v>
      </c>
      <c r="Z609" s="252">
        <v>339</v>
      </c>
      <c r="AA609" s="252">
        <v>303</v>
      </c>
      <c r="AB609" s="252">
        <v>268</v>
      </c>
      <c r="AC609" s="252">
        <v>232</v>
      </c>
      <c r="AD609" s="252">
        <v>196</v>
      </c>
      <c r="AE609" s="252">
        <v>160</v>
      </c>
      <c r="AF609" s="252">
        <v>124</v>
      </c>
      <c r="AG609" s="252">
        <v>98</v>
      </c>
      <c r="AH609" s="252">
        <v>72</v>
      </c>
      <c r="AI609" s="252">
        <v>56</v>
      </c>
      <c r="AJ609" s="252">
        <v>40</v>
      </c>
      <c r="AK609" s="252">
        <v>24</v>
      </c>
      <c r="AL609" s="252">
        <v>18</v>
      </c>
      <c r="AM609" s="252">
        <v>12</v>
      </c>
      <c r="AN609" s="252">
        <v>6</v>
      </c>
      <c r="AO609" s="252">
        <v>0</v>
      </c>
      <c r="AP609" s="276">
        <v>0</v>
      </c>
    </row>
    <row r="610" spans="1:42" hidden="1">
      <c r="A610" s="268">
        <v>2</v>
      </c>
      <c r="B610" s="182" t="s">
        <v>330</v>
      </c>
      <c r="C610" s="182">
        <v>1</v>
      </c>
      <c r="D610" s="182" t="s">
        <v>99</v>
      </c>
      <c r="E610" s="182">
        <v>13</v>
      </c>
      <c r="F610" s="182" t="s">
        <v>390</v>
      </c>
      <c r="G610" s="182">
        <v>27</v>
      </c>
      <c r="H610" s="182" t="s">
        <v>220</v>
      </c>
      <c r="I610" s="184" t="s">
        <v>228</v>
      </c>
      <c r="J610" s="182" t="s">
        <v>365</v>
      </c>
      <c r="K610" s="182" t="s">
        <v>391</v>
      </c>
      <c r="L610" s="182"/>
      <c r="M610" s="252">
        <v>449</v>
      </c>
      <c r="N610" s="252">
        <v>449</v>
      </c>
      <c r="O610" s="252">
        <v>449</v>
      </c>
      <c r="P610" s="252">
        <v>449</v>
      </c>
      <c r="Q610" s="252">
        <v>449</v>
      </c>
      <c r="R610" s="252">
        <v>439</v>
      </c>
      <c r="S610" s="252">
        <v>429</v>
      </c>
      <c r="T610" s="252">
        <v>419</v>
      </c>
      <c r="U610" s="252">
        <v>399</v>
      </c>
      <c r="V610" s="252">
        <v>379</v>
      </c>
      <c r="W610" s="252">
        <v>359</v>
      </c>
      <c r="X610" s="252">
        <v>339</v>
      </c>
      <c r="Y610" s="252">
        <v>309</v>
      </c>
      <c r="Z610" s="252">
        <v>279</v>
      </c>
      <c r="AA610" s="252">
        <v>249</v>
      </c>
      <c r="AB610" s="252">
        <v>220</v>
      </c>
      <c r="AC610" s="252">
        <v>190</v>
      </c>
      <c r="AD610" s="252">
        <v>160</v>
      </c>
      <c r="AE610" s="252">
        <v>130</v>
      </c>
      <c r="AF610" s="252">
        <v>100</v>
      </c>
      <c r="AG610" s="252">
        <v>80</v>
      </c>
      <c r="AH610" s="252">
        <v>60</v>
      </c>
      <c r="AI610" s="252">
        <v>40</v>
      </c>
      <c r="AJ610" s="252">
        <v>30</v>
      </c>
      <c r="AK610" s="252">
        <v>20</v>
      </c>
      <c r="AL610" s="252">
        <v>10</v>
      </c>
      <c r="AM610" s="252">
        <v>0</v>
      </c>
      <c r="AN610" s="252">
        <v>0</v>
      </c>
      <c r="AO610" s="252">
        <v>0</v>
      </c>
      <c r="AP610" s="276">
        <v>0</v>
      </c>
    </row>
    <row r="611" spans="1:42" hidden="1">
      <c r="A611" s="268">
        <v>2</v>
      </c>
      <c r="B611" s="182" t="s">
        <v>330</v>
      </c>
      <c r="C611" s="182">
        <v>1</v>
      </c>
      <c r="D611" s="182" t="s">
        <v>99</v>
      </c>
      <c r="E611" s="182">
        <v>13</v>
      </c>
      <c r="F611" s="182" t="s">
        <v>390</v>
      </c>
      <c r="G611" s="182">
        <v>28</v>
      </c>
      <c r="H611" s="182" t="s">
        <v>221</v>
      </c>
      <c r="I611" s="184" t="s">
        <v>228</v>
      </c>
      <c r="J611" s="182" t="s">
        <v>365</v>
      </c>
      <c r="K611" s="182" t="s">
        <v>391</v>
      </c>
      <c r="L611" s="182"/>
      <c r="M611" s="252">
        <v>2348</v>
      </c>
      <c r="N611" s="252">
        <v>2348</v>
      </c>
      <c r="O611" s="252">
        <v>2348</v>
      </c>
      <c r="P611" s="252">
        <v>2348</v>
      </c>
      <c r="Q611" s="252">
        <v>2328</v>
      </c>
      <c r="R611" s="252">
        <v>2298</v>
      </c>
      <c r="S611" s="252">
        <v>2258</v>
      </c>
      <c r="T611" s="252">
        <v>2208</v>
      </c>
      <c r="U611" s="252">
        <v>2148</v>
      </c>
      <c r="V611" s="252">
        <v>2078</v>
      </c>
      <c r="W611" s="252">
        <v>1998</v>
      </c>
      <c r="X611" s="252">
        <v>1898</v>
      </c>
      <c r="Y611" s="252">
        <v>1778</v>
      </c>
      <c r="Z611" s="252">
        <v>1638</v>
      </c>
      <c r="AA611" s="252">
        <v>1481</v>
      </c>
      <c r="AB611" s="252">
        <v>1331</v>
      </c>
      <c r="AC611" s="252">
        <v>1174</v>
      </c>
      <c r="AD611" s="252">
        <v>1017</v>
      </c>
      <c r="AE611" s="252">
        <v>860</v>
      </c>
      <c r="AF611" s="252">
        <v>723</v>
      </c>
      <c r="AG611" s="252">
        <v>596</v>
      </c>
      <c r="AH611" s="252">
        <v>479</v>
      </c>
      <c r="AI611" s="252">
        <v>372</v>
      </c>
      <c r="AJ611" s="252">
        <v>275</v>
      </c>
      <c r="AK611" s="252">
        <v>188</v>
      </c>
      <c r="AL611" s="252">
        <v>111</v>
      </c>
      <c r="AM611" s="252">
        <v>54</v>
      </c>
      <c r="AN611" s="252">
        <v>17</v>
      </c>
      <c r="AO611" s="252">
        <v>0</v>
      </c>
      <c r="AP611" s="276">
        <v>0</v>
      </c>
    </row>
    <row r="612" spans="1:42" hidden="1">
      <c r="A612" s="268">
        <v>2</v>
      </c>
      <c r="B612" s="182" t="s">
        <v>330</v>
      </c>
      <c r="C612" s="182">
        <v>1</v>
      </c>
      <c r="D612" s="182" t="s">
        <v>99</v>
      </c>
      <c r="E612" s="182">
        <v>13</v>
      </c>
      <c r="F612" s="182" t="s">
        <v>390</v>
      </c>
      <c r="G612" s="182">
        <v>29</v>
      </c>
      <c r="H612" s="182" t="s">
        <v>222</v>
      </c>
      <c r="I612" s="184" t="s">
        <v>228</v>
      </c>
      <c r="J612" s="182" t="s">
        <v>365</v>
      </c>
      <c r="K612" s="182" t="s">
        <v>391</v>
      </c>
      <c r="L612" s="182"/>
      <c r="M612" s="252">
        <v>0</v>
      </c>
      <c r="N612" s="252">
        <v>0</v>
      </c>
      <c r="O612" s="252">
        <v>0</v>
      </c>
      <c r="P612" s="252">
        <v>0</v>
      </c>
      <c r="Q612" s="252">
        <v>0</v>
      </c>
      <c r="R612" s="252">
        <v>0</v>
      </c>
      <c r="S612" s="252">
        <v>0</v>
      </c>
      <c r="T612" s="252">
        <v>0</v>
      </c>
      <c r="U612" s="252">
        <v>0</v>
      </c>
      <c r="V612" s="252">
        <v>0</v>
      </c>
      <c r="W612" s="252">
        <v>0</v>
      </c>
      <c r="X612" s="252">
        <v>0</v>
      </c>
      <c r="Y612" s="252">
        <v>0</v>
      </c>
      <c r="Z612" s="252">
        <v>0</v>
      </c>
      <c r="AA612" s="252">
        <v>0</v>
      </c>
      <c r="AB612" s="252">
        <v>0</v>
      </c>
      <c r="AC612" s="252">
        <v>0</v>
      </c>
      <c r="AD612" s="252">
        <v>0</v>
      </c>
      <c r="AE612" s="252">
        <v>0</v>
      </c>
      <c r="AF612" s="252">
        <v>0</v>
      </c>
      <c r="AG612" s="252">
        <v>0</v>
      </c>
      <c r="AH612" s="252">
        <v>0</v>
      </c>
      <c r="AI612" s="252">
        <v>0</v>
      </c>
      <c r="AJ612" s="252">
        <v>0</v>
      </c>
      <c r="AK612" s="252">
        <v>0</v>
      </c>
      <c r="AL612" s="252">
        <v>0</v>
      </c>
      <c r="AM612" s="252">
        <v>0</v>
      </c>
      <c r="AN612" s="252">
        <v>0</v>
      </c>
      <c r="AO612" s="252">
        <v>0</v>
      </c>
      <c r="AP612" s="276">
        <v>0</v>
      </c>
    </row>
    <row r="613" spans="1:42" hidden="1">
      <c r="A613" s="268">
        <v>2</v>
      </c>
      <c r="B613" s="182" t="s">
        <v>330</v>
      </c>
      <c r="C613" s="182">
        <v>1</v>
      </c>
      <c r="D613" s="182" t="s">
        <v>99</v>
      </c>
      <c r="E613" s="182">
        <v>13</v>
      </c>
      <c r="F613" s="182" t="s">
        <v>390</v>
      </c>
      <c r="G613" s="182">
        <v>30</v>
      </c>
      <c r="H613" s="182" t="s">
        <v>772</v>
      </c>
      <c r="I613" s="184" t="s">
        <v>228</v>
      </c>
      <c r="J613" s="182" t="s">
        <v>365</v>
      </c>
      <c r="K613" s="182" t="s">
        <v>391</v>
      </c>
      <c r="L613" s="182"/>
      <c r="M613" s="252">
        <v>0</v>
      </c>
      <c r="N613" s="252">
        <v>0</v>
      </c>
      <c r="O613" s="252">
        <v>0</v>
      </c>
      <c r="P613" s="252">
        <v>0</v>
      </c>
      <c r="Q613" s="252">
        <v>0</v>
      </c>
      <c r="R613" s="252">
        <v>0</v>
      </c>
      <c r="S613" s="252">
        <v>0</v>
      </c>
      <c r="T613" s="252">
        <v>0</v>
      </c>
      <c r="U613" s="252">
        <v>0</v>
      </c>
      <c r="V613" s="252">
        <v>0</v>
      </c>
      <c r="W613" s="252">
        <v>0</v>
      </c>
      <c r="X613" s="252">
        <v>0</v>
      </c>
      <c r="Y613" s="252">
        <v>0</v>
      </c>
      <c r="Z613" s="252">
        <v>0</v>
      </c>
      <c r="AA613" s="252">
        <v>0</v>
      </c>
      <c r="AB613" s="252">
        <v>0</v>
      </c>
      <c r="AC613" s="252">
        <v>0</v>
      </c>
      <c r="AD613" s="252">
        <v>0</v>
      </c>
      <c r="AE613" s="252">
        <v>0</v>
      </c>
      <c r="AF613" s="252">
        <v>0</v>
      </c>
      <c r="AG613" s="252">
        <v>0</v>
      </c>
      <c r="AH613" s="252">
        <v>0</v>
      </c>
      <c r="AI613" s="252">
        <v>0</v>
      </c>
      <c r="AJ613" s="252">
        <v>0</v>
      </c>
      <c r="AK613" s="252">
        <v>0</v>
      </c>
      <c r="AL613" s="252">
        <v>0</v>
      </c>
      <c r="AM613" s="252">
        <v>0</v>
      </c>
      <c r="AN613" s="252">
        <v>0</v>
      </c>
      <c r="AO613" s="252">
        <v>0</v>
      </c>
      <c r="AP613" s="276">
        <v>0</v>
      </c>
    </row>
    <row r="614" spans="1:42" hidden="1">
      <c r="A614" s="268">
        <v>2</v>
      </c>
      <c r="B614" s="182" t="s">
        <v>330</v>
      </c>
      <c r="C614" s="182">
        <v>1</v>
      </c>
      <c r="D614" s="182" t="s">
        <v>99</v>
      </c>
      <c r="E614" s="182">
        <v>13</v>
      </c>
      <c r="F614" s="182" t="s">
        <v>390</v>
      </c>
      <c r="G614" s="182">
        <v>31</v>
      </c>
      <c r="H614" s="182" t="s">
        <v>224</v>
      </c>
      <c r="I614" s="184" t="s">
        <v>228</v>
      </c>
      <c r="J614" s="182" t="s">
        <v>365</v>
      </c>
      <c r="K614" s="182" t="s">
        <v>391</v>
      </c>
      <c r="L614" s="182"/>
      <c r="M614" s="252">
        <v>0</v>
      </c>
      <c r="N614" s="252">
        <v>0</v>
      </c>
      <c r="O614" s="252">
        <v>0</v>
      </c>
      <c r="P614" s="252">
        <v>0</v>
      </c>
      <c r="Q614" s="252">
        <v>0</v>
      </c>
      <c r="R614" s="252">
        <v>0</v>
      </c>
      <c r="S614" s="252">
        <v>0</v>
      </c>
      <c r="T614" s="252">
        <v>0</v>
      </c>
      <c r="U614" s="252">
        <v>0</v>
      </c>
      <c r="V614" s="252">
        <v>0</v>
      </c>
      <c r="W614" s="252">
        <v>0</v>
      </c>
      <c r="X614" s="252">
        <v>0</v>
      </c>
      <c r="Y614" s="252">
        <v>0</v>
      </c>
      <c r="Z614" s="252">
        <v>0</v>
      </c>
      <c r="AA614" s="252">
        <v>0</v>
      </c>
      <c r="AB614" s="252">
        <v>0</v>
      </c>
      <c r="AC614" s="252">
        <v>0</v>
      </c>
      <c r="AD614" s="252">
        <v>0</v>
      </c>
      <c r="AE614" s="252">
        <v>0</v>
      </c>
      <c r="AF614" s="252">
        <v>0</v>
      </c>
      <c r="AG614" s="252">
        <v>0</v>
      </c>
      <c r="AH614" s="252">
        <v>0</v>
      </c>
      <c r="AI614" s="252">
        <v>0</v>
      </c>
      <c r="AJ614" s="252">
        <v>0</v>
      </c>
      <c r="AK614" s="252">
        <v>0</v>
      </c>
      <c r="AL614" s="252">
        <v>0</v>
      </c>
      <c r="AM614" s="252">
        <v>0</v>
      </c>
      <c r="AN614" s="252">
        <v>0</v>
      </c>
      <c r="AO614" s="252">
        <v>0</v>
      </c>
      <c r="AP614" s="276">
        <v>0</v>
      </c>
    </row>
    <row r="615" spans="1:42" hidden="1">
      <c r="A615" s="268">
        <v>2</v>
      </c>
      <c r="B615" s="182" t="s">
        <v>330</v>
      </c>
      <c r="C615" s="182">
        <v>1</v>
      </c>
      <c r="D615" s="182" t="s">
        <v>99</v>
      </c>
      <c r="E615" s="182">
        <v>13</v>
      </c>
      <c r="F615" s="182" t="s">
        <v>390</v>
      </c>
      <c r="G615" s="182">
        <v>32</v>
      </c>
      <c r="H615" s="182" t="s">
        <v>764</v>
      </c>
      <c r="I615" s="184" t="s">
        <v>228</v>
      </c>
      <c r="J615" s="182" t="s">
        <v>365</v>
      </c>
      <c r="K615" s="182" t="s">
        <v>391</v>
      </c>
      <c r="L615" s="182"/>
      <c r="M615" s="252">
        <v>40045</v>
      </c>
      <c r="N615" s="252">
        <v>40195</v>
      </c>
      <c r="O615" s="252">
        <v>40374</v>
      </c>
      <c r="P615" s="252">
        <v>40600</v>
      </c>
      <c r="Q615" s="252">
        <v>40880</v>
      </c>
      <c r="R615" s="252">
        <v>41229</v>
      </c>
      <c r="S615" s="252">
        <v>41592</v>
      </c>
      <c r="T615" s="252">
        <v>41982</v>
      </c>
      <c r="U615" s="252">
        <v>42460</v>
      </c>
      <c r="V615" s="252">
        <v>42937</v>
      </c>
      <c r="W615" s="252">
        <v>43398</v>
      </c>
      <c r="X615" s="252">
        <v>43650</v>
      </c>
      <c r="Y615" s="252">
        <v>43770</v>
      </c>
      <c r="Z615" s="252">
        <v>43780</v>
      </c>
      <c r="AA615" s="252">
        <v>43652</v>
      </c>
      <c r="AB615" s="252">
        <v>43340</v>
      </c>
      <c r="AC615" s="252">
        <v>42885</v>
      </c>
      <c r="AD615" s="252">
        <v>42246</v>
      </c>
      <c r="AE615" s="252">
        <v>41504</v>
      </c>
      <c r="AF615" s="252">
        <v>40652</v>
      </c>
      <c r="AG615" s="252">
        <v>39599</v>
      </c>
      <c r="AH615" s="252">
        <v>38439</v>
      </c>
      <c r="AI615" s="252">
        <v>37082</v>
      </c>
      <c r="AJ615" s="252">
        <v>35678</v>
      </c>
      <c r="AK615" s="252">
        <v>34110</v>
      </c>
      <c r="AL615" s="252">
        <v>32611</v>
      </c>
      <c r="AM615" s="252">
        <v>31020</v>
      </c>
      <c r="AN615" s="252">
        <v>29280</v>
      </c>
      <c r="AO615" s="252">
        <v>27574</v>
      </c>
      <c r="AP615" s="276">
        <v>25686</v>
      </c>
    </row>
    <row r="616" spans="1:42" hidden="1">
      <c r="A616" s="268">
        <v>2</v>
      </c>
      <c r="B616" s="182" t="s">
        <v>330</v>
      </c>
      <c r="C616" s="182">
        <v>1</v>
      </c>
      <c r="D616" s="182" t="s">
        <v>99</v>
      </c>
      <c r="E616" s="182">
        <v>13</v>
      </c>
      <c r="F616" s="182" t="s">
        <v>390</v>
      </c>
      <c r="G616" s="182">
        <v>33</v>
      </c>
      <c r="H616" s="182" t="s">
        <v>762</v>
      </c>
      <c r="I616" s="184" t="s">
        <v>228</v>
      </c>
      <c r="J616" s="182" t="s">
        <v>365</v>
      </c>
      <c r="K616" s="182" t="s">
        <v>391</v>
      </c>
      <c r="L616" s="182"/>
      <c r="M616" s="252">
        <v>13349</v>
      </c>
      <c r="N616" s="252">
        <v>13429</v>
      </c>
      <c r="O616" s="252">
        <v>13509</v>
      </c>
      <c r="P616" s="252">
        <v>13589</v>
      </c>
      <c r="Q616" s="252">
        <v>13669</v>
      </c>
      <c r="R616" s="252">
        <v>13749</v>
      </c>
      <c r="S616" s="252">
        <v>13819</v>
      </c>
      <c r="T616" s="252">
        <v>13889</v>
      </c>
      <c r="U616" s="252">
        <v>13959</v>
      </c>
      <c r="V616" s="252">
        <v>14019</v>
      </c>
      <c r="W616" s="252">
        <v>14069</v>
      </c>
      <c r="X616" s="252">
        <v>14109</v>
      </c>
      <c r="Y616" s="252">
        <v>14129</v>
      </c>
      <c r="Z616" s="252">
        <v>14139</v>
      </c>
      <c r="AA616" s="252">
        <v>14149</v>
      </c>
      <c r="AB616" s="252">
        <v>14149</v>
      </c>
      <c r="AC616" s="252">
        <v>14129</v>
      </c>
      <c r="AD616" s="252">
        <v>14089</v>
      </c>
      <c r="AE616" s="252">
        <v>14039</v>
      </c>
      <c r="AF616" s="252">
        <v>13969</v>
      </c>
      <c r="AG616" s="252">
        <v>13849</v>
      </c>
      <c r="AH616" s="252">
        <v>13629</v>
      </c>
      <c r="AI616" s="252">
        <v>13309</v>
      </c>
      <c r="AJ616" s="252">
        <v>12889</v>
      </c>
      <c r="AK616" s="252">
        <v>12369</v>
      </c>
      <c r="AL616" s="252">
        <v>11749</v>
      </c>
      <c r="AM616" s="252">
        <v>11029</v>
      </c>
      <c r="AN616" s="252">
        <v>10209</v>
      </c>
      <c r="AO616" s="252">
        <v>9289</v>
      </c>
      <c r="AP616" s="276">
        <v>8269</v>
      </c>
    </row>
    <row r="617" spans="1:42" ht="15" hidden="1" thickBot="1">
      <c r="A617" s="270">
        <v>2</v>
      </c>
      <c r="B617" s="185" t="s">
        <v>330</v>
      </c>
      <c r="C617" s="185">
        <v>1</v>
      </c>
      <c r="D617" s="185" t="s">
        <v>99</v>
      </c>
      <c r="E617" s="185">
        <v>13</v>
      </c>
      <c r="F617" s="185" t="s">
        <v>390</v>
      </c>
      <c r="G617" s="185">
        <v>34</v>
      </c>
      <c r="H617" s="185" t="s">
        <v>227</v>
      </c>
      <c r="I617" s="186" t="s">
        <v>228</v>
      </c>
      <c r="J617" s="185" t="s">
        <v>365</v>
      </c>
      <c r="K617" s="185" t="s">
        <v>391</v>
      </c>
      <c r="L617" s="185"/>
      <c r="M617" s="277">
        <v>7683</v>
      </c>
      <c r="N617" s="277">
        <v>7763</v>
      </c>
      <c r="O617" s="277">
        <v>7845</v>
      </c>
      <c r="P617" s="277">
        <v>7930</v>
      </c>
      <c r="Q617" s="277">
        <v>8010</v>
      </c>
      <c r="R617" s="277">
        <v>8085</v>
      </c>
      <c r="S617" s="277">
        <v>8155</v>
      </c>
      <c r="T617" s="277">
        <v>8220</v>
      </c>
      <c r="U617" s="277">
        <v>8280</v>
      </c>
      <c r="V617" s="277">
        <v>8335</v>
      </c>
      <c r="W617" s="277">
        <v>8385</v>
      </c>
      <c r="X617" s="277">
        <v>8350</v>
      </c>
      <c r="Y617" s="277">
        <v>8310</v>
      </c>
      <c r="Z617" s="277">
        <v>8265</v>
      </c>
      <c r="AA617" s="277">
        <v>8220</v>
      </c>
      <c r="AB617" s="277">
        <v>8170.3999999999978</v>
      </c>
      <c r="AC617" s="277">
        <v>8117</v>
      </c>
      <c r="AD617" s="277">
        <v>8050</v>
      </c>
      <c r="AE617" s="277">
        <v>7960</v>
      </c>
      <c r="AF617" s="277">
        <v>7845</v>
      </c>
      <c r="AG617" s="277">
        <v>7715</v>
      </c>
      <c r="AH617" s="277">
        <v>7560</v>
      </c>
      <c r="AI617" s="277">
        <v>7370</v>
      </c>
      <c r="AJ617" s="277">
        <v>7145</v>
      </c>
      <c r="AK617" s="277">
        <v>6885</v>
      </c>
      <c r="AL617" s="277">
        <v>6595</v>
      </c>
      <c r="AM617" s="277">
        <v>6270</v>
      </c>
      <c r="AN617" s="277">
        <v>5940</v>
      </c>
      <c r="AO617" s="277">
        <v>5625</v>
      </c>
      <c r="AP617" s="278">
        <v>5320</v>
      </c>
    </row>
    <row r="618" spans="1:42" hidden="1">
      <c r="A618" s="263">
        <v>2</v>
      </c>
      <c r="B618" s="264" t="s">
        <v>330</v>
      </c>
      <c r="C618" s="264">
        <v>1</v>
      </c>
      <c r="D618" s="264" t="s">
        <v>99</v>
      </c>
      <c r="E618" s="264">
        <v>13</v>
      </c>
      <c r="F618" s="264" t="s">
        <v>390</v>
      </c>
      <c r="G618" s="264">
        <v>35</v>
      </c>
      <c r="H618" s="264" t="s">
        <v>761</v>
      </c>
      <c r="I618" s="266" t="s">
        <v>230</v>
      </c>
      <c r="J618" s="264" t="s">
        <v>365</v>
      </c>
      <c r="K618" s="264" t="s">
        <v>391</v>
      </c>
      <c r="L618" s="264"/>
      <c r="M618" s="274">
        <v>231</v>
      </c>
      <c r="N618" s="274">
        <v>3203.9999999999741</v>
      </c>
      <c r="O618" s="274">
        <v>6494</v>
      </c>
      <c r="P618" s="274">
        <v>10234</v>
      </c>
      <c r="Q618" s="274">
        <v>14254</v>
      </c>
      <c r="R618" s="274">
        <v>19024</v>
      </c>
      <c r="S618" s="274">
        <v>24514</v>
      </c>
      <c r="T618" s="274">
        <v>30804</v>
      </c>
      <c r="U618" s="274">
        <v>38204</v>
      </c>
      <c r="V618" s="274">
        <v>47104</v>
      </c>
      <c r="W618" s="274">
        <v>58054</v>
      </c>
      <c r="X618" s="274">
        <v>71804</v>
      </c>
      <c r="Y618" s="274">
        <v>89804</v>
      </c>
      <c r="Z618" s="274">
        <v>113504</v>
      </c>
      <c r="AA618" s="274">
        <v>138382</v>
      </c>
      <c r="AB618" s="274">
        <v>163760</v>
      </c>
      <c r="AC618" s="274">
        <v>189188</v>
      </c>
      <c r="AD618" s="274">
        <v>216616</v>
      </c>
      <c r="AE618" s="274">
        <v>242694</v>
      </c>
      <c r="AF618" s="274">
        <v>269872</v>
      </c>
      <c r="AG618" s="274">
        <v>295900</v>
      </c>
      <c r="AH618" s="274">
        <v>322692</v>
      </c>
      <c r="AI618" s="274">
        <v>349286</v>
      </c>
      <c r="AJ618" s="274">
        <v>375674</v>
      </c>
      <c r="AK618" s="274">
        <v>404662</v>
      </c>
      <c r="AL618" s="274">
        <v>428333</v>
      </c>
      <c r="AM618" s="274">
        <v>452308</v>
      </c>
      <c r="AN618" s="274">
        <v>476896</v>
      </c>
      <c r="AO618" s="274">
        <v>500344</v>
      </c>
      <c r="AP618" s="279">
        <v>522909</v>
      </c>
    </row>
    <row r="619" spans="1:42" hidden="1">
      <c r="A619" s="268">
        <v>2</v>
      </c>
      <c r="B619" s="182" t="s">
        <v>330</v>
      </c>
      <c r="C619" s="182">
        <v>1</v>
      </c>
      <c r="D619" s="182" t="s">
        <v>99</v>
      </c>
      <c r="E619" s="182">
        <v>13</v>
      </c>
      <c r="F619" s="182" t="s">
        <v>390</v>
      </c>
      <c r="G619" s="182">
        <v>36</v>
      </c>
      <c r="H619" s="182" t="s">
        <v>212</v>
      </c>
      <c r="I619" s="184" t="s">
        <v>230</v>
      </c>
      <c r="J619" s="182" t="s">
        <v>365</v>
      </c>
      <c r="K619" s="182" t="s">
        <v>391</v>
      </c>
      <c r="L619" s="182"/>
      <c r="M619" s="252">
        <v>0</v>
      </c>
      <c r="N619" s="252">
        <v>149.11111111111111</v>
      </c>
      <c r="O619" s="252">
        <v>350</v>
      </c>
      <c r="P619" s="252">
        <v>600</v>
      </c>
      <c r="Q619" s="252">
        <v>1000</v>
      </c>
      <c r="R619" s="252">
        <v>1500</v>
      </c>
      <c r="S619" s="252">
        <v>2100</v>
      </c>
      <c r="T619" s="252">
        <v>2800</v>
      </c>
      <c r="U619" s="252">
        <v>3600</v>
      </c>
      <c r="V619" s="252">
        <v>4800</v>
      </c>
      <c r="W619" s="252">
        <v>6500</v>
      </c>
      <c r="X619" s="252">
        <v>9000</v>
      </c>
      <c r="Y619" s="252">
        <v>13000</v>
      </c>
      <c r="Z619" s="252">
        <v>18000</v>
      </c>
      <c r="AA619" s="252">
        <v>24000</v>
      </c>
      <c r="AB619" s="252">
        <v>31000</v>
      </c>
      <c r="AC619" s="252">
        <v>39000</v>
      </c>
      <c r="AD619" s="252">
        <v>48000</v>
      </c>
      <c r="AE619" s="252">
        <v>57000</v>
      </c>
      <c r="AF619" s="252">
        <v>67000</v>
      </c>
      <c r="AG619" s="252">
        <v>77000</v>
      </c>
      <c r="AH619" s="252">
        <v>87000</v>
      </c>
      <c r="AI619" s="252">
        <v>97000</v>
      </c>
      <c r="AJ619" s="252">
        <v>107000</v>
      </c>
      <c r="AK619" s="252">
        <v>117000</v>
      </c>
      <c r="AL619" s="252">
        <v>127000</v>
      </c>
      <c r="AM619" s="252">
        <v>137000</v>
      </c>
      <c r="AN619" s="252">
        <v>147000</v>
      </c>
      <c r="AO619" s="252">
        <v>157000</v>
      </c>
      <c r="AP619" s="276">
        <v>167000</v>
      </c>
    </row>
    <row r="620" spans="1:42" hidden="1">
      <c r="A620" s="268">
        <v>2</v>
      </c>
      <c r="B620" s="182" t="s">
        <v>330</v>
      </c>
      <c r="C620" s="182">
        <v>1</v>
      </c>
      <c r="D620" s="182" t="s">
        <v>99</v>
      </c>
      <c r="E620" s="182">
        <v>13</v>
      </c>
      <c r="F620" s="182" t="s">
        <v>390</v>
      </c>
      <c r="G620" s="182">
        <v>37</v>
      </c>
      <c r="H620" s="182" t="s">
        <v>768</v>
      </c>
      <c r="I620" s="184" t="s">
        <v>230</v>
      </c>
      <c r="J620" s="182" t="s">
        <v>365</v>
      </c>
      <c r="K620" s="182" t="s">
        <v>391</v>
      </c>
      <c r="L620" s="182"/>
      <c r="M620" s="252">
        <v>295</v>
      </c>
      <c r="N620" s="252">
        <v>585</v>
      </c>
      <c r="O620" s="252">
        <v>880</v>
      </c>
      <c r="P620" s="252">
        <v>1180</v>
      </c>
      <c r="Q620" s="252">
        <v>1485</v>
      </c>
      <c r="R620" s="252">
        <v>1790</v>
      </c>
      <c r="S620" s="252">
        <v>2100</v>
      </c>
      <c r="T620" s="252">
        <v>2420</v>
      </c>
      <c r="U620" s="252">
        <v>2760</v>
      </c>
      <c r="V620" s="252">
        <v>3140</v>
      </c>
      <c r="W620" s="252">
        <v>3570</v>
      </c>
      <c r="X620" s="252">
        <v>4060</v>
      </c>
      <c r="Y620" s="252">
        <v>4610</v>
      </c>
      <c r="Z620" s="252">
        <v>5380</v>
      </c>
      <c r="AA620" s="252">
        <v>6510</v>
      </c>
      <c r="AB620" s="252">
        <v>8055</v>
      </c>
      <c r="AC620" s="252">
        <v>10350</v>
      </c>
      <c r="AD620" s="252">
        <v>13363</v>
      </c>
      <c r="AE620" s="252">
        <v>17162</v>
      </c>
      <c r="AF620" s="252">
        <v>21187</v>
      </c>
      <c r="AG620" s="252">
        <v>25594</v>
      </c>
      <c r="AH620" s="252">
        <v>30282</v>
      </c>
      <c r="AI620" s="252">
        <v>35294</v>
      </c>
      <c r="AJ620" s="252">
        <v>40308</v>
      </c>
      <c r="AK620" s="252">
        <v>45322</v>
      </c>
      <c r="AL620" s="252">
        <v>50338</v>
      </c>
      <c r="AM620" s="252">
        <v>55045</v>
      </c>
      <c r="AN620" s="252">
        <v>59748</v>
      </c>
      <c r="AO620" s="252">
        <v>64346</v>
      </c>
      <c r="AP620" s="276">
        <v>68791</v>
      </c>
    </row>
    <row r="621" spans="1:42" hidden="1">
      <c r="A621" s="268">
        <v>2</v>
      </c>
      <c r="B621" s="182" t="s">
        <v>330</v>
      </c>
      <c r="C621" s="182">
        <v>1</v>
      </c>
      <c r="D621" s="182" t="s">
        <v>99</v>
      </c>
      <c r="E621" s="182">
        <v>13</v>
      </c>
      <c r="F621" s="182" t="s">
        <v>390</v>
      </c>
      <c r="G621" s="182">
        <v>38</v>
      </c>
      <c r="H621" s="182" t="s">
        <v>763</v>
      </c>
      <c r="I621" s="184" t="s">
        <v>230</v>
      </c>
      <c r="J621" s="182" t="s">
        <v>365</v>
      </c>
      <c r="K621" s="182" t="s">
        <v>391</v>
      </c>
      <c r="L621" s="182"/>
      <c r="M621" s="252">
        <v>243</v>
      </c>
      <c r="N621" s="252">
        <v>299.77777777778101</v>
      </c>
      <c r="O621" s="252">
        <v>549.55555555556202</v>
      </c>
      <c r="P621" s="252">
        <v>1020.3333333333285</v>
      </c>
      <c r="Q621" s="252">
        <v>1700.1111111111095</v>
      </c>
      <c r="R621" s="252">
        <v>2749.888888888876</v>
      </c>
      <c r="S621" s="252">
        <v>4299.666666666657</v>
      </c>
      <c r="T621" s="252">
        <v>6300.444444444438</v>
      </c>
      <c r="U621" s="252">
        <v>8900.222222222219</v>
      </c>
      <c r="V621" s="252">
        <v>12470</v>
      </c>
      <c r="W621" s="252">
        <v>17249.899999999994</v>
      </c>
      <c r="X621" s="252">
        <v>23499.799999999988</v>
      </c>
      <c r="Y621" s="252">
        <v>30849.700000000012</v>
      </c>
      <c r="Z621" s="252">
        <v>38399.600000000006</v>
      </c>
      <c r="AA621" s="252">
        <v>46311.5</v>
      </c>
      <c r="AB621" s="252">
        <v>53624.399999999994</v>
      </c>
      <c r="AC621" s="252">
        <v>60786.299999999988</v>
      </c>
      <c r="AD621" s="252">
        <v>65848.200000000012</v>
      </c>
      <c r="AE621" s="252">
        <v>72160.100000000006</v>
      </c>
      <c r="AF621" s="252">
        <v>77272</v>
      </c>
      <c r="AG621" s="252">
        <v>83471.5</v>
      </c>
      <c r="AH621" s="252">
        <v>88822</v>
      </c>
      <c r="AI621" s="252">
        <v>94271.5</v>
      </c>
      <c r="AJ621" s="252">
        <v>99872</v>
      </c>
      <c r="AK621" s="252">
        <v>105022</v>
      </c>
      <c r="AL621" s="252">
        <v>110922</v>
      </c>
      <c r="AM621" s="252">
        <v>121071.5</v>
      </c>
      <c r="AN621" s="252">
        <v>130332</v>
      </c>
      <c r="AO621" s="252">
        <v>140551.5</v>
      </c>
      <c r="AP621" s="276">
        <v>150972</v>
      </c>
    </row>
    <row r="622" spans="1:42" hidden="1">
      <c r="A622" s="268">
        <v>2</v>
      </c>
      <c r="B622" s="182" t="s">
        <v>330</v>
      </c>
      <c r="C622" s="182">
        <v>1</v>
      </c>
      <c r="D622" s="182" t="s">
        <v>99</v>
      </c>
      <c r="E622" s="182">
        <v>13</v>
      </c>
      <c r="F622" s="182" t="s">
        <v>390</v>
      </c>
      <c r="G622" s="182">
        <v>39</v>
      </c>
      <c r="H622" s="182" t="s">
        <v>215</v>
      </c>
      <c r="I622" s="184" t="s">
        <v>230</v>
      </c>
      <c r="J622" s="182" t="s">
        <v>365</v>
      </c>
      <c r="K622" s="182" t="s">
        <v>391</v>
      </c>
      <c r="L622" s="182"/>
      <c r="M622" s="252">
        <v>88</v>
      </c>
      <c r="N622" s="252">
        <v>155.66666666666652</v>
      </c>
      <c r="O622" s="252">
        <v>229</v>
      </c>
      <c r="P622" s="252">
        <v>307</v>
      </c>
      <c r="Q622" s="252">
        <v>392.22222222222263</v>
      </c>
      <c r="R622" s="252">
        <v>483</v>
      </c>
      <c r="S622" s="252">
        <v>586</v>
      </c>
      <c r="T622" s="252">
        <v>714</v>
      </c>
      <c r="U622" s="252">
        <v>868</v>
      </c>
      <c r="V622" s="252">
        <v>1059</v>
      </c>
      <c r="W622" s="252">
        <v>1293</v>
      </c>
      <c r="X622" s="252">
        <v>1500</v>
      </c>
      <c r="Y622" s="252">
        <v>1765</v>
      </c>
      <c r="Z622" s="252">
        <v>2080</v>
      </c>
      <c r="AA622" s="252">
        <v>2438</v>
      </c>
      <c r="AB622" s="252">
        <v>2790</v>
      </c>
      <c r="AC622" s="252">
        <v>3130</v>
      </c>
      <c r="AD622" s="252">
        <v>3445</v>
      </c>
      <c r="AE622" s="252">
        <v>3734</v>
      </c>
      <c r="AF622" s="252">
        <v>3986</v>
      </c>
      <c r="AG622" s="252">
        <v>4192</v>
      </c>
      <c r="AH622" s="252">
        <v>4360</v>
      </c>
      <c r="AI622" s="252">
        <v>4465</v>
      </c>
      <c r="AJ622" s="252">
        <v>4515</v>
      </c>
      <c r="AK622" s="252">
        <v>4515</v>
      </c>
      <c r="AL622" s="252">
        <v>4515</v>
      </c>
      <c r="AM622" s="252">
        <v>4515</v>
      </c>
      <c r="AN622" s="252">
        <v>4515</v>
      </c>
      <c r="AO622" s="252">
        <v>4515</v>
      </c>
      <c r="AP622" s="276">
        <v>4515</v>
      </c>
    </row>
    <row r="623" spans="1:42" hidden="1">
      <c r="A623" s="268">
        <v>2</v>
      </c>
      <c r="B623" s="182" t="s">
        <v>330</v>
      </c>
      <c r="C623" s="182">
        <v>1</v>
      </c>
      <c r="D623" s="182" t="s">
        <v>99</v>
      </c>
      <c r="E623" s="182">
        <v>13</v>
      </c>
      <c r="F623" s="182" t="s">
        <v>390</v>
      </c>
      <c r="G623" s="182">
        <v>40</v>
      </c>
      <c r="H623" s="182" t="s">
        <v>216</v>
      </c>
      <c r="I623" s="184" t="s">
        <v>230</v>
      </c>
      <c r="J623" s="182" t="s">
        <v>365</v>
      </c>
      <c r="K623" s="182" t="s">
        <v>391</v>
      </c>
      <c r="L623" s="182"/>
      <c r="M623" s="252">
        <v>0</v>
      </c>
      <c r="N623" s="252">
        <v>62</v>
      </c>
      <c r="O623" s="252">
        <v>125</v>
      </c>
      <c r="P623" s="252">
        <v>189</v>
      </c>
      <c r="Q623" s="252">
        <v>256</v>
      </c>
      <c r="R623" s="252">
        <v>326</v>
      </c>
      <c r="S623" s="252">
        <v>400</v>
      </c>
      <c r="T623" s="252">
        <v>480</v>
      </c>
      <c r="U623" s="252">
        <v>570</v>
      </c>
      <c r="V623" s="252">
        <v>680</v>
      </c>
      <c r="W623" s="252">
        <v>805</v>
      </c>
      <c r="X623" s="252">
        <v>950</v>
      </c>
      <c r="Y623" s="252">
        <v>1122</v>
      </c>
      <c r="Z623" s="252">
        <v>1322</v>
      </c>
      <c r="AA623" s="252">
        <v>1530</v>
      </c>
      <c r="AB623" s="252">
        <v>1752</v>
      </c>
      <c r="AC623" s="252">
        <v>1919</v>
      </c>
      <c r="AD623" s="252">
        <v>2085</v>
      </c>
      <c r="AE623" s="252">
        <v>2250</v>
      </c>
      <c r="AF623" s="252">
        <v>2412</v>
      </c>
      <c r="AG623" s="252">
        <v>2571</v>
      </c>
      <c r="AH623" s="252">
        <v>2725</v>
      </c>
      <c r="AI623" s="252">
        <v>2874</v>
      </c>
      <c r="AJ623" s="252">
        <v>3013</v>
      </c>
      <c r="AK623" s="252">
        <v>3132</v>
      </c>
      <c r="AL623" s="252">
        <v>3236</v>
      </c>
      <c r="AM623" s="252">
        <v>3320</v>
      </c>
      <c r="AN623" s="252">
        <v>3377</v>
      </c>
      <c r="AO623" s="252">
        <v>3406</v>
      </c>
      <c r="AP623" s="276">
        <v>3427</v>
      </c>
    </row>
    <row r="624" spans="1:42" hidden="1">
      <c r="A624" s="268">
        <v>2</v>
      </c>
      <c r="B624" s="182" t="s">
        <v>330</v>
      </c>
      <c r="C624" s="182">
        <v>1</v>
      </c>
      <c r="D624" s="182" t="s">
        <v>99</v>
      </c>
      <c r="E624" s="182">
        <v>13</v>
      </c>
      <c r="F624" s="182" t="s">
        <v>390</v>
      </c>
      <c r="G624" s="182">
        <v>41</v>
      </c>
      <c r="H624" s="182" t="s">
        <v>765</v>
      </c>
      <c r="I624" s="184" t="s">
        <v>230</v>
      </c>
      <c r="J624" s="182" t="s">
        <v>365</v>
      </c>
      <c r="K624" s="182" t="s">
        <v>391</v>
      </c>
      <c r="L624" s="182"/>
      <c r="M624" s="252">
        <v>32</v>
      </c>
      <c r="N624" s="252">
        <v>50</v>
      </c>
      <c r="O624" s="252">
        <v>80</v>
      </c>
      <c r="P624" s="252">
        <v>110</v>
      </c>
      <c r="Q624" s="252">
        <v>150</v>
      </c>
      <c r="R624" s="252">
        <v>200</v>
      </c>
      <c r="S624" s="252">
        <v>250</v>
      </c>
      <c r="T624" s="252">
        <v>300</v>
      </c>
      <c r="U624" s="252">
        <v>398</v>
      </c>
      <c r="V624" s="252">
        <v>495</v>
      </c>
      <c r="W624" s="252">
        <v>592</v>
      </c>
      <c r="X624" s="252">
        <v>690</v>
      </c>
      <c r="Y624" s="252">
        <v>787</v>
      </c>
      <c r="Z624" s="252">
        <v>884</v>
      </c>
      <c r="AA624" s="252">
        <v>982</v>
      </c>
      <c r="AB624" s="252">
        <v>1084</v>
      </c>
      <c r="AC624" s="252">
        <v>1163</v>
      </c>
      <c r="AD624" s="252">
        <v>1231</v>
      </c>
      <c r="AE624" s="252">
        <v>1298</v>
      </c>
      <c r="AF624" s="252">
        <v>1355</v>
      </c>
      <c r="AG624" s="252">
        <v>1403</v>
      </c>
      <c r="AH624" s="252">
        <v>1450</v>
      </c>
      <c r="AI624" s="252">
        <v>1497</v>
      </c>
      <c r="AJ624" s="252">
        <v>1497</v>
      </c>
      <c r="AK624" s="252">
        <v>1497</v>
      </c>
      <c r="AL624" s="252">
        <v>1497</v>
      </c>
      <c r="AM624" s="252">
        <v>1497</v>
      </c>
      <c r="AN624" s="252">
        <v>1497</v>
      </c>
      <c r="AO624" s="252">
        <v>1497</v>
      </c>
      <c r="AP624" s="276">
        <v>1497</v>
      </c>
    </row>
    <row r="625" spans="1:42" hidden="1">
      <c r="A625" s="268">
        <v>2</v>
      </c>
      <c r="B625" s="182" t="s">
        <v>330</v>
      </c>
      <c r="C625" s="182">
        <v>1</v>
      </c>
      <c r="D625" s="182" t="s">
        <v>99</v>
      </c>
      <c r="E625" s="182">
        <v>13</v>
      </c>
      <c r="F625" s="182" t="s">
        <v>390</v>
      </c>
      <c r="G625" s="182">
        <v>42</v>
      </c>
      <c r="H625" s="182" t="s">
        <v>766</v>
      </c>
      <c r="I625" s="184" t="s">
        <v>230</v>
      </c>
      <c r="J625" s="182" t="s">
        <v>365</v>
      </c>
      <c r="K625" s="182" t="s">
        <v>391</v>
      </c>
      <c r="L625" s="182"/>
      <c r="M625" s="252">
        <v>0</v>
      </c>
      <c r="N625" s="252">
        <v>3</v>
      </c>
      <c r="O625" s="252">
        <v>7</v>
      </c>
      <c r="P625" s="252">
        <v>11</v>
      </c>
      <c r="Q625" s="252">
        <v>15</v>
      </c>
      <c r="R625" s="252">
        <v>22</v>
      </c>
      <c r="S625" s="252">
        <v>27</v>
      </c>
      <c r="T625" s="252">
        <v>37</v>
      </c>
      <c r="U625" s="252">
        <v>49</v>
      </c>
      <c r="V625" s="252">
        <v>59</v>
      </c>
      <c r="W625" s="252">
        <v>79</v>
      </c>
      <c r="X625" s="252">
        <v>101</v>
      </c>
      <c r="Y625" s="252">
        <v>131</v>
      </c>
      <c r="Z625" s="252">
        <v>161</v>
      </c>
      <c r="AA625" s="252">
        <v>203</v>
      </c>
      <c r="AB625" s="252">
        <v>238</v>
      </c>
      <c r="AC625" s="252">
        <v>275</v>
      </c>
      <c r="AD625" s="252">
        <v>313</v>
      </c>
      <c r="AE625" s="252">
        <v>349</v>
      </c>
      <c r="AF625" s="252">
        <v>385</v>
      </c>
      <c r="AG625" s="252">
        <v>420</v>
      </c>
      <c r="AH625" s="252">
        <v>455</v>
      </c>
      <c r="AI625" s="252">
        <v>485</v>
      </c>
      <c r="AJ625" s="252">
        <v>515</v>
      </c>
      <c r="AK625" s="252">
        <v>545</v>
      </c>
      <c r="AL625" s="252">
        <v>565</v>
      </c>
      <c r="AM625" s="252">
        <v>585</v>
      </c>
      <c r="AN625" s="252">
        <v>595</v>
      </c>
      <c r="AO625" s="252">
        <v>605</v>
      </c>
      <c r="AP625" s="276">
        <v>605</v>
      </c>
    </row>
    <row r="626" spans="1:42" hidden="1">
      <c r="A626" s="268">
        <v>2</v>
      </c>
      <c r="B626" s="182" t="s">
        <v>330</v>
      </c>
      <c r="C626" s="182">
        <v>1</v>
      </c>
      <c r="D626" s="182" t="s">
        <v>99</v>
      </c>
      <c r="E626" s="182">
        <v>13</v>
      </c>
      <c r="F626" s="182" t="s">
        <v>390</v>
      </c>
      <c r="G626" s="182">
        <v>43</v>
      </c>
      <c r="H626" s="182" t="s">
        <v>767</v>
      </c>
      <c r="I626" s="184" t="s">
        <v>230</v>
      </c>
      <c r="J626" s="182" t="s">
        <v>365</v>
      </c>
      <c r="K626" s="182" t="s">
        <v>391</v>
      </c>
      <c r="L626" s="182"/>
      <c r="M626" s="252">
        <v>0</v>
      </c>
      <c r="N626" s="252">
        <v>0</v>
      </c>
      <c r="O626" s="252">
        <v>0</v>
      </c>
      <c r="P626" s="252">
        <v>0</v>
      </c>
      <c r="Q626" s="252">
        <v>0</v>
      </c>
      <c r="R626" s="252">
        <v>0</v>
      </c>
      <c r="S626" s="252">
        <v>0</v>
      </c>
      <c r="T626" s="252">
        <v>0</v>
      </c>
      <c r="U626" s="252">
        <v>0</v>
      </c>
      <c r="V626" s="252">
        <v>0</v>
      </c>
      <c r="W626" s="252">
        <v>0</v>
      </c>
      <c r="X626" s="252">
        <v>0</v>
      </c>
      <c r="Y626" s="252">
        <v>0</v>
      </c>
      <c r="Z626" s="252">
        <v>0</v>
      </c>
      <c r="AA626" s="252">
        <v>0</v>
      </c>
      <c r="AB626" s="252">
        <v>0</v>
      </c>
      <c r="AC626" s="252">
        <v>0</v>
      </c>
      <c r="AD626" s="252">
        <v>0</v>
      </c>
      <c r="AE626" s="252">
        <v>0</v>
      </c>
      <c r="AF626" s="252">
        <v>0</v>
      </c>
      <c r="AG626" s="252">
        <v>0</v>
      </c>
      <c r="AH626" s="252">
        <v>0</v>
      </c>
      <c r="AI626" s="252">
        <v>0</v>
      </c>
      <c r="AJ626" s="252">
        <v>0</v>
      </c>
      <c r="AK626" s="252">
        <v>0</v>
      </c>
      <c r="AL626" s="252">
        <v>0</v>
      </c>
      <c r="AM626" s="252">
        <v>0</v>
      </c>
      <c r="AN626" s="252">
        <v>0</v>
      </c>
      <c r="AO626" s="252">
        <v>0</v>
      </c>
      <c r="AP626" s="276">
        <v>0</v>
      </c>
    </row>
    <row r="627" spans="1:42" hidden="1">
      <c r="A627" s="268">
        <v>2</v>
      </c>
      <c r="B627" s="182" t="s">
        <v>330</v>
      </c>
      <c r="C627" s="182">
        <v>1</v>
      </c>
      <c r="D627" s="182" t="s">
        <v>99</v>
      </c>
      <c r="E627" s="182">
        <v>13</v>
      </c>
      <c r="F627" s="182" t="s">
        <v>390</v>
      </c>
      <c r="G627" s="182">
        <v>44</v>
      </c>
      <c r="H627" s="182" t="s">
        <v>220</v>
      </c>
      <c r="I627" s="184" t="s">
        <v>230</v>
      </c>
      <c r="J627" s="182" t="s">
        <v>365</v>
      </c>
      <c r="K627" s="182" t="s">
        <v>391</v>
      </c>
      <c r="L627" s="182"/>
      <c r="M627" s="252">
        <v>0</v>
      </c>
      <c r="N627" s="252">
        <v>0</v>
      </c>
      <c r="O627" s="252">
        <v>0</v>
      </c>
      <c r="P627" s="252">
        <v>0</v>
      </c>
      <c r="Q627" s="252">
        <v>0</v>
      </c>
      <c r="R627" s="252">
        <v>0</v>
      </c>
      <c r="S627" s="252">
        <v>0</v>
      </c>
      <c r="T627" s="252">
        <v>0</v>
      </c>
      <c r="U627" s="252">
        <v>0</v>
      </c>
      <c r="V627" s="252">
        <v>0</v>
      </c>
      <c r="W627" s="252">
        <v>0</v>
      </c>
      <c r="X627" s="252">
        <v>0</v>
      </c>
      <c r="Y627" s="252">
        <v>0</v>
      </c>
      <c r="Z627" s="252">
        <v>0</v>
      </c>
      <c r="AA627" s="252">
        <v>0</v>
      </c>
      <c r="AB627" s="252">
        <v>0</v>
      </c>
      <c r="AC627" s="252">
        <v>0</v>
      </c>
      <c r="AD627" s="252">
        <v>0</v>
      </c>
      <c r="AE627" s="252">
        <v>0</v>
      </c>
      <c r="AF627" s="252">
        <v>0</v>
      </c>
      <c r="AG627" s="252">
        <v>0</v>
      </c>
      <c r="AH627" s="252">
        <v>0</v>
      </c>
      <c r="AI627" s="252">
        <v>0</v>
      </c>
      <c r="AJ627" s="252">
        <v>0</v>
      </c>
      <c r="AK627" s="252">
        <v>0</v>
      </c>
      <c r="AL627" s="252">
        <v>0</v>
      </c>
      <c r="AM627" s="252">
        <v>0</v>
      </c>
      <c r="AN627" s="252">
        <v>0</v>
      </c>
      <c r="AO627" s="252">
        <v>0</v>
      </c>
      <c r="AP627" s="276">
        <v>0</v>
      </c>
    </row>
    <row r="628" spans="1:42" hidden="1">
      <c r="A628" s="268">
        <v>2</v>
      </c>
      <c r="B628" s="182" t="s">
        <v>330</v>
      </c>
      <c r="C628" s="182">
        <v>1</v>
      </c>
      <c r="D628" s="182" t="s">
        <v>99</v>
      </c>
      <c r="E628" s="182">
        <v>13</v>
      </c>
      <c r="F628" s="182" t="s">
        <v>390</v>
      </c>
      <c r="G628" s="182">
        <v>45</v>
      </c>
      <c r="H628" s="182" t="s">
        <v>221</v>
      </c>
      <c r="I628" s="184" t="s">
        <v>230</v>
      </c>
      <c r="J628" s="182" t="s">
        <v>365</v>
      </c>
      <c r="K628" s="182" t="s">
        <v>391</v>
      </c>
      <c r="L628" s="182"/>
      <c r="M628" s="252">
        <v>0</v>
      </c>
      <c r="N628" s="252">
        <v>0</v>
      </c>
      <c r="O628" s="252">
        <v>0</v>
      </c>
      <c r="P628" s="252">
        <v>0</v>
      </c>
      <c r="Q628" s="252">
        <v>20</v>
      </c>
      <c r="R628" s="252">
        <v>40</v>
      </c>
      <c r="S628" s="252">
        <v>70</v>
      </c>
      <c r="T628" s="252">
        <v>100</v>
      </c>
      <c r="U628" s="252">
        <v>130</v>
      </c>
      <c r="V628" s="252">
        <v>170</v>
      </c>
      <c r="W628" s="252">
        <v>210</v>
      </c>
      <c r="X628" s="252">
        <v>250</v>
      </c>
      <c r="Y628" s="252">
        <v>300</v>
      </c>
      <c r="Z628" s="252">
        <v>350</v>
      </c>
      <c r="AA628" s="252">
        <v>400</v>
      </c>
      <c r="AB628" s="252">
        <v>450</v>
      </c>
      <c r="AC628" s="252">
        <v>477</v>
      </c>
      <c r="AD628" s="252">
        <v>500</v>
      </c>
      <c r="AE628" s="252">
        <v>521</v>
      </c>
      <c r="AF628" s="252">
        <v>521</v>
      </c>
      <c r="AG628" s="252">
        <v>521</v>
      </c>
      <c r="AH628" s="252">
        <v>521</v>
      </c>
      <c r="AI628" s="252">
        <v>521</v>
      </c>
      <c r="AJ628" s="252">
        <v>521</v>
      </c>
      <c r="AK628" s="252">
        <v>521</v>
      </c>
      <c r="AL628" s="182">
        <v>521</v>
      </c>
      <c r="AM628" s="182">
        <v>521</v>
      </c>
      <c r="AN628" s="182">
        <v>521</v>
      </c>
      <c r="AO628" s="182">
        <v>521</v>
      </c>
      <c r="AP628" s="269">
        <v>521</v>
      </c>
    </row>
    <row r="629" spans="1:42" hidden="1">
      <c r="A629" s="268">
        <v>2</v>
      </c>
      <c r="B629" s="182" t="s">
        <v>330</v>
      </c>
      <c r="C629" s="182">
        <v>1</v>
      </c>
      <c r="D629" s="182" t="s">
        <v>99</v>
      </c>
      <c r="E629" s="182">
        <v>13</v>
      </c>
      <c r="F629" s="182" t="s">
        <v>390</v>
      </c>
      <c r="G629" s="182">
        <v>46</v>
      </c>
      <c r="H629" s="182" t="s">
        <v>222</v>
      </c>
      <c r="I629" s="184" t="s">
        <v>230</v>
      </c>
      <c r="J629" s="182" t="s">
        <v>365</v>
      </c>
      <c r="K629" s="182" t="s">
        <v>391</v>
      </c>
      <c r="L629" s="182"/>
      <c r="M629" s="252">
        <v>1268</v>
      </c>
      <c r="N629" s="252">
        <v>2600</v>
      </c>
      <c r="O629" s="252">
        <v>4000</v>
      </c>
      <c r="P629" s="252">
        <v>6200</v>
      </c>
      <c r="Q629" s="252">
        <v>9100</v>
      </c>
      <c r="R629" s="252">
        <v>12900</v>
      </c>
      <c r="S629" s="252">
        <v>17700</v>
      </c>
      <c r="T629" s="252">
        <v>23600</v>
      </c>
      <c r="U629" s="252">
        <v>31750</v>
      </c>
      <c r="V629" s="252">
        <v>41350</v>
      </c>
      <c r="W629" s="252">
        <v>52600</v>
      </c>
      <c r="X629" s="252">
        <v>65500</v>
      </c>
      <c r="Y629" s="252">
        <v>81000</v>
      </c>
      <c r="Z629" s="252">
        <v>101000</v>
      </c>
      <c r="AA629" s="252">
        <v>124810</v>
      </c>
      <c r="AB629" s="252">
        <v>152200</v>
      </c>
      <c r="AC629" s="252">
        <v>178020</v>
      </c>
      <c r="AD629" s="252">
        <v>203510</v>
      </c>
      <c r="AE629" s="252">
        <v>226550</v>
      </c>
      <c r="AF629" s="252">
        <v>250050</v>
      </c>
      <c r="AG629" s="252">
        <v>272830</v>
      </c>
      <c r="AH629" s="252">
        <v>294300</v>
      </c>
      <c r="AI629" s="252">
        <v>314400</v>
      </c>
      <c r="AJ629" s="252">
        <v>333000</v>
      </c>
      <c r="AK629" s="252">
        <v>348600</v>
      </c>
      <c r="AL629" s="252">
        <v>363300</v>
      </c>
      <c r="AM629" s="252">
        <v>376000</v>
      </c>
      <c r="AN629" s="252">
        <v>385500</v>
      </c>
      <c r="AO629" s="252">
        <v>390500</v>
      </c>
      <c r="AP629" s="276">
        <v>391400</v>
      </c>
    </row>
    <row r="630" spans="1:42" hidden="1">
      <c r="A630" s="268">
        <v>2</v>
      </c>
      <c r="B630" s="182" t="s">
        <v>330</v>
      </c>
      <c r="C630" s="182">
        <v>1</v>
      </c>
      <c r="D630" s="182" t="s">
        <v>99</v>
      </c>
      <c r="E630" s="182">
        <v>13</v>
      </c>
      <c r="F630" s="182" t="s">
        <v>390</v>
      </c>
      <c r="G630" s="182">
        <v>47</v>
      </c>
      <c r="H630" s="182" t="s">
        <v>772</v>
      </c>
      <c r="I630" s="184" t="s">
        <v>230</v>
      </c>
      <c r="J630" s="182" t="s">
        <v>365</v>
      </c>
      <c r="K630" s="182" t="s">
        <v>391</v>
      </c>
      <c r="L630" s="182"/>
      <c r="M630" s="252">
        <v>553</v>
      </c>
      <c r="N630" s="252">
        <v>722.77777777777783</v>
      </c>
      <c r="O630" s="252">
        <v>901</v>
      </c>
      <c r="P630" s="252">
        <v>1090</v>
      </c>
      <c r="Q630" s="252">
        <v>1292</v>
      </c>
      <c r="R630" s="252">
        <v>1510</v>
      </c>
      <c r="S630" s="252">
        <v>1741</v>
      </c>
      <c r="T630" s="252">
        <v>1987</v>
      </c>
      <c r="U630" s="252">
        <v>2248</v>
      </c>
      <c r="V630" s="252">
        <v>2520</v>
      </c>
      <c r="W630" s="252">
        <v>2805</v>
      </c>
      <c r="X630" s="252">
        <v>3100</v>
      </c>
      <c r="Y630" s="252">
        <v>3399</v>
      </c>
      <c r="Z630" s="252">
        <v>3701</v>
      </c>
      <c r="AA630" s="252">
        <v>4008</v>
      </c>
      <c r="AB630" s="252">
        <v>4320</v>
      </c>
      <c r="AC630" s="252">
        <v>4460.7777777777774</v>
      </c>
      <c r="AD630" s="252">
        <v>4596</v>
      </c>
      <c r="AE630" s="252">
        <v>4713</v>
      </c>
      <c r="AF630" s="252">
        <v>4808</v>
      </c>
      <c r="AG630" s="252">
        <v>4875</v>
      </c>
      <c r="AH630" s="252">
        <v>4883</v>
      </c>
      <c r="AI630" s="252">
        <v>4880</v>
      </c>
      <c r="AJ630" s="252">
        <v>4865</v>
      </c>
      <c r="AK630" s="252">
        <v>4841</v>
      </c>
      <c r="AL630" s="252">
        <v>4808</v>
      </c>
      <c r="AM630" s="252">
        <v>4768</v>
      </c>
      <c r="AN630" s="252">
        <v>4729</v>
      </c>
      <c r="AO630" s="252">
        <v>4692</v>
      </c>
      <c r="AP630" s="276">
        <v>4665</v>
      </c>
    </row>
    <row r="631" spans="1:42" hidden="1">
      <c r="A631" s="268">
        <v>2</v>
      </c>
      <c r="B631" s="182" t="s">
        <v>330</v>
      </c>
      <c r="C631" s="182">
        <v>1</v>
      </c>
      <c r="D631" s="182" t="s">
        <v>99</v>
      </c>
      <c r="E631" s="182">
        <v>13</v>
      </c>
      <c r="F631" s="182" t="s">
        <v>390</v>
      </c>
      <c r="G631" s="182">
        <v>48</v>
      </c>
      <c r="H631" s="182" t="s">
        <v>224</v>
      </c>
      <c r="I631" s="184" t="s">
        <v>230</v>
      </c>
      <c r="J631" s="182" t="s">
        <v>365</v>
      </c>
      <c r="K631" s="182" t="s">
        <v>391</v>
      </c>
      <c r="L631" s="182"/>
      <c r="M631" s="252">
        <v>358</v>
      </c>
      <c r="N631" s="252">
        <v>615</v>
      </c>
      <c r="O631" s="252">
        <v>889</v>
      </c>
      <c r="P631" s="252">
        <v>1183</v>
      </c>
      <c r="Q631" s="252">
        <v>1495</v>
      </c>
      <c r="R631" s="252">
        <v>1828</v>
      </c>
      <c r="S631" s="252">
        <v>2183</v>
      </c>
      <c r="T631" s="252">
        <v>2562</v>
      </c>
      <c r="U631" s="252">
        <v>2960</v>
      </c>
      <c r="V631" s="252">
        <v>3369</v>
      </c>
      <c r="W631" s="252">
        <v>3778</v>
      </c>
      <c r="X631" s="252">
        <v>4184</v>
      </c>
      <c r="Y631" s="252">
        <v>4585</v>
      </c>
      <c r="Z631" s="252">
        <v>4978</v>
      </c>
      <c r="AA631" s="252">
        <v>5365</v>
      </c>
      <c r="AB631" s="252">
        <v>5731</v>
      </c>
      <c r="AC631" s="252">
        <v>5796</v>
      </c>
      <c r="AD631" s="252">
        <v>5818</v>
      </c>
      <c r="AE631" s="252">
        <v>5832</v>
      </c>
      <c r="AF631" s="252">
        <v>5841</v>
      </c>
      <c r="AG631" s="252">
        <v>5846</v>
      </c>
      <c r="AH631" s="252">
        <v>5856</v>
      </c>
      <c r="AI631" s="252">
        <v>5869</v>
      </c>
      <c r="AJ631" s="252">
        <v>5886</v>
      </c>
      <c r="AK631" s="252">
        <v>5915</v>
      </c>
      <c r="AL631" s="252">
        <v>5963</v>
      </c>
      <c r="AM631" s="252">
        <v>6047</v>
      </c>
      <c r="AN631" s="252">
        <v>6156</v>
      </c>
      <c r="AO631" s="252">
        <v>6307</v>
      </c>
      <c r="AP631" s="276">
        <v>6486</v>
      </c>
    </row>
    <row r="632" spans="1:42" hidden="1">
      <c r="A632" s="268">
        <v>2</v>
      </c>
      <c r="B632" s="182" t="s">
        <v>330</v>
      </c>
      <c r="C632" s="182">
        <v>1</v>
      </c>
      <c r="D632" s="182" t="s">
        <v>99</v>
      </c>
      <c r="E632" s="182">
        <v>13</v>
      </c>
      <c r="F632" s="182" t="s">
        <v>390</v>
      </c>
      <c r="G632" s="182">
        <v>49</v>
      </c>
      <c r="H632" s="182" t="s">
        <v>764</v>
      </c>
      <c r="I632" s="184" t="s">
        <v>230</v>
      </c>
      <c r="J632" s="182" t="s">
        <v>365</v>
      </c>
      <c r="K632" s="182" t="s">
        <v>391</v>
      </c>
      <c r="L632" s="182"/>
      <c r="M632" s="252">
        <v>51</v>
      </c>
      <c r="N632" s="252">
        <v>70</v>
      </c>
      <c r="O632" s="252">
        <v>95</v>
      </c>
      <c r="P632" s="252">
        <v>120</v>
      </c>
      <c r="Q632" s="252">
        <v>155</v>
      </c>
      <c r="R632" s="252">
        <v>200</v>
      </c>
      <c r="S632" s="252">
        <v>250</v>
      </c>
      <c r="T632" s="252">
        <v>332</v>
      </c>
      <c r="U632" s="252">
        <v>430</v>
      </c>
      <c r="V632" s="252">
        <v>550</v>
      </c>
      <c r="W632" s="252">
        <v>750</v>
      </c>
      <c r="X632" s="252">
        <v>1000</v>
      </c>
      <c r="Y632" s="252">
        <v>1400</v>
      </c>
      <c r="Z632" s="252">
        <v>1800</v>
      </c>
      <c r="AA632" s="252">
        <v>2304</v>
      </c>
      <c r="AB632" s="252">
        <v>2900</v>
      </c>
      <c r="AC632" s="252">
        <v>3500</v>
      </c>
      <c r="AD632" s="252">
        <v>4200</v>
      </c>
      <c r="AE632" s="252">
        <v>4900</v>
      </c>
      <c r="AF632" s="252">
        <v>5700</v>
      </c>
      <c r="AG632" s="252">
        <v>6600</v>
      </c>
      <c r="AH632" s="252">
        <v>7500</v>
      </c>
      <c r="AI632" s="252">
        <v>8500</v>
      </c>
      <c r="AJ632" s="252">
        <v>9600</v>
      </c>
      <c r="AK632" s="252">
        <v>10700</v>
      </c>
      <c r="AL632" s="252">
        <v>11800</v>
      </c>
      <c r="AM632" s="252">
        <v>13000</v>
      </c>
      <c r="AN632" s="252">
        <v>14500</v>
      </c>
      <c r="AO632" s="252">
        <v>16000</v>
      </c>
      <c r="AP632" s="276">
        <v>17500</v>
      </c>
    </row>
    <row r="633" spans="1:42" hidden="1">
      <c r="A633" s="268">
        <v>2</v>
      </c>
      <c r="B633" s="182" t="s">
        <v>330</v>
      </c>
      <c r="C633" s="182">
        <v>1</v>
      </c>
      <c r="D633" s="182" t="s">
        <v>99</v>
      </c>
      <c r="E633" s="182">
        <v>13</v>
      </c>
      <c r="F633" s="182" t="s">
        <v>390</v>
      </c>
      <c r="G633" s="182">
        <v>50</v>
      </c>
      <c r="H633" s="182" t="s">
        <v>762</v>
      </c>
      <c r="I633" s="184" t="s">
        <v>230</v>
      </c>
      <c r="J633" s="182" t="s">
        <v>365</v>
      </c>
      <c r="K633" s="182" t="s">
        <v>391</v>
      </c>
      <c r="L633" s="182"/>
      <c r="M633" s="252">
        <v>0</v>
      </c>
      <c r="N633" s="252">
        <v>0</v>
      </c>
      <c r="O633" s="252">
        <v>0</v>
      </c>
      <c r="P633" s="252">
        <v>0</v>
      </c>
      <c r="Q633" s="252">
        <v>0</v>
      </c>
      <c r="R633" s="252">
        <v>0</v>
      </c>
      <c r="S633" s="252">
        <v>0</v>
      </c>
      <c r="T633" s="252">
        <v>0</v>
      </c>
      <c r="U633" s="252">
        <v>0</v>
      </c>
      <c r="V633" s="252">
        <v>0</v>
      </c>
      <c r="W633" s="252">
        <v>0</v>
      </c>
      <c r="X633" s="252">
        <v>0</v>
      </c>
      <c r="Y633" s="252">
        <v>0</v>
      </c>
      <c r="Z633" s="252">
        <v>0</v>
      </c>
      <c r="AA633" s="252">
        <v>0</v>
      </c>
      <c r="AB633" s="252">
        <v>0</v>
      </c>
      <c r="AC633" s="252">
        <v>0</v>
      </c>
      <c r="AD633" s="252">
        <v>0</v>
      </c>
      <c r="AE633" s="252">
        <v>0</v>
      </c>
      <c r="AF633" s="252">
        <v>0</v>
      </c>
      <c r="AG633" s="252">
        <v>0</v>
      </c>
      <c r="AH633" s="252">
        <v>0</v>
      </c>
      <c r="AI633" s="252">
        <v>0</v>
      </c>
      <c r="AJ633" s="252">
        <v>0</v>
      </c>
      <c r="AK633" s="252">
        <v>0</v>
      </c>
      <c r="AL633" s="252">
        <v>0</v>
      </c>
      <c r="AM633" s="252">
        <v>0</v>
      </c>
      <c r="AN633" s="252">
        <v>0</v>
      </c>
      <c r="AO633" s="252">
        <v>0</v>
      </c>
      <c r="AP633" s="276">
        <v>0</v>
      </c>
    </row>
    <row r="634" spans="1:42" ht="15" hidden="1" thickBot="1">
      <c r="A634" s="270">
        <v>2</v>
      </c>
      <c r="B634" s="185" t="s">
        <v>330</v>
      </c>
      <c r="C634" s="185">
        <v>1</v>
      </c>
      <c r="D634" s="185" t="s">
        <v>99</v>
      </c>
      <c r="E634" s="185">
        <v>13</v>
      </c>
      <c r="F634" s="185" t="s">
        <v>390</v>
      </c>
      <c r="G634" s="185">
        <v>51</v>
      </c>
      <c r="H634" s="185" t="s">
        <v>227</v>
      </c>
      <c r="I634" s="186" t="s">
        <v>230</v>
      </c>
      <c r="J634" s="185" t="s">
        <v>365</v>
      </c>
      <c r="K634" s="185" t="s">
        <v>391</v>
      </c>
      <c r="L634" s="185"/>
      <c r="M634" s="277">
        <v>0</v>
      </c>
      <c r="N634" s="277">
        <v>0</v>
      </c>
      <c r="O634" s="277">
        <v>0</v>
      </c>
      <c r="P634" s="277">
        <v>0</v>
      </c>
      <c r="Q634" s="277">
        <v>0</v>
      </c>
      <c r="R634" s="277">
        <v>0</v>
      </c>
      <c r="S634" s="277">
        <v>0</v>
      </c>
      <c r="T634" s="277">
        <v>0</v>
      </c>
      <c r="U634" s="277">
        <v>0</v>
      </c>
      <c r="V634" s="277">
        <v>0</v>
      </c>
      <c r="W634" s="277">
        <v>0</v>
      </c>
      <c r="X634" s="277">
        <v>0</v>
      </c>
      <c r="Y634" s="277">
        <v>0</v>
      </c>
      <c r="Z634" s="277">
        <v>0</v>
      </c>
      <c r="AA634" s="277">
        <v>0</v>
      </c>
      <c r="AB634" s="277">
        <v>0</v>
      </c>
      <c r="AC634" s="277">
        <v>0</v>
      </c>
      <c r="AD634" s="277">
        <v>0</v>
      </c>
      <c r="AE634" s="277">
        <v>0</v>
      </c>
      <c r="AF634" s="277">
        <v>0</v>
      </c>
      <c r="AG634" s="277">
        <v>0</v>
      </c>
      <c r="AH634" s="277">
        <v>0</v>
      </c>
      <c r="AI634" s="277">
        <v>0</v>
      </c>
      <c r="AJ634" s="277">
        <v>0</v>
      </c>
      <c r="AK634" s="277">
        <v>0</v>
      </c>
      <c r="AL634" s="277">
        <v>0</v>
      </c>
      <c r="AM634" s="277">
        <v>0</v>
      </c>
      <c r="AN634" s="277">
        <v>0</v>
      </c>
      <c r="AO634" s="277">
        <v>0</v>
      </c>
      <c r="AP634" s="278">
        <v>0</v>
      </c>
    </row>
    <row r="635" spans="1:42" hidden="1">
      <c r="A635" s="263">
        <v>2</v>
      </c>
      <c r="B635" s="264" t="s">
        <v>330</v>
      </c>
      <c r="C635" s="264">
        <v>1</v>
      </c>
      <c r="D635" s="264" t="s">
        <v>99</v>
      </c>
      <c r="E635" s="264">
        <v>13</v>
      </c>
      <c r="F635" s="264" t="s">
        <v>390</v>
      </c>
      <c r="G635" s="264">
        <v>52</v>
      </c>
      <c r="H635" s="264" t="s">
        <v>761</v>
      </c>
      <c r="I635" s="266" t="s">
        <v>231</v>
      </c>
      <c r="J635" s="264" t="s">
        <v>365</v>
      </c>
      <c r="K635" s="264" t="s">
        <v>391</v>
      </c>
      <c r="L635" s="264"/>
      <c r="M635" s="274">
        <v>0</v>
      </c>
      <c r="N635" s="274">
        <v>0</v>
      </c>
      <c r="O635" s="274">
        <v>0</v>
      </c>
      <c r="P635" s="274">
        <v>0</v>
      </c>
      <c r="Q635" s="274">
        <v>0</v>
      </c>
      <c r="R635" s="274">
        <v>0</v>
      </c>
      <c r="S635" s="274">
        <v>0</v>
      </c>
      <c r="T635" s="274">
        <v>0</v>
      </c>
      <c r="U635" s="274">
        <v>0</v>
      </c>
      <c r="V635" s="274">
        <v>0</v>
      </c>
      <c r="W635" s="274">
        <v>0</v>
      </c>
      <c r="X635" s="274">
        <v>0</v>
      </c>
      <c r="Y635" s="274">
        <v>0</v>
      </c>
      <c r="Z635" s="274">
        <v>0</v>
      </c>
      <c r="AA635" s="274">
        <v>0</v>
      </c>
      <c r="AB635" s="274">
        <v>0</v>
      </c>
      <c r="AC635" s="274">
        <v>0</v>
      </c>
      <c r="AD635" s="274">
        <v>0</v>
      </c>
      <c r="AE635" s="274">
        <v>0</v>
      </c>
      <c r="AF635" s="274">
        <v>0</v>
      </c>
      <c r="AG635" s="274">
        <v>0</v>
      </c>
      <c r="AH635" s="274">
        <v>0</v>
      </c>
      <c r="AI635" s="274">
        <v>0</v>
      </c>
      <c r="AJ635" s="274">
        <v>0</v>
      </c>
      <c r="AK635" s="274">
        <v>0</v>
      </c>
      <c r="AL635" s="274">
        <v>0</v>
      </c>
      <c r="AM635" s="274">
        <v>0</v>
      </c>
      <c r="AN635" s="274">
        <v>0</v>
      </c>
      <c r="AO635" s="274">
        <v>0</v>
      </c>
      <c r="AP635" s="279">
        <v>0</v>
      </c>
    </row>
    <row r="636" spans="1:42" hidden="1">
      <c r="A636" s="268">
        <v>2</v>
      </c>
      <c r="B636" s="182" t="s">
        <v>330</v>
      </c>
      <c r="C636" s="182">
        <v>1</v>
      </c>
      <c r="D636" s="182" t="s">
        <v>99</v>
      </c>
      <c r="E636" s="182">
        <v>13</v>
      </c>
      <c r="F636" s="182" t="s">
        <v>390</v>
      </c>
      <c r="G636" s="182">
        <v>53</v>
      </c>
      <c r="H636" s="182" t="s">
        <v>212</v>
      </c>
      <c r="I636" s="184" t="s">
        <v>231</v>
      </c>
      <c r="J636" s="182" t="s">
        <v>365</v>
      </c>
      <c r="K636" s="182" t="s">
        <v>391</v>
      </c>
      <c r="L636" s="182"/>
      <c r="M636" s="252">
        <v>0</v>
      </c>
      <c r="N636" s="252">
        <v>0</v>
      </c>
      <c r="O636" s="252">
        <v>0</v>
      </c>
      <c r="P636" s="252">
        <v>0</v>
      </c>
      <c r="Q636" s="252">
        <v>0</v>
      </c>
      <c r="R636" s="252">
        <v>0</v>
      </c>
      <c r="S636" s="252">
        <v>0</v>
      </c>
      <c r="T636" s="252">
        <v>0</v>
      </c>
      <c r="U636" s="252">
        <v>0</v>
      </c>
      <c r="V636" s="252">
        <v>0</v>
      </c>
      <c r="W636" s="252">
        <v>0</v>
      </c>
      <c r="X636" s="252">
        <v>0</v>
      </c>
      <c r="Y636" s="252">
        <v>0</v>
      </c>
      <c r="Z636" s="252">
        <v>0</v>
      </c>
      <c r="AA636" s="252">
        <v>0</v>
      </c>
      <c r="AB636" s="252">
        <v>0</v>
      </c>
      <c r="AC636" s="252">
        <v>0</v>
      </c>
      <c r="AD636" s="252">
        <v>0</v>
      </c>
      <c r="AE636" s="252">
        <v>0</v>
      </c>
      <c r="AF636" s="252">
        <v>0</v>
      </c>
      <c r="AG636" s="252">
        <v>0</v>
      </c>
      <c r="AH636" s="252">
        <v>0</v>
      </c>
      <c r="AI636" s="252">
        <v>0</v>
      </c>
      <c r="AJ636" s="252">
        <v>0</v>
      </c>
      <c r="AK636" s="252">
        <v>0</v>
      </c>
      <c r="AL636" s="252">
        <v>0</v>
      </c>
      <c r="AM636" s="252">
        <v>0</v>
      </c>
      <c r="AN636" s="252">
        <v>0</v>
      </c>
      <c r="AO636" s="252">
        <v>0</v>
      </c>
      <c r="AP636" s="276">
        <v>0</v>
      </c>
    </row>
    <row r="637" spans="1:42" hidden="1">
      <c r="A637" s="268">
        <v>2</v>
      </c>
      <c r="B637" s="182" t="s">
        <v>330</v>
      </c>
      <c r="C637" s="182">
        <v>1</v>
      </c>
      <c r="D637" s="182" t="s">
        <v>99</v>
      </c>
      <c r="E637" s="182">
        <v>13</v>
      </c>
      <c r="F637" s="182" t="s">
        <v>390</v>
      </c>
      <c r="G637" s="182">
        <v>54</v>
      </c>
      <c r="H637" s="182" t="s">
        <v>768</v>
      </c>
      <c r="I637" s="184" t="s">
        <v>231</v>
      </c>
      <c r="J637" s="182" t="s">
        <v>365</v>
      </c>
      <c r="K637" s="182" t="s">
        <v>391</v>
      </c>
      <c r="L637" s="182"/>
      <c r="M637" s="252">
        <v>0</v>
      </c>
      <c r="N637" s="252">
        <v>0</v>
      </c>
      <c r="O637" s="252">
        <v>0</v>
      </c>
      <c r="P637" s="252">
        <v>0</v>
      </c>
      <c r="Q637" s="252">
        <v>0</v>
      </c>
      <c r="R637" s="252">
        <v>0</v>
      </c>
      <c r="S637" s="252">
        <v>0</v>
      </c>
      <c r="T637" s="252">
        <v>0</v>
      </c>
      <c r="U637" s="252">
        <v>0</v>
      </c>
      <c r="V637" s="252">
        <v>0</v>
      </c>
      <c r="W637" s="252">
        <v>0</v>
      </c>
      <c r="X637" s="252">
        <v>0</v>
      </c>
      <c r="Y637" s="252">
        <v>0</v>
      </c>
      <c r="Z637" s="252">
        <v>0</v>
      </c>
      <c r="AA637" s="252">
        <v>0</v>
      </c>
      <c r="AB637" s="252">
        <v>0</v>
      </c>
      <c r="AC637" s="252">
        <v>0</v>
      </c>
      <c r="AD637" s="252">
        <v>0</v>
      </c>
      <c r="AE637" s="252">
        <v>0</v>
      </c>
      <c r="AF637" s="252">
        <v>0</v>
      </c>
      <c r="AG637" s="252">
        <v>0</v>
      </c>
      <c r="AH637" s="252">
        <v>0</v>
      </c>
      <c r="AI637" s="252">
        <v>0</v>
      </c>
      <c r="AJ637" s="252">
        <v>0</v>
      </c>
      <c r="AK637" s="252">
        <v>0</v>
      </c>
      <c r="AL637" s="252">
        <v>0</v>
      </c>
      <c r="AM637" s="252">
        <v>0</v>
      </c>
      <c r="AN637" s="252">
        <v>0</v>
      </c>
      <c r="AO637" s="252">
        <v>0</v>
      </c>
      <c r="AP637" s="276">
        <v>0</v>
      </c>
    </row>
    <row r="638" spans="1:42" hidden="1">
      <c r="A638" s="268">
        <v>2</v>
      </c>
      <c r="B638" s="182" t="s">
        <v>330</v>
      </c>
      <c r="C638" s="182">
        <v>1</v>
      </c>
      <c r="D638" s="182" t="s">
        <v>99</v>
      </c>
      <c r="E638" s="182">
        <v>13</v>
      </c>
      <c r="F638" s="182" t="s">
        <v>390</v>
      </c>
      <c r="G638" s="182">
        <v>55</v>
      </c>
      <c r="H638" s="182" t="s">
        <v>763</v>
      </c>
      <c r="I638" s="184" t="s">
        <v>231</v>
      </c>
      <c r="J638" s="182" t="s">
        <v>365</v>
      </c>
      <c r="K638" s="182" t="s">
        <v>391</v>
      </c>
      <c r="L638" s="182"/>
      <c r="M638" s="252">
        <v>0</v>
      </c>
      <c r="N638" s="252">
        <v>0</v>
      </c>
      <c r="O638" s="252">
        <v>0</v>
      </c>
      <c r="P638" s="252">
        <v>0</v>
      </c>
      <c r="Q638" s="252">
        <v>0</v>
      </c>
      <c r="R638" s="252">
        <v>0</v>
      </c>
      <c r="S638" s="252">
        <v>0</v>
      </c>
      <c r="T638" s="252">
        <v>0</v>
      </c>
      <c r="U638" s="252">
        <v>0</v>
      </c>
      <c r="V638" s="252">
        <v>0</v>
      </c>
      <c r="W638" s="252">
        <v>0</v>
      </c>
      <c r="X638" s="252">
        <v>0</v>
      </c>
      <c r="Y638" s="252">
        <v>0</v>
      </c>
      <c r="Z638" s="252">
        <v>0</v>
      </c>
      <c r="AA638" s="252">
        <v>0</v>
      </c>
      <c r="AB638" s="252">
        <v>0</v>
      </c>
      <c r="AC638" s="252">
        <v>0</v>
      </c>
      <c r="AD638" s="252">
        <v>0</v>
      </c>
      <c r="AE638" s="252">
        <v>0</v>
      </c>
      <c r="AF638" s="252">
        <v>0</v>
      </c>
      <c r="AG638" s="252">
        <v>0</v>
      </c>
      <c r="AH638" s="252">
        <v>0</v>
      </c>
      <c r="AI638" s="252">
        <v>0</v>
      </c>
      <c r="AJ638" s="252">
        <v>0</v>
      </c>
      <c r="AK638" s="252">
        <v>0</v>
      </c>
      <c r="AL638" s="252">
        <v>0</v>
      </c>
      <c r="AM638" s="252">
        <v>0</v>
      </c>
      <c r="AN638" s="252">
        <v>0</v>
      </c>
      <c r="AO638" s="252">
        <v>0</v>
      </c>
      <c r="AP638" s="276">
        <v>0</v>
      </c>
    </row>
    <row r="639" spans="1:42" hidden="1">
      <c r="A639" s="268">
        <v>2</v>
      </c>
      <c r="B639" s="182" t="s">
        <v>330</v>
      </c>
      <c r="C639" s="182">
        <v>1</v>
      </c>
      <c r="D639" s="182" t="s">
        <v>99</v>
      </c>
      <c r="E639" s="182">
        <v>13</v>
      </c>
      <c r="F639" s="182" t="s">
        <v>390</v>
      </c>
      <c r="G639" s="182">
        <v>56</v>
      </c>
      <c r="H639" s="182" t="s">
        <v>215</v>
      </c>
      <c r="I639" s="184" t="s">
        <v>231</v>
      </c>
      <c r="J639" s="182" t="s">
        <v>365</v>
      </c>
      <c r="K639" s="182" t="s">
        <v>391</v>
      </c>
      <c r="L639" s="182"/>
      <c r="M639" s="252">
        <v>0</v>
      </c>
      <c r="N639" s="252">
        <v>0</v>
      </c>
      <c r="O639" s="252">
        <v>0</v>
      </c>
      <c r="P639" s="252">
        <v>0</v>
      </c>
      <c r="Q639" s="252">
        <v>0</v>
      </c>
      <c r="R639" s="252">
        <v>0</v>
      </c>
      <c r="S639" s="252">
        <v>0</v>
      </c>
      <c r="T639" s="252">
        <v>0</v>
      </c>
      <c r="U639" s="252">
        <v>0</v>
      </c>
      <c r="V639" s="252">
        <v>0</v>
      </c>
      <c r="W639" s="252">
        <v>0</v>
      </c>
      <c r="X639" s="252">
        <v>0</v>
      </c>
      <c r="Y639" s="252">
        <v>0</v>
      </c>
      <c r="Z639" s="252">
        <v>0</v>
      </c>
      <c r="AA639" s="252">
        <v>0</v>
      </c>
      <c r="AB639" s="252">
        <v>0</v>
      </c>
      <c r="AC639" s="252">
        <v>0</v>
      </c>
      <c r="AD639" s="252">
        <v>0</v>
      </c>
      <c r="AE639" s="252">
        <v>0</v>
      </c>
      <c r="AF639" s="252">
        <v>0</v>
      </c>
      <c r="AG639" s="252">
        <v>0</v>
      </c>
      <c r="AH639" s="252">
        <v>0</v>
      </c>
      <c r="AI639" s="252">
        <v>0</v>
      </c>
      <c r="AJ639" s="252">
        <v>0</v>
      </c>
      <c r="AK639" s="252">
        <v>0</v>
      </c>
      <c r="AL639" s="252">
        <v>0</v>
      </c>
      <c r="AM639" s="252">
        <v>0</v>
      </c>
      <c r="AN639" s="252">
        <v>0</v>
      </c>
      <c r="AO639" s="252">
        <v>0</v>
      </c>
      <c r="AP639" s="276">
        <v>0</v>
      </c>
    </row>
    <row r="640" spans="1:42" hidden="1">
      <c r="A640" s="268">
        <v>2</v>
      </c>
      <c r="B640" s="182" t="s">
        <v>330</v>
      </c>
      <c r="C640" s="182">
        <v>1</v>
      </c>
      <c r="D640" s="182" t="s">
        <v>99</v>
      </c>
      <c r="E640" s="182">
        <v>13</v>
      </c>
      <c r="F640" s="182" t="s">
        <v>390</v>
      </c>
      <c r="G640" s="182">
        <v>57</v>
      </c>
      <c r="H640" s="182" t="s">
        <v>216</v>
      </c>
      <c r="I640" s="184" t="s">
        <v>231</v>
      </c>
      <c r="J640" s="182" t="s">
        <v>365</v>
      </c>
      <c r="K640" s="182" t="s">
        <v>391</v>
      </c>
      <c r="L640" s="182"/>
      <c r="M640" s="252">
        <v>0</v>
      </c>
      <c r="N640" s="252">
        <v>0</v>
      </c>
      <c r="O640" s="252">
        <v>0</v>
      </c>
      <c r="P640" s="252">
        <v>0</v>
      </c>
      <c r="Q640" s="252">
        <v>0</v>
      </c>
      <c r="R640" s="252">
        <v>0</v>
      </c>
      <c r="S640" s="252">
        <v>0</v>
      </c>
      <c r="T640" s="252">
        <v>0</v>
      </c>
      <c r="U640" s="252">
        <v>0</v>
      </c>
      <c r="V640" s="252">
        <v>0</v>
      </c>
      <c r="W640" s="252">
        <v>0</v>
      </c>
      <c r="X640" s="252">
        <v>0</v>
      </c>
      <c r="Y640" s="252">
        <v>0</v>
      </c>
      <c r="Z640" s="252">
        <v>0</v>
      </c>
      <c r="AA640" s="252">
        <v>0</v>
      </c>
      <c r="AB640" s="252">
        <v>0</v>
      </c>
      <c r="AC640" s="252">
        <v>0</v>
      </c>
      <c r="AD640" s="252">
        <v>0</v>
      </c>
      <c r="AE640" s="252">
        <v>0</v>
      </c>
      <c r="AF640" s="252">
        <v>0</v>
      </c>
      <c r="AG640" s="252">
        <v>0</v>
      </c>
      <c r="AH640" s="252">
        <v>0</v>
      </c>
      <c r="AI640" s="252">
        <v>0</v>
      </c>
      <c r="AJ640" s="252">
        <v>0</v>
      </c>
      <c r="AK640" s="252">
        <v>0</v>
      </c>
      <c r="AL640" s="252">
        <v>0</v>
      </c>
      <c r="AM640" s="252">
        <v>0</v>
      </c>
      <c r="AN640" s="252">
        <v>0</v>
      </c>
      <c r="AO640" s="252">
        <v>0</v>
      </c>
      <c r="AP640" s="276">
        <v>0</v>
      </c>
    </row>
    <row r="641" spans="1:42" hidden="1">
      <c r="A641" s="268">
        <v>2</v>
      </c>
      <c r="B641" s="182" t="s">
        <v>330</v>
      </c>
      <c r="C641" s="182">
        <v>1</v>
      </c>
      <c r="D641" s="182" t="s">
        <v>99</v>
      </c>
      <c r="E641" s="182">
        <v>13</v>
      </c>
      <c r="F641" s="182" t="s">
        <v>390</v>
      </c>
      <c r="G641" s="182">
        <v>58</v>
      </c>
      <c r="H641" s="182" t="s">
        <v>765</v>
      </c>
      <c r="I641" s="184" t="s">
        <v>231</v>
      </c>
      <c r="J641" s="182" t="s">
        <v>365</v>
      </c>
      <c r="K641" s="182" t="s">
        <v>391</v>
      </c>
      <c r="L641" s="182"/>
      <c r="M641" s="252">
        <v>0</v>
      </c>
      <c r="N641" s="252">
        <v>0</v>
      </c>
      <c r="O641" s="252">
        <v>0</v>
      </c>
      <c r="P641" s="252">
        <v>0</v>
      </c>
      <c r="Q641" s="252">
        <v>0</v>
      </c>
      <c r="R641" s="252">
        <v>0</v>
      </c>
      <c r="S641" s="252">
        <v>0</v>
      </c>
      <c r="T641" s="252">
        <v>0</v>
      </c>
      <c r="U641" s="252">
        <v>0</v>
      </c>
      <c r="V641" s="252">
        <v>0</v>
      </c>
      <c r="W641" s="252">
        <v>0</v>
      </c>
      <c r="X641" s="252">
        <v>0</v>
      </c>
      <c r="Y641" s="252">
        <v>0</v>
      </c>
      <c r="Z641" s="252">
        <v>0</v>
      </c>
      <c r="AA641" s="252">
        <v>0</v>
      </c>
      <c r="AB641" s="252">
        <v>0</v>
      </c>
      <c r="AC641" s="252">
        <v>0</v>
      </c>
      <c r="AD641" s="252">
        <v>0</v>
      </c>
      <c r="AE641" s="252">
        <v>0</v>
      </c>
      <c r="AF641" s="252">
        <v>0</v>
      </c>
      <c r="AG641" s="252">
        <v>0</v>
      </c>
      <c r="AH641" s="252">
        <v>0</v>
      </c>
      <c r="AI641" s="252">
        <v>0</v>
      </c>
      <c r="AJ641" s="252">
        <v>0</v>
      </c>
      <c r="AK641" s="252">
        <v>0</v>
      </c>
      <c r="AL641" s="252">
        <v>0</v>
      </c>
      <c r="AM641" s="252">
        <v>0</v>
      </c>
      <c r="AN641" s="252">
        <v>0</v>
      </c>
      <c r="AO641" s="252">
        <v>0</v>
      </c>
      <c r="AP641" s="276">
        <v>0</v>
      </c>
    </row>
    <row r="642" spans="1:42" hidden="1">
      <c r="A642" s="268">
        <v>2</v>
      </c>
      <c r="B642" s="182" t="s">
        <v>330</v>
      </c>
      <c r="C642" s="182">
        <v>1</v>
      </c>
      <c r="D642" s="182" t="s">
        <v>99</v>
      </c>
      <c r="E642" s="182">
        <v>13</v>
      </c>
      <c r="F642" s="182" t="s">
        <v>390</v>
      </c>
      <c r="G642" s="182">
        <v>59</v>
      </c>
      <c r="H642" s="182" t="s">
        <v>766</v>
      </c>
      <c r="I642" s="184" t="s">
        <v>231</v>
      </c>
      <c r="J642" s="182" t="s">
        <v>365</v>
      </c>
      <c r="K642" s="182" t="s">
        <v>391</v>
      </c>
      <c r="L642" s="182"/>
      <c r="M642" s="252">
        <v>0</v>
      </c>
      <c r="N642" s="252">
        <v>0</v>
      </c>
      <c r="O642" s="252">
        <v>0</v>
      </c>
      <c r="P642" s="252">
        <v>0</v>
      </c>
      <c r="Q642" s="252">
        <v>0</v>
      </c>
      <c r="R642" s="252">
        <v>0</v>
      </c>
      <c r="S642" s="252">
        <v>0</v>
      </c>
      <c r="T642" s="252">
        <v>0</v>
      </c>
      <c r="U642" s="252">
        <v>0</v>
      </c>
      <c r="V642" s="252">
        <v>0</v>
      </c>
      <c r="W642" s="252">
        <v>0</v>
      </c>
      <c r="X642" s="252">
        <v>0</v>
      </c>
      <c r="Y642" s="252">
        <v>0</v>
      </c>
      <c r="Z642" s="252">
        <v>0</v>
      </c>
      <c r="AA642" s="252">
        <v>0</v>
      </c>
      <c r="AB642" s="252">
        <v>0</v>
      </c>
      <c r="AC642" s="252">
        <v>0</v>
      </c>
      <c r="AD642" s="252">
        <v>0</v>
      </c>
      <c r="AE642" s="252">
        <v>0</v>
      </c>
      <c r="AF642" s="252">
        <v>0</v>
      </c>
      <c r="AG642" s="252">
        <v>0</v>
      </c>
      <c r="AH642" s="252">
        <v>0</v>
      </c>
      <c r="AI642" s="252">
        <v>0</v>
      </c>
      <c r="AJ642" s="252">
        <v>0</v>
      </c>
      <c r="AK642" s="252">
        <v>0</v>
      </c>
      <c r="AL642" s="252">
        <v>0</v>
      </c>
      <c r="AM642" s="252">
        <v>0</v>
      </c>
      <c r="AN642" s="252">
        <v>0</v>
      </c>
      <c r="AO642" s="252">
        <v>0</v>
      </c>
      <c r="AP642" s="276">
        <v>0</v>
      </c>
    </row>
    <row r="643" spans="1:42" hidden="1">
      <c r="A643" s="268">
        <v>2</v>
      </c>
      <c r="B643" s="182" t="s">
        <v>330</v>
      </c>
      <c r="C643" s="182">
        <v>1</v>
      </c>
      <c r="D643" s="182" t="s">
        <v>99</v>
      </c>
      <c r="E643" s="182">
        <v>13</v>
      </c>
      <c r="F643" s="182" t="s">
        <v>390</v>
      </c>
      <c r="G643" s="182">
        <v>60</v>
      </c>
      <c r="H643" s="182" t="s">
        <v>767</v>
      </c>
      <c r="I643" s="184" t="s">
        <v>231</v>
      </c>
      <c r="J643" s="182" t="s">
        <v>365</v>
      </c>
      <c r="K643" s="182" t="s">
        <v>391</v>
      </c>
      <c r="L643" s="182"/>
      <c r="M643" s="252">
        <v>0</v>
      </c>
      <c r="N643" s="252">
        <v>0</v>
      </c>
      <c r="O643" s="252">
        <v>0</v>
      </c>
      <c r="P643" s="252">
        <v>0</v>
      </c>
      <c r="Q643" s="252">
        <v>0</v>
      </c>
      <c r="R643" s="252">
        <v>10</v>
      </c>
      <c r="S643" s="252">
        <v>20</v>
      </c>
      <c r="T643" s="252">
        <v>40</v>
      </c>
      <c r="U643" s="252">
        <v>60</v>
      </c>
      <c r="V643" s="252">
        <v>80</v>
      </c>
      <c r="W643" s="252">
        <v>110</v>
      </c>
      <c r="X643" s="252">
        <v>140</v>
      </c>
      <c r="Y643" s="252">
        <v>170</v>
      </c>
      <c r="Z643" s="252">
        <v>200</v>
      </c>
      <c r="AA643" s="252">
        <v>236</v>
      </c>
      <c r="AB643" s="252">
        <v>272</v>
      </c>
      <c r="AC643" s="252">
        <v>307</v>
      </c>
      <c r="AD643" s="252">
        <v>343</v>
      </c>
      <c r="AE643" s="252">
        <v>379</v>
      </c>
      <c r="AF643" s="252">
        <v>415</v>
      </c>
      <c r="AG643" s="252">
        <v>441</v>
      </c>
      <c r="AH643" s="252">
        <v>467</v>
      </c>
      <c r="AI643" s="252">
        <v>483</v>
      </c>
      <c r="AJ643" s="252">
        <v>499</v>
      </c>
      <c r="AK643" s="252">
        <v>515</v>
      </c>
      <c r="AL643" s="252">
        <v>521</v>
      </c>
      <c r="AM643" s="252">
        <v>527</v>
      </c>
      <c r="AN643" s="252">
        <v>533</v>
      </c>
      <c r="AO643" s="252">
        <v>539</v>
      </c>
      <c r="AP643" s="276">
        <v>539</v>
      </c>
    </row>
    <row r="644" spans="1:42" hidden="1">
      <c r="A644" s="268">
        <v>2</v>
      </c>
      <c r="B644" s="182" t="s">
        <v>330</v>
      </c>
      <c r="C644" s="182">
        <v>1</v>
      </c>
      <c r="D644" s="182" t="s">
        <v>99</v>
      </c>
      <c r="E644" s="182">
        <v>13</v>
      </c>
      <c r="F644" s="182" t="s">
        <v>390</v>
      </c>
      <c r="G644" s="182">
        <v>61</v>
      </c>
      <c r="H644" s="182" t="s">
        <v>220</v>
      </c>
      <c r="I644" s="184" t="s">
        <v>231</v>
      </c>
      <c r="J644" s="182" t="s">
        <v>365</v>
      </c>
      <c r="K644" s="182" t="s">
        <v>391</v>
      </c>
      <c r="L644" s="182"/>
      <c r="M644" s="252">
        <v>0</v>
      </c>
      <c r="N644" s="252">
        <v>0</v>
      </c>
      <c r="O644" s="252">
        <v>0</v>
      </c>
      <c r="P644" s="252">
        <v>0</v>
      </c>
      <c r="Q644" s="252">
        <v>0</v>
      </c>
      <c r="R644" s="252">
        <v>10</v>
      </c>
      <c r="S644" s="252">
        <v>20</v>
      </c>
      <c r="T644" s="252">
        <v>30</v>
      </c>
      <c r="U644" s="252">
        <v>50</v>
      </c>
      <c r="V644" s="252">
        <v>70</v>
      </c>
      <c r="W644" s="252">
        <v>90</v>
      </c>
      <c r="X644" s="252">
        <v>110</v>
      </c>
      <c r="Y644" s="252">
        <v>140</v>
      </c>
      <c r="Z644" s="252">
        <v>170</v>
      </c>
      <c r="AA644" s="252">
        <v>200</v>
      </c>
      <c r="AB644" s="252">
        <v>229</v>
      </c>
      <c r="AC644" s="252">
        <v>259</v>
      </c>
      <c r="AD644" s="252">
        <v>289</v>
      </c>
      <c r="AE644" s="252">
        <v>319</v>
      </c>
      <c r="AF644" s="252">
        <v>349</v>
      </c>
      <c r="AG644" s="252">
        <v>369</v>
      </c>
      <c r="AH644" s="252">
        <v>389</v>
      </c>
      <c r="AI644" s="252">
        <v>409</v>
      </c>
      <c r="AJ644" s="252">
        <v>419</v>
      </c>
      <c r="AK644" s="252">
        <v>429</v>
      </c>
      <c r="AL644" s="252">
        <v>439</v>
      </c>
      <c r="AM644" s="252">
        <v>449</v>
      </c>
      <c r="AN644" s="252">
        <v>449</v>
      </c>
      <c r="AO644" s="252">
        <v>449</v>
      </c>
      <c r="AP644" s="276">
        <v>449</v>
      </c>
    </row>
    <row r="645" spans="1:42" hidden="1">
      <c r="A645" s="268">
        <v>2</v>
      </c>
      <c r="B645" s="182" t="s">
        <v>330</v>
      </c>
      <c r="C645" s="182">
        <v>1</v>
      </c>
      <c r="D645" s="182" t="s">
        <v>99</v>
      </c>
      <c r="E645" s="182">
        <v>13</v>
      </c>
      <c r="F645" s="182" t="s">
        <v>390</v>
      </c>
      <c r="G645" s="182">
        <v>62</v>
      </c>
      <c r="H645" s="182" t="s">
        <v>221</v>
      </c>
      <c r="I645" s="184" t="s">
        <v>231</v>
      </c>
      <c r="J645" s="182" t="s">
        <v>365</v>
      </c>
      <c r="K645" s="182" t="s">
        <v>391</v>
      </c>
      <c r="L645" s="182"/>
      <c r="M645" s="252">
        <v>0</v>
      </c>
      <c r="N645" s="252">
        <v>0</v>
      </c>
      <c r="O645" s="252">
        <v>0</v>
      </c>
      <c r="P645" s="252">
        <v>0</v>
      </c>
      <c r="Q645" s="252">
        <v>0</v>
      </c>
      <c r="R645" s="252">
        <v>10</v>
      </c>
      <c r="S645" s="252">
        <v>20</v>
      </c>
      <c r="T645" s="252">
        <v>40</v>
      </c>
      <c r="U645" s="252">
        <v>70</v>
      </c>
      <c r="V645" s="252">
        <v>100</v>
      </c>
      <c r="W645" s="252">
        <v>140</v>
      </c>
      <c r="X645" s="252">
        <v>200</v>
      </c>
      <c r="Y645" s="252">
        <v>270</v>
      </c>
      <c r="Z645" s="252">
        <v>360</v>
      </c>
      <c r="AA645" s="252">
        <v>467</v>
      </c>
      <c r="AB645" s="252">
        <v>567</v>
      </c>
      <c r="AC645" s="252">
        <v>697</v>
      </c>
      <c r="AD645" s="252">
        <v>831</v>
      </c>
      <c r="AE645" s="252">
        <v>967</v>
      </c>
      <c r="AF645" s="252">
        <v>1104</v>
      </c>
      <c r="AG645" s="252">
        <v>1231</v>
      </c>
      <c r="AH645" s="252">
        <v>1348</v>
      </c>
      <c r="AI645" s="252">
        <v>1455</v>
      </c>
      <c r="AJ645" s="252">
        <v>1552</v>
      </c>
      <c r="AK645" s="252">
        <v>1639</v>
      </c>
      <c r="AL645" s="252">
        <v>1716</v>
      </c>
      <c r="AM645" s="252">
        <v>1773</v>
      </c>
      <c r="AN645" s="252">
        <v>1810</v>
      </c>
      <c r="AO645" s="252">
        <v>1827</v>
      </c>
      <c r="AP645" s="276">
        <v>1827</v>
      </c>
    </row>
    <row r="646" spans="1:42" hidden="1">
      <c r="A646" s="268">
        <v>2</v>
      </c>
      <c r="B646" s="182" t="s">
        <v>330</v>
      </c>
      <c r="C646" s="182">
        <v>1</v>
      </c>
      <c r="D646" s="182" t="s">
        <v>99</v>
      </c>
      <c r="E646" s="182">
        <v>13</v>
      </c>
      <c r="F646" s="182" t="s">
        <v>390</v>
      </c>
      <c r="G646" s="182">
        <v>63</v>
      </c>
      <c r="H646" s="182" t="s">
        <v>222</v>
      </c>
      <c r="I646" s="184" t="s">
        <v>231</v>
      </c>
      <c r="J646" s="182" t="s">
        <v>365</v>
      </c>
      <c r="K646" s="182" t="s">
        <v>391</v>
      </c>
      <c r="L646" s="182"/>
      <c r="M646" s="252">
        <v>0</v>
      </c>
      <c r="N646" s="252">
        <v>0</v>
      </c>
      <c r="O646" s="252">
        <v>0</v>
      </c>
      <c r="P646" s="252">
        <v>0</v>
      </c>
      <c r="Q646" s="252">
        <v>0</v>
      </c>
      <c r="R646" s="252">
        <v>0</v>
      </c>
      <c r="S646" s="252">
        <v>0</v>
      </c>
      <c r="T646" s="252">
        <v>0</v>
      </c>
      <c r="U646" s="252">
        <v>0</v>
      </c>
      <c r="V646" s="252">
        <v>0</v>
      </c>
      <c r="W646" s="252">
        <v>0</v>
      </c>
      <c r="X646" s="252">
        <v>0</v>
      </c>
      <c r="Y646" s="252">
        <v>0</v>
      </c>
      <c r="Z646" s="252">
        <v>0</v>
      </c>
      <c r="AA646" s="252">
        <v>0</v>
      </c>
      <c r="AB646" s="252">
        <v>0</v>
      </c>
      <c r="AC646" s="252">
        <v>0</v>
      </c>
      <c r="AD646" s="252">
        <v>0</v>
      </c>
      <c r="AE646" s="252">
        <v>0</v>
      </c>
      <c r="AF646" s="252">
        <v>0</v>
      </c>
      <c r="AG646" s="252">
        <v>0</v>
      </c>
      <c r="AH646" s="252">
        <v>0</v>
      </c>
      <c r="AI646" s="252">
        <v>0</v>
      </c>
      <c r="AJ646" s="252">
        <v>0</v>
      </c>
      <c r="AK646" s="252">
        <v>0</v>
      </c>
      <c r="AL646" s="252">
        <v>0</v>
      </c>
      <c r="AM646" s="252">
        <v>0</v>
      </c>
      <c r="AN646" s="252">
        <v>0</v>
      </c>
      <c r="AO646" s="252">
        <v>0</v>
      </c>
      <c r="AP646" s="276">
        <v>0</v>
      </c>
    </row>
    <row r="647" spans="1:42" hidden="1">
      <c r="A647" s="268">
        <v>2</v>
      </c>
      <c r="B647" s="182" t="s">
        <v>330</v>
      </c>
      <c r="C647" s="182">
        <v>1</v>
      </c>
      <c r="D647" s="182" t="s">
        <v>99</v>
      </c>
      <c r="E647" s="182">
        <v>13</v>
      </c>
      <c r="F647" s="182" t="s">
        <v>390</v>
      </c>
      <c r="G647" s="182">
        <v>64</v>
      </c>
      <c r="H647" s="182" t="s">
        <v>772</v>
      </c>
      <c r="I647" s="184" t="s">
        <v>231</v>
      </c>
      <c r="J647" s="182" t="s">
        <v>365</v>
      </c>
      <c r="K647" s="182" t="s">
        <v>391</v>
      </c>
      <c r="L647" s="182"/>
      <c r="M647" s="252">
        <v>0</v>
      </c>
      <c r="N647" s="252">
        <v>0</v>
      </c>
      <c r="O647" s="252">
        <v>0</v>
      </c>
      <c r="P647" s="252">
        <v>0</v>
      </c>
      <c r="Q647" s="252">
        <v>0</v>
      </c>
      <c r="R647" s="252">
        <v>0</v>
      </c>
      <c r="S647" s="252">
        <v>0</v>
      </c>
      <c r="T647" s="252">
        <v>0</v>
      </c>
      <c r="U647" s="252">
        <v>0</v>
      </c>
      <c r="V647" s="252">
        <v>0</v>
      </c>
      <c r="W647" s="252">
        <v>0</v>
      </c>
      <c r="X647" s="252">
        <v>0</v>
      </c>
      <c r="Y647" s="252">
        <v>0</v>
      </c>
      <c r="Z647" s="252">
        <v>0</v>
      </c>
      <c r="AA647" s="252">
        <v>0</v>
      </c>
      <c r="AB647" s="252">
        <v>0</v>
      </c>
      <c r="AC647" s="252">
        <v>0</v>
      </c>
      <c r="AD647" s="252">
        <v>0</v>
      </c>
      <c r="AE647" s="252">
        <v>0</v>
      </c>
      <c r="AF647" s="252">
        <v>0</v>
      </c>
      <c r="AG647" s="252">
        <v>0</v>
      </c>
      <c r="AH647" s="252">
        <v>0</v>
      </c>
      <c r="AI647" s="252">
        <v>0</v>
      </c>
      <c r="AJ647" s="252">
        <v>0</v>
      </c>
      <c r="AK647" s="252">
        <v>0</v>
      </c>
      <c r="AL647" s="252">
        <v>0</v>
      </c>
      <c r="AM647" s="252">
        <v>0</v>
      </c>
      <c r="AN647" s="252">
        <v>0</v>
      </c>
      <c r="AO647" s="252">
        <v>0</v>
      </c>
      <c r="AP647" s="276">
        <v>0</v>
      </c>
    </row>
    <row r="648" spans="1:42" hidden="1">
      <c r="A648" s="268">
        <v>2</v>
      </c>
      <c r="B648" s="182" t="s">
        <v>330</v>
      </c>
      <c r="C648" s="182">
        <v>1</v>
      </c>
      <c r="D648" s="182" t="s">
        <v>99</v>
      </c>
      <c r="E648" s="182">
        <v>13</v>
      </c>
      <c r="F648" s="182" t="s">
        <v>390</v>
      </c>
      <c r="G648" s="182">
        <v>65</v>
      </c>
      <c r="H648" s="182" t="s">
        <v>224</v>
      </c>
      <c r="I648" s="184" t="s">
        <v>231</v>
      </c>
      <c r="J648" s="182" t="s">
        <v>365</v>
      </c>
      <c r="K648" s="182" t="s">
        <v>391</v>
      </c>
      <c r="L648" s="182"/>
      <c r="M648" s="252">
        <v>0</v>
      </c>
      <c r="N648" s="252">
        <v>0</v>
      </c>
      <c r="O648" s="252">
        <v>0</v>
      </c>
      <c r="P648" s="252">
        <v>0</v>
      </c>
      <c r="Q648" s="252">
        <v>0</v>
      </c>
      <c r="R648" s="252">
        <v>0</v>
      </c>
      <c r="S648" s="252">
        <v>0</v>
      </c>
      <c r="T648" s="252">
        <v>0</v>
      </c>
      <c r="U648" s="252">
        <v>0</v>
      </c>
      <c r="V648" s="252">
        <v>0</v>
      </c>
      <c r="W648" s="252">
        <v>0</v>
      </c>
      <c r="X648" s="252">
        <v>0</v>
      </c>
      <c r="Y648" s="252">
        <v>0</v>
      </c>
      <c r="Z648" s="252">
        <v>0</v>
      </c>
      <c r="AA648" s="252">
        <v>0</v>
      </c>
      <c r="AB648" s="252">
        <v>0</v>
      </c>
      <c r="AC648" s="252">
        <v>0</v>
      </c>
      <c r="AD648" s="252">
        <v>0</v>
      </c>
      <c r="AE648" s="252">
        <v>0</v>
      </c>
      <c r="AF648" s="252">
        <v>0</v>
      </c>
      <c r="AG648" s="252">
        <v>0</v>
      </c>
      <c r="AH648" s="252">
        <v>0</v>
      </c>
      <c r="AI648" s="252">
        <v>0</v>
      </c>
      <c r="AJ648" s="252">
        <v>0</v>
      </c>
      <c r="AK648" s="252">
        <v>0</v>
      </c>
      <c r="AL648" s="252">
        <v>0</v>
      </c>
      <c r="AM648" s="252">
        <v>0</v>
      </c>
      <c r="AN648" s="252">
        <v>0</v>
      </c>
      <c r="AO648" s="252">
        <v>0</v>
      </c>
      <c r="AP648" s="276">
        <v>0</v>
      </c>
    </row>
    <row r="649" spans="1:42" hidden="1">
      <c r="A649" s="268">
        <v>2</v>
      </c>
      <c r="B649" s="182" t="s">
        <v>330</v>
      </c>
      <c r="C649" s="182">
        <v>1</v>
      </c>
      <c r="D649" s="182" t="s">
        <v>99</v>
      </c>
      <c r="E649" s="182">
        <v>13</v>
      </c>
      <c r="F649" s="182" t="s">
        <v>390</v>
      </c>
      <c r="G649" s="182">
        <v>66</v>
      </c>
      <c r="H649" s="182" t="s">
        <v>764</v>
      </c>
      <c r="I649" s="184" t="s">
        <v>231</v>
      </c>
      <c r="J649" s="182" t="s">
        <v>365</v>
      </c>
      <c r="K649" s="182" t="s">
        <v>391</v>
      </c>
      <c r="L649" s="182"/>
      <c r="M649" s="252">
        <v>0</v>
      </c>
      <c r="N649" s="252">
        <v>0</v>
      </c>
      <c r="O649" s="252">
        <v>0</v>
      </c>
      <c r="P649" s="252">
        <v>0</v>
      </c>
      <c r="Q649" s="252">
        <v>0</v>
      </c>
      <c r="R649" s="252">
        <v>0</v>
      </c>
      <c r="S649" s="252">
        <v>10</v>
      </c>
      <c r="T649" s="252">
        <v>20</v>
      </c>
      <c r="U649" s="252">
        <v>30</v>
      </c>
      <c r="V649" s="252">
        <v>50</v>
      </c>
      <c r="W649" s="252">
        <v>80</v>
      </c>
      <c r="X649" s="252">
        <v>120</v>
      </c>
      <c r="Y649" s="252">
        <v>180</v>
      </c>
      <c r="Z649" s="252">
        <v>250</v>
      </c>
      <c r="AA649" s="252">
        <v>400</v>
      </c>
      <c r="AB649" s="252">
        <v>600</v>
      </c>
      <c r="AC649" s="252">
        <v>900</v>
      </c>
      <c r="AD649" s="252">
        <v>1200</v>
      </c>
      <c r="AE649" s="252">
        <v>1600</v>
      </c>
      <c r="AF649" s="252">
        <v>2000</v>
      </c>
      <c r="AG649" s="252">
        <v>2500</v>
      </c>
      <c r="AH649" s="252">
        <v>3100</v>
      </c>
      <c r="AI649" s="252">
        <v>3800</v>
      </c>
      <c r="AJ649" s="252">
        <v>4500</v>
      </c>
      <c r="AK649" s="252">
        <v>5400</v>
      </c>
      <c r="AL649" s="252">
        <v>6400</v>
      </c>
      <c r="AM649" s="252">
        <v>7500</v>
      </c>
      <c r="AN649" s="252">
        <v>8600</v>
      </c>
      <c r="AO649" s="252">
        <v>9700</v>
      </c>
      <c r="AP649" s="276">
        <v>11000</v>
      </c>
    </row>
    <row r="650" spans="1:42" hidden="1">
      <c r="A650" s="268">
        <v>2</v>
      </c>
      <c r="B650" s="182" t="s">
        <v>330</v>
      </c>
      <c r="C650" s="182">
        <v>1</v>
      </c>
      <c r="D650" s="182" t="s">
        <v>99</v>
      </c>
      <c r="E650" s="182">
        <v>13</v>
      </c>
      <c r="F650" s="182" t="s">
        <v>390</v>
      </c>
      <c r="G650" s="182">
        <v>67</v>
      </c>
      <c r="H650" s="182" t="s">
        <v>762</v>
      </c>
      <c r="I650" s="184" t="s">
        <v>231</v>
      </c>
      <c r="J650" s="182" t="s">
        <v>365</v>
      </c>
      <c r="K650" s="182" t="s">
        <v>391</v>
      </c>
      <c r="L650" s="182"/>
      <c r="M650" s="252">
        <v>0</v>
      </c>
      <c r="N650" s="252">
        <v>0</v>
      </c>
      <c r="O650" s="252">
        <v>0</v>
      </c>
      <c r="P650" s="252">
        <v>0</v>
      </c>
      <c r="Q650" s="252">
        <v>0</v>
      </c>
      <c r="R650" s="252">
        <v>0</v>
      </c>
      <c r="S650" s="252">
        <v>10</v>
      </c>
      <c r="T650" s="252">
        <v>20</v>
      </c>
      <c r="U650" s="252">
        <v>30</v>
      </c>
      <c r="V650" s="252">
        <v>50</v>
      </c>
      <c r="W650" s="252">
        <v>80</v>
      </c>
      <c r="X650" s="252">
        <v>120</v>
      </c>
      <c r="Y650" s="252">
        <v>180</v>
      </c>
      <c r="Z650" s="252">
        <v>250</v>
      </c>
      <c r="AA650" s="252">
        <v>320</v>
      </c>
      <c r="AB650" s="252">
        <v>400</v>
      </c>
      <c r="AC650" s="252">
        <v>500</v>
      </c>
      <c r="AD650" s="252">
        <v>620</v>
      </c>
      <c r="AE650" s="252">
        <v>750</v>
      </c>
      <c r="AF650" s="252">
        <v>900</v>
      </c>
      <c r="AG650" s="252">
        <v>1100</v>
      </c>
      <c r="AH650" s="252">
        <v>1400</v>
      </c>
      <c r="AI650" s="252">
        <v>1800</v>
      </c>
      <c r="AJ650" s="252">
        <v>2300</v>
      </c>
      <c r="AK650" s="252">
        <v>2900</v>
      </c>
      <c r="AL650" s="252">
        <v>3600</v>
      </c>
      <c r="AM650" s="252">
        <v>4400</v>
      </c>
      <c r="AN650" s="252">
        <v>5300</v>
      </c>
      <c r="AO650" s="252">
        <v>6300</v>
      </c>
      <c r="AP650" s="276">
        <v>7400</v>
      </c>
    </row>
    <row r="651" spans="1:42" ht="15" hidden="1" thickBot="1">
      <c r="A651" s="270">
        <v>2</v>
      </c>
      <c r="B651" s="185" t="s">
        <v>330</v>
      </c>
      <c r="C651" s="185">
        <v>1</v>
      </c>
      <c r="D651" s="185" t="s">
        <v>99</v>
      </c>
      <c r="E651" s="185">
        <v>13</v>
      </c>
      <c r="F651" s="185" t="s">
        <v>390</v>
      </c>
      <c r="G651" s="185">
        <v>68</v>
      </c>
      <c r="H651" s="185" t="s">
        <v>227</v>
      </c>
      <c r="I651" s="186" t="s">
        <v>231</v>
      </c>
      <c r="J651" s="185" t="s">
        <v>365</v>
      </c>
      <c r="K651" s="185" t="s">
        <v>391</v>
      </c>
      <c r="L651" s="185"/>
      <c r="M651" s="277">
        <v>0</v>
      </c>
      <c r="N651" s="277">
        <v>0</v>
      </c>
      <c r="O651" s="277">
        <v>0</v>
      </c>
      <c r="P651" s="277">
        <v>0</v>
      </c>
      <c r="Q651" s="277">
        <v>10</v>
      </c>
      <c r="R651" s="277">
        <v>30</v>
      </c>
      <c r="S651" s="277">
        <v>60</v>
      </c>
      <c r="T651" s="277">
        <v>100</v>
      </c>
      <c r="U651" s="277">
        <v>150</v>
      </c>
      <c r="V651" s="277">
        <v>210</v>
      </c>
      <c r="W651" s="277">
        <v>280</v>
      </c>
      <c r="X651" s="277">
        <v>360</v>
      </c>
      <c r="Y651" s="277">
        <v>450</v>
      </c>
      <c r="Z651" s="277">
        <v>550</v>
      </c>
      <c r="AA651" s="277">
        <v>650</v>
      </c>
      <c r="AB651" s="277">
        <v>760</v>
      </c>
      <c r="AC651" s="277">
        <v>880</v>
      </c>
      <c r="AD651" s="277">
        <v>1020</v>
      </c>
      <c r="AE651" s="277">
        <v>1190</v>
      </c>
      <c r="AF651" s="277">
        <v>1390</v>
      </c>
      <c r="AG651" s="277">
        <v>1620</v>
      </c>
      <c r="AH651" s="277">
        <v>1890</v>
      </c>
      <c r="AI651" s="277">
        <v>2200</v>
      </c>
      <c r="AJ651" s="277">
        <v>2560</v>
      </c>
      <c r="AK651" s="277">
        <v>2970</v>
      </c>
      <c r="AL651" s="277">
        <v>3420</v>
      </c>
      <c r="AM651" s="277">
        <v>3910</v>
      </c>
      <c r="AN651" s="277">
        <v>4420</v>
      </c>
      <c r="AO651" s="277">
        <v>4920</v>
      </c>
      <c r="AP651" s="278">
        <v>5420</v>
      </c>
    </row>
    <row r="652" spans="1:42" hidden="1">
      <c r="A652" s="263">
        <v>2</v>
      </c>
      <c r="B652" s="264" t="s">
        <v>330</v>
      </c>
      <c r="C652" s="264">
        <v>1</v>
      </c>
      <c r="D652" s="264" t="s">
        <v>99</v>
      </c>
      <c r="E652" s="264">
        <v>13</v>
      </c>
      <c r="F652" s="264" t="s">
        <v>390</v>
      </c>
      <c r="G652" s="264">
        <v>69</v>
      </c>
      <c r="H652" s="264" t="s">
        <v>761</v>
      </c>
      <c r="I652" s="266" t="s">
        <v>232</v>
      </c>
      <c r="J652" s="264" t="s">
        <v>365</v>
      </c>
      <c r="K652" s="264" t="s">
        <v>391</v>
      </c>
      <c r="L652" s="264"/>
      <c r="M652" s="274">
        <v>2380</v>
      </c>
      <c r="N652" s="274">
        <v>2401</v>
      </c>
      <c r="O652" s="274">
        <v>2425</v>
      </c>
      <c r="P652" s="274">
        <v>2452</v>
      </c>
      <c r="Q652" s="274">
        <v>2482</v>
      </c>
      <c r="R652" s="274">
        <v>2514</v>
      </c>
      <c r="S652" s="274">
        <v>2544</v>
      </c>
      <c r="T652" s="274">
        <v>2570</v>
      </c>
      <c r="U652" s="274">
        <v>2590</v>
      </c>
      <c r="V652" s="274">
        <v>2607</v>
      </c>
      <c r="W652" s="274">
        <v>2620</v>
      </c>
      <c r="X652" s="274">
        <v>2628</v>
      </c>
      <c r="Y652" s="274">
        <v>2630</v>
      </c>
      <c r="Z652" s="274">
        <v>2627</v>
      </c>
      <c r="AA652" s="274">
        <v>2620</v>
      </c>
      <c r="AB652" s="274">
        <v>2609</v>
      </c>
      <c r="AC652" s="274">
        <v>2594</v>
      </c>
      <c r="AD652" s="274">
        <v>2574</v>
      </c>
      <c r="AE652" s="274">
        <v>2544</v>
      </c>
      <c r="AF652" s="274">
        <v>2508</v>
      </c>
      <c r="AG652" s="274">
        <v>2464</v>
      </c>
      <c r="AH652" s="274">
        <v>2412</v>
      </c>
      <c r="AI652" s="274">
        <v>2351</v>
      </c>
      <c r="AJ652" s="274">
        <v>2280</v>
      </c>
      <c r="AK652" s="274">
        <v>2198</v>
      </c>
      <c r="AL652" s="274">
        <v>2103</v>
      </c>
      <c r="AM652" s="274">
        <v>1987</v>
      </c>
      <c r="AN652" s="274">
        <v>1868</v>
      </c>
      <c r="AO652" s="274">
        <v>1745</v>
      </c>
      <c r="AP652" s="279">
        <v>1620</v>
      </c>
    </row>
    <row r="653" spans="1:42" hidden="1">
      <c r="A653" s="268">
        <v>2</v>
      </c>
      <c r="B653" s="182" t="s">
        <v>330</v>
      </c>
      <c r="C653" s="182">
        <v>1</v>
      </c>
      <c r="D653" s="182" t="s">
        <v>99</v>
      </c>
      <c r="E653" s="182">
        <v>13</v>
      </c>
      <c r="F653" s="182" t="s">
        <v>390</v>
      </c>
      <c r="G653" s="182">
        <v>70</v>
      </c>
      <c r="H653" s="182" t="s">
        <v>212</v>
      </c>
      <c r="I653" s="184" t="s">
        <v>232</v>
      </c>
      <c r="J653" s="182" t="s">
        <v>365</v>
      </c>
      <c r="K653" s="182" t="s">
        <v>391</v>
      </c>
      <c r="L653" s="182"/>
      <c r="M653" s="252">
        <v>0</v>
      </c>
      <c r="N653" s="252">
        <v>0</v>
      </c>
      <c r="O653" s="252">
        <v>0</v>
      </c>
      <c r="P653" s="252">
        <v>0</v>
      </c>
      <c r="Q653" s="252">
        <v>0</v>
      </c>
      <c r="R653" s="252">
        <v>0</v>
      </c>
      <c r="S653" s="252">
        <v>0</v>
      </c>
      <c r="T653" s="252">
        <v>0</v>
      </c>
      <c r="U653" s="252">
        <v>0</v>
      </c>
      <c r="V653" s="252">
        <v>0</v>
      </c>
      <c r="W653" s="252">
        <v>0</v>
      </c>
      <c r="X653" s="252">
        <v>0</v>
      </c>
      <c r="Y653" s="252">
        <v>0</v>
      </c>
      <c r="Z653" s="252">
        <v>0</v>
      </c>
      <c r="AA653" s="252">
        <v>0</v>
      </c>
      <c r="AB653" s="252">
        <v>0</v>
      </c>
      <c r="AC653" s="252">
        <v>0</v>
      </c>
      <c r="AD653" s="252">
        <v>0</v>
      </c>
      <c r="AE653" s="252">
        <v>0</v>
      </c>
      <c r="AF653" s="252">
        <v>0</v>
      </c>
      <c r="AG653" s="252">
        <v>0</v>
      </c>
      <c r="AH653" s="252">
        <v>0</v>
      </c>
      <c r="AI653" s="252">
        <v>0</v>
      </c>
      <c r="AJ653" s="252">
        <v>0</v>
      </c>
      <c r="AK653" s="252">
        <v>0</v>
      </c>
      <c r="AL653" s="252">
        <v>0</v>
      </c>
      <c r="AM653" s="252">
        <v>0</v>
      </c>
      <c r="AN653" s="252">
        <v>0</v>
      </c>
      <c r="AO653" s="252">
        <v>0</v>
      </c>
      <c r="AP653" s="276">
        <v>0</v>
      </c>
    </row>
    <row r="654" spans="1:42" hidden="1">
      <c r="A654" s="268">
        <v>2</v>
      </c>
      <c r="B654" s="182" t="s">
        <v>330</v>
      </c>
      <c r="C654" s="182">
        <v>1</v>
      </c>
      <c r="D654" s="182" t="s">
        <v>99</v>
      </c>
      <c r="E654" s="182">
        <v>13</v>
      </c>
      <c r="F654" s="182" t="s">
        <v>390</v>
      </c>
      <c r="G654" s="182">
        <v>71</v>
      </c>
      <c r="H654" s="182" t="s">
        <v>768</v>
      </c>
      <c r="I654" s="184" t="s">
        <v>232</v>
      </c>
      <c r="J654" s="182" t="s">
        <v>365</v>
      </c>
      <c r="K654" s="182" t="s">
        <v>391</v>
      </c>
      <c r="L654" s="182"/>
      <c r="M654" s="252">
        <v>0</v>
      </c>
      <c r="N654" s="252">
        <v>0</v>
      </c>
      <c r="O654" s="252">
        <v>0</v>
      </c>
      <c r="P654" s="252">
        <v>0</v>
      </c>
      <c r="Q654" s="252">
        <v>0</v>
      </c>
      <c r="R654" s="252">
        <v>0</v>
      </c>
      <c r="S654" s="252">
        <v>0</v>
      </c>
      <c r="T654" s="252">
        <v>0</v>
      </c>
      <c r="U654" s="252">
        <v>0</v>
      </c>
      <c r="V654" s="252">
        <v>0</v>
      </c>
      <c r="W654" s="252">
        <v>0</v>
      </c>
      <c r="X654" s="252">
        <v>0</v>
      </c>
      <c r="Y654" s="252">
        <v>0</v>
      </c>
      <c r="Z654" s="252">
        <v>0</v>
      </c>
      <c r="AA654" s="252">
        <v>0</v>
      </c>
      <c r="AB654" s="252">
        <v>0</v>
      </c>
      <c r="AC654" s="252">
        <v>0</v>
      </c>
      <c r="AD654" s="252">
        <v>0</v>
      </c>
      <c r="AE654" s="252">
        <v>0</v>
      </c>
      <c r="AF654" s="252">
        <v>0</v>
      </c>
      <c r="AG654" s="252">
        <v>0</v>
      </c>
      <c r="AH654" s="252">
        <v>0</v>
      </c>
      <c r="AI654" s="252">
        <v>0</v>
      </c>
      <c r="AJ654" s="252">
        <v>0</v>
      </c>
      <c r="AK654" s="252">
        <v>0</v>
      </c>
      <c r="AL654" s="252">
        <v>0</v>
      </c>
      <c r="AM654" s="252">
        <v>0</v>
      </c>
      <c r="AN654" s="252">
        <v>0</v>
      </c>
      <c r="AO654" s="252">
        <v>0</v>
      </c>
      <c r="AP654" s="276">
        <v>0</v>
      </c>
    </row>
    <row r="655" spans="1:42" hidden="1">
      <c r="A655" s="268">
        <v>2</v>
      </c>
      <c r="B655" s="182" t="s">
        <v>330</v>
      </c>
      <c r="C655" s="182">
        <v>1</v>
      </c>
      <c r="D655" s="182" t="s">
        <v>99</v>
      </c>
      <c r="E655" s="182">
        <v>13</v>
      </c>
      <c r="F655" s="182" t="s">
        <v>390</v>
      </c>
      <c r="G655" s="182">
        <v>72</v>
      </c>
      <c r="H655" s="182" t="s">
        <v>763</v>
      </c>
      <c r="I655" s="184" t="s">
        <v>232</v>
      </c>
      <c r="J655" s="182" t="s">
        <v>365</v>
      </c>
      <c r="K655" s="182" t="s">
        <v>391</v>
      </c>
      <c r="L655" s="182"/>
      <c r="M655" s="252">
        <v>1420</v>
      </c>
      <c r="N655" s="252">
        <v>1436</v>
      </c>
      <c r="O655" s="252">
        <v>1452</v>
      </c>
      <c r="P655" s="252">
        <v>1467</v>
      </c>
      <c r="Q655" s="252">
        <v>1483</v>
      </c>
      <c r="R655" s="252">
        <v>1499</v>
      </c>
      <c r="S655" s="252">
        <v>1515</v>
      </c>
      <c r="T655" s="252">
        <v>1530</v>
      </c>
      <c r="U655" s="252">
        <v>1546</v>
      </c>
      <c r="V655" s="252">
        <v>1562</v>
      </c>
      <c r="W655" s="252">
        <v>1555</v>
      </c>
      <c r="X655" s="252">
        <v>1548</v>
      </c>
      <c r="Y655" s="252">
        <v>1541</v>
      </c>
      <c r="Z655" s="252">
        <v>1534</v>
      </c>
      <c r="AA655" s="252">
        <v>1527</v>
      </c>
      <c r="AB655" s="252">
        <v>1519</v>
      </c>
      <c r="AC655" s="252">
        <v>1512</v>
      </c>
      <c r="AD655" s="252">
        <v>1505</v>
      </c>
      <c r="AE655" s="252">
        <v>1498</v>
      </c>
      <c r="AF655" s="252">
        <v>1491</v>
      </c>
      <c r="AG655" s="252">
        <v>1456</v>
      </c>
      <c r="AH655" s="252">
        <v>1420</v>
      </c>
      <c r="AI655" s="252">
        <v>1385</v>
      </c>
      <c r="AJ655" s="252">
        <v>1349</v>
      </c>
      <c r="AK655" s="252">
        <v>1314</v>
      </c>
      <c r="AL655" s="252">
        <v>1278</v>
      </c>
      <c r="AM655" s="252">
        <v>1243</v>
      </c>
      <c r="AN655" s="252">
        <v>1207</v>
      </c>
      <c r="AO655" s="252">
        <v>1172</v>
      </c>
      <c r="AP655" s="276">
        <v>1136</v>
      </c>
    </row>
    <row r="656" spans="1:42" hidden="1">
      <c r="A656" s="268">
        <v>2</v>
      </c>
      <c r="B656" s="182" t="s">
        <v>330</v>
      </c>
      <c r="C656" s="182">
        <v>1</v>
      </c>
      <c r="D656" s="182" t="s">
        <v>99</v>
      </c>
      <c r="E656" s="182">
        <v>13</v>
      </c>
      <c r="F656" s="182" t="s">
        <v>390</v>
      </c>
      <c r="G656" s="182">
        <v>73</v>
      </c>
      <c r="H656" s="182" t="s">
        <v>215</v>
      </c>
      <c r="I656" s="184" t="s">
        <v>232</v>
      </c>
      <c r="J656" s="182" t="s">
        <v>365</v>
      </c>
      <c r="K656" s="182" t="s">
        <v>391</v>
      </c>
      <c r="L656" s="182"/>
      <c r="M656" s="252">
        <v>10</v>
      </c>
      <c r="N656" s="252">
        <v>9</v>
      </c>
      <c r="O656" s="252">
        <v>8</v>
      </c>
      <c r="P656" s="252">
        <v>7</v>
      </c>
      <c r="Q656" s="252">
        <v>6</v>
      </c>
      <c r="R656" s="252">
        <v>5</v>
      </c>
      <c r="S656" s="252">
        <v>4</v>
      </c>
      <c r="T656" s="252">
        <v>3</v>
      </c>
      <c r="U656" s="252">
        <v>2</v>
      </c>
      <c r="V656" s="252">
        <v>1</v>
      </c>
      <c r="W656" s="252">
        <v>0</v>
      </c>
      <c r="X656" s="252">
        <v>0</v>
      </c>
      <c r="Y656" s="252">
        <v>0</v>
      </c>
      <c r="Z656" s="252">
        <v>0</v>
      </c>
      <c r="AA656" s="252">
        <v>0</v>
      </c>
      <c r="AB656" s="252">
        <v>0</v>
      </c>
      <c r="AC656" s="252">
        <v>0</v>
      </c>
      <c r="AD656" s="252">
        <v>0</v>
      </c>
      <c r="AE656" s="252">
        <v>0</v>
      </c>
      <c r="AF656" s="252">
        <v>0</v>
      </c>
      <c r="AG656" s="252">
        <v>0</v>
      </c>
      <c r="AH656" s="252">
        <v>0</v>
      </c>
      <c r="AI656" s="252">
        <v>0</v>
      </c>
      <c r="AJ656" s="252">
        <v>0</v>
      </c>
      <c r="AK656" s="252">
        <v>0</v>
      </c>
      <c r="AL656" s="252">
        <v>0</v>
      </c>
      <c r="AM656" s="252">
        <v>0</v>
      </c>
      <c r="AN656" s="252">
        <v>0</v>
      </c>
      <c r="AO656" s="252">
        <v>0</v>
      </c>
      <c r="AP656" s="276">
        <v>0</v>
      </c>
    </row>
    <row r="657" spans="1:42" hidden="1">
      <c r="A657" s="268">
        <v>2</v>
      </c>
      <c r="B657" s="182" t="s">
        <v>330</v>
      </c>
      <c r="C657" s="182">
        <v>1</v>
      </c>
      <c r="D657" s="182" t="s">
        <v>99</v>
      </c>
      <c r="E657" s="182">
        <v>13</v>
      </c>
      <c r="F657" s="182" t="s">
        <v>390</v>
      </c>
      <c r="G657" s="182">
        <v>74</v>
      </c>
      <c r="H657" s="182" t="s">
        <v>216</v>
      </c>
      <c r="I657" s="184" t="s">
        <v>232</v>
      </c>
      <c r="J657" s="182" t="s">
        <v>365</v>
      </c>
      <c r="K657" s="182" t="s">
        <v>391</v>
      </c>
      <c r="L657" s="182"/>
      <c r="M657" s="252">
        <v>13</v>
      </c>
      <c r="N657" s="252">
        <v>12</v>
      </c>
      <c r="O657" s="252">
        <v>11</v>
      </c>
      <c r="P657" s="252">
        <v>10</v>
      </c>
      <c r="Q657" s="252">
        <v>9</v>
      </c>
      <c r="R657" s="252">
        <v>8</v>
      </c>
      <c r="S657" s="252">
        <v>8</v>
      </c>
      <c r="T657" s="252">
        <v>7</v>
      </c>
      <c r="U657" s="252">
        <v>6</v>
      </c>
      <c r="V657" s="252">
        <v>5</v>
      </c>
      <c r="W657" s="252">
        <v>4</v>
      </c>
      <c r="X657" s="252">
        <v>3</v>
      </c>
      <c r="Y657" s="252">
        <v>2</v>
      </c>
      <c r="Z657" s="252">
        <v>1</v>
      </c>
      <c r="AA657" s="252">
        <v>0</v>
      </c>
      <c r="AB657" s="252">
        <v>0</v>
      </c>
      <c r="AC657" s="252">
        <v>0</v>
      </c>
      <c r="AD657" s="252">
        <v>0</v>
      </c>
      <c r="AE657" s="252">
        <v>0</v>
      </c>
      <c r="AF657" s="252">
        <v>0</v>
      </c>
      <c r="AG657" s="252">
        <v>0</v>
      </c>
      <c r="AH657" s="252">
        <v>0</v>
      </c>
      <c r="AI657" s="252">
        <v>0</v>
      </c>
      <c r="AJ657" s="252">
        <v>0</v>
      </c>
      <c r="AK657" s="252">
        <v>0</v>
      </c>
      <c r="AL657" s="252">
        <v>0</v>
      </c>
      <c r="AM657" s="252">
        <v>0</v>
      </c>
      <c r="AN657" s="252">
        <v>0</v>
      </c>
      <c r="AO657" s="252">
        <v>0</v>
      </c>
      <c r="AP657" s="276">
        <v>0</v>
      </c>
    </row>
    <row r="658" spans="1:42" hidden="1">
      <c r="A658" s="268">
        <v>2</v>
      </c>
      <c r="B658" s="182" t="s">
        <v>330</v>
      </c>
      <c r="C658" s="182">
        <v>1</v>
      </c>
      <c r="D658" s="182" t="s">
        <v>99</v>
      </c>
      <c r="E658" s="182">
        <v>13</v>
      </c>
      <c r="F658" s="182" t="s">
        <v>390</v>
      </c>
      <c r="G658" s="182">
        <v>75</v>
      </c>
      <c r="H658" s="182" t="s">
        <v>765</v>
      </c>
      <c r="I658" s="184" t="s">
        <v>232</v>
      </c>
      <c r="J658" s="182" t="s">
        <v>365</v>
      </c>
      <c r="K658" s="182" t="s">
        <v>391</v>
      </c>
      <c r="L658" s="182"/>
      <c r="M658" s="252">
        <v>0</v>
      </c>
      <c r="N658" s="252">
        <v>0</v>
      </c>
      <c r="O658" s="252">
        <v>0</v>
      </c>
      <c r="P658" s="252">
        <v>0</v>
      </c>
      <c r="Q658" s="252"/>
      <c r="R658" s="252">
        <v>0</v>
      </c>
      <c r="S658" s="252">
        <v>0</v>
      </c>
      <c r="T658" s="252">
        <v>0</v>
      </c>
      <c r="U658" s="252">
        <v>0</v>
      </c>
      <c r="V658" s="252">
        <v>0</v>
      </c>
      <c r="W658" s="252">
        <v>0</v>
      </c>
      <c r="X658" s="252">
        <v>0</v>
      </c>
      <c r="Y658" s="252">
        <v>0</v>
      </c>
      <c r="Z658" s="252">
        <v>0</v>
      </c>
      <c r="AA658" s="252">
        <v>0</v>
      </c>
      <c r="AB658" s="252">
        <v>0</v>
      </c>
      <c r="AC658" s="252">
        <v>0</v>
      </c>
      <c r="AD658" s="252">
        <v>0</v>
      </c>
      <c r="AE658" s="252">
        <v>0</v>
      </c>
      <c r="AF658" s="252">
        <v>0</v>
      </c>
      <c r="AG658" s="252">
        <v>0</v>
      </c>
      <c r="AH658" s="252">
        <v>0</v>
      </c>
      <c r="AI658" s="252">
        <v>0</v>
      </c>
      <c r="AJ658" s="252">
        <v>0</v>
      </c>
      <c r="AK658" s="252">
        <v>0</v>
      </c>
      <c r="AL658" s="252">
        <v>0</v>
      </c>
      <c r="AM658" s="252">
        <v>0</v>
      </c>
      <c r="AN658" s="252">
        <v>0</v>
      </c>
      <c r="AO658" s="252">
        <v>0</v>
      </c>
      <c r="AP658" s="276">
        <v>0</v>
      </c>
    </row>
    <row r="659" spans="1:42" hidden="1">
      <c r="A659" s="268">
        <v>2</v>
      </c>
      <c r="B659" s="182" t="s">
        <v>330</v>
      </c>
      <c r="C659" s="182">
        <v>1</v>
      </c>
      <c r="D659" s="182" t="s">
        <v>99</v>
      </c>
      <c r="E659" s="182">
        <v>13</v>
      </c>
      <c r="F659" s="182" t="s">
        <v>390</v>
      </c>
      <c r="G659" s="182">
        <v>76</v>
      </c>
      <c r="H659" s="182" t="s">
        <v>766</v>
      </c>
      <c r="I659" s="184" t="s">
        <v>232</v>
      </c>
      <c r="J659" s="182" t="s">
        <v>365</v>
      </c>
      <c r="K659" s="182" t="s">
        <v>391</v>
      </c>
      <c r="L659" s="182"/>
      <c r="M659" s="252">
        <v>0</v>
      </c>
      <c r="N659" s="252">
        <v>0</v>
      </c>
      <c r="O659" s="252">
        <v>0</v>
      </c>
      <c r="P659" s="252">
        <v>0</v>
      </c>
      <c r="Q659" s="252"/>
      <c r="R659" s="252">
        <v>0</v>
      </c>
      <c r="S659" s="252">
        <v>0</v>
      </c>
      <c r="T659" s="252">
        <v>0</v>
      </c>
      <c r="U659" s="252">
        <v>0</v>
      </c>
      <c r="V659" s="252">
        <v>0</v>
      </c>
      <c r="W659" s="252">
        <v>0</v>
      </c>
      <c r="X659" s="252">
        <v>0</v>
      </c>
      <c r="Y659" s="252">
        <v>0</v>
      </c>
      <c r="Z659" s="252">
        <v>0</v>
      </c>
      <c r="AA659" s="252">
        <v>0</v>
      </c>
      <c r="AB659" s="252">
        <v>0</v>
      </c>
      <c r="AC659" s="252">
        <v>0</v>
      </c>
      <c r="AD659" s="252">
        <v>0</v>
      </c>
      <c r="AE659" s="252">
        <v>0</v>
      </c>
      <c r="AF659" s="252">
        <v>0</v>
      </c>
      <c r="AG659" s="252">
        <v>0</v>
      </c>
      <c r="AH659" s="252">
        <v>0</v>
      </c>
      <c r="AI659" s="252">
        <v>0</v>
      </c>
      <c r="AJ659" s="252">
        <v>0</v>
      </c>
      <c r="AK659" s="252">
        <v>0</v>
      </c>
      <c r="AL659" s="252">
        <v>0</v>
      </c>
      <c r="AM659" s="252">
        <v>0</v>
      </c>
      <c r="AN659" s="252">
        <v>0</v>
      </c>
      <c r="AO659" s="252">
        <v>0</v>
      </c>
      <c r="AP659" s="276">
        <v>0</v>
      </c>
    </row>
    <row r="660" spans="1:42" hidden="1">
      <c r="A660" s="268">
        <v>2</v>
      </c>
      <c r="B660" s="182" t="s">
        <v>330</v>
      </c>
      <c r="C660" s="182">
        <v>1</v>
      </c>
      <c r="D660" s="182" t="s">
        <v>99</v>
      </c>
      <c r="E660" s="182">
        <v>13</v>
      </c>
      <c r="F660" s="182" t="s">
        <v>390</v>
      </c>
      <c r="G660" s="182">
        <v>77</v>
      </c>
      <c r="H660" s="182" t="s">
        <v>767</v>
      </c>
      <c r="I660" s="184" t="s">
        <v>232</v>
      </c>
      <c r="J660" s="182" t="s">
        <v>365</v>
      </c>
      <c r="K660" s="182" t="s">
        <v>391</v>
      </c>
      <c r="L660" s="182"/>
      <c r="M660" s="252">
        <v>0</v>
      </c>
      <c r="N660" s="252">
        <v>0</v>
      </c>
      <c r="O660" s="252">
        <v>0</v>
      </c>
      <c r="P660" s="252">
        <v>0</v>
      </c>
      <c r="Q660" s="252"/>
      <c r="R660" s="252">
        <v>0</v>
      </c>
      <c r="S660" s="252">
        <v>0</v>
      </c>
      <c r="T660" s="252">
        <v>0</v>
      </c>
      <c r="U660" s="252">
        <v>0</v>
      </c>
      <c r="V660" s="252">
        <v>0</v>
      </c>
      <c r="W660" s="252">
        <v>0</v>
      </c>
      <c r="X660" s="252">
        <v>0</v>
      </c>
      <c r="Y660" s="252">
        <v>0</v>
      </c>
      <c r="Z660" s="252">
        <v>0</v>
      </c>
      <c r="AA660" s="252">
        <v>0</v>
      </c>
      <c r="AB660" s="252">
        <v>0</v>
      </c>
      <c r="AC660" s="252">
        <v>0</v>
      </c>
      <c r="AD660" s="252">
        <v>0</v>
      </c>
      <c r="AE660" s="252">
        <v>0</v>
      </c>
      <c r="AF660" s="252">
        <v>0</v>
      </c>
      <c r="AG660" s="252">
        <v>0</v>
      </c>
      <c r="AH660" s="252">
        <v>0</v>
      </c>
      <c r="AI660" s="252">
        <v>0</v>
      </c>
      <c r="AJ660" s="252">
        <v>0</v>
      </c>
      <c r="AK660" s="252">
        <v>0</v>
      </c>
      <c r="AL660" s="252">
        <v>0</v>
      </c>
      <c r="AM660" s="252">
        <v>0</v>
      </c>
      <c r="AN660" s="252">
        <v>0</v>
      </c>
      <c r="AO660" s="252">
        <v>0</v>
      </c>
      <c r="AP660" s="276">
        <v>0</v>
      </c>
    </row>
    <row r="661" spans="1:42" hidden="1">
      <c r="A661" s="268">
        <v>2</v>
      </c>
      <c r="B661" s="182" t="s">
        <v>330</v>
      </c>
      <c r="C661" s="182">
        <v>1</v>
      </c>
      <c r="D661" s="182" t="s">
        <v>99</v>
      </c>
      <c r="E661" s="182">
        <v>13</v>
      </c>
      <c r="F661" s="182" t="s">
        <v>390</v>
      </c>
      <c r="G661" s="182">
        <v>78</v>
      </c>
      <c r="H661" s="182" t="s">
        <v>220</v>
      </c>
      <c r="I661" s="184" t="s">
        <v>232</v>
      </c>
      <c r="J661" s="182" t="s">
        <v>365</v>
      </c>
      <c r="K661" s="182" t="s">
        <v>391</v>
      </c>
      <c r="L661" s="182"/>
      <c r="M661" s="252">
        <v>0</v>
      </c>
      <c r="N661" s="252">
        <v>0</v>
      </c>
      <c r="O661" s="252">
        <v>0</v>
      </c>
      <c r="P661" s="252">
        <v>0</v>
      </c>
      <c r="Q661" s="252"/>
      <c r="R661" s="252">
        <v>0</v>
      </c>
      <c r="S661" s="252">
        <v>0</v>
      </c>
      <c r="T661" s="252">
        <v>0</v>
      </c>
      <c r="U661" s="252">
        <v>0</v>
      </c>
      <c r="V661" s="252">
        <v>0</v>
      </c>
      <c r="W661" s="252">
        <v>0</v>
      </c>
      <c r="X661" s="252">
        <v>0</v>
      </c>
      <c r="Y661" s="252">
        <v>0</v>
      </c>
      <c r="Z661" s="252">
        <v>0</v>
      </c>
      <c r="AA661" s="252">
        <v>0</v>
      </c>
      <c r="AB661" s="252">
        <v>0</v>
      </c>
      <c r="AC661" s="252">
        <v>0</v>
      </c>
      <c r="AD661" s="252">
        <v>0</v>
      </c>
      <c r="AE661" s="252">
        <v>0</v>
      </c>
      <c r="AF661" s="252">
        <v>0</v>
      </c>
      <c r="AG661" s="252">
        <v>0</v>
      </c>
      <c r="AH661" s="252">
        <v>0</v>
      </c>
      <c r="AI661" s="252">
        <v>0</v>
      </c>
      <c r="AJ661" s="252">
        <v>0</v>
      </c>
      <c r="AK661" s="252">
        <v>0</v>
      </c>
      <c r="AL661" s="252">
        <v>0</v>
      </c>
      <c r="AM661" s="252">
        <v>0</v>
      </c>
      <c r="AN661" s="252">
        <v>0</v>
      </c>
      <c r="AO661" s="252">
        <v>0</v>
      </c>
      <c r="AP661" s="276">
        <v>0</v>
      </c>
    </row>
    <row r="662" spans="1:42" hidden="1">
      <c r="A662" s="268">
        <v>2</v>
      </c>
      <c r="B662" s="182" t="s">
        <v>330</v>
      </c>
      <c r="C662" s="182">
        <v>1</v>
      </c>
      <c r="D662" s="182" t="s">
        <v>99</v>
      </c>
      <c r="E662" s="182">
        <v>13</v>
      </c>
      <c r="F662" s="182" t="s">
        <v>390</v>
      </c>
      <c r="G662" s="182">
        <v>79</v>
      </c>
      <c r="H662" s="182" t="s">
        <v>221</v>
      </c>
      <c r="I662" s="184" t="s">
        <v>232</v>
      </c>
      <c r="J662" s="182" t="s">
        <v>365</v>
      </c>
      <c r="K662" s="182" t="s">
        <v>391</v>
      </c>
      <c r="L662" s="182"/>
      <c r="M662" s="252">
        <v>0</v>
      </c>
      <c r="N662" s="252">
        <v>0</v>
      </c>
      <c r="O662" s="252">
        <v>0</v>
      </c>
      <c r="P662" s="252">
        <v>0</v>
      </c>
      <c r="Q662" s="252"/>
      <c r="R662" s="252">
        <v>0</v>
      </c>
      <c r="S662" s="252">
        <v>0</v>
      </c>
      <c r="T662" s="252">
        <v>0</v>
      </c>
      <c r="U662" s="252">
        <v>0</v>
      </c>
      <c r="V662" s="252">
        <v>0</v>
      </c>
      <c r="W662" s="252">
        <v>0</v>
      </c>
      <c r="X662" s="252">
        <v>0</v>
      </c>
      <c r="Y662" s="252">
        <v>0</v>
      </c>
      <c r="Z662" s="252">
        <v>0</v>
      </c>
      <c r="AA662" s="252">
        <v>0</v>
      </c>
      <c r="AB662" s="252">
        <v>0</v>
      </c>
      <c r="AC662" s="252">
        <v>0</v>
      </c>
      <c r="AD662" s="252">
        <v>0</v>
      </c>
      <c r="AE662" s="252">
        <v>0</v>
      </c>
      <c r="AF662" s="252">
        <v>0</v>
      </c>
      <c r="AG662" s="252">
        <v>0</v>
      </c>
      <c r="AH662" s="252">
        <v>0</v>
      </c>
      <c r="AI662" s="252">
        <v>0</v>
      </c>
      <c r="AJ662" s="252">
        <v>0</v>
      </c>
      <c r="AK662" s="252">
        <v>0</v>
      </c>
      <c r="AL662" s="252">
        <v>0</v>
      </c>
      <c r="AM662" s="252">
        <v>0</v>
      </c>
      <c r="AN662" s="252">
        <v>0</v>
      </c>
      <c r="AO662" s="252">
        <v>0</v>
      </c>
      <c r="AP662" s="276">
        <v>0</v>
      </c>
    </row>
    <row r="663" spans="1:42" hidden="1">
      <c r="A663" s="268">
        <v>2</v>
      </c>
      <c r="B663" s="182" t="s">
        <v>330</v>
      </c>
      <c r="C663" s="182">
        <v>1</v>
      </c>
      <c r="D663" s="182" t="s">
        <v>99</v>
      </c>
      <c r="E663" s="182">
        <v>13</v>
      </c>
      <c r="F663" s="182" t="s">
        <v>390</v>
      </c>
      <c r="G663" s="182">
        <v>80</v>
      </c>
      <c r="H663" s="182" t="s">
        <v>222</v>
      </c>
      <c r="I663" s="184" t="s">
        <v>232</v>
      </c>
      <c r="J663" s="182" t="s">
        <v>365</v>
      </c>
      <c r="K663" s="182" t="s">
        <v>391</v>
      </c>
      <c r="L663" s="182"/>
      <c r="M663" s="252">
        <v>0</v>
      </c>
      <c r="N663" s="252">
        <v>0</v>
      </c>
      <c r="O663" s="252">
        <v>0</v>
      </c>
      <c r="P663" s="252">
        <v>0</v>
      </c>
      <c r="Q663" s="252">
        <v>0</v>
      </c>
      <c r="R663" s="252">
        <v>0</v>
      </c>
      <c r="S663" s="252">
        <v>0</v>
      </c>
      <c r="T663" s="252">
        <v>0</v>
      </c>
      <c r="U663" s="252">
        <v>0</v>
      </c>
      <c r="V663" s="252">
        <v>0</v>
      </c>
      <c r="W663" s="252">
        <v>0</v>
      </c>
      <c r="X663" s="252">
        <v>0</v>
      </c>
      <c r="Y663" s="252">
        <v>0</v>
      </c>
      <c r="Z663" s="252">
        <v>0</v>
      </c>
      <c r="AA663" s="252">
        <v>0</v>
      </c>
      <c r="AB663" s="252">
        <v>0</v>
      </c>
      <c r="AC663" s="252">
        <v>0</v>
      </c>
      <c r="AD663" s="252">
        <v>0</v>
      </c>
      <c r="AE663" s="252">
        <v>0</v>
      </c>
      <c r="AF663" s="252">
        <v>0</v>
      </c>
      <c r="AG663" s="252">
        <v>0</v>
      </c>
      <c r="AH663" s="252">
        <v>0</v>
      </c>
      <c r="AI663" s="252">
        <v>0</v>
      </c>
      <c r="AJ663" s="252">
        <v>0</v>
      </c>
      <c r="AK663" s="252">
        <v>0</v>
      </c>
      <c r="AL663" s="252">
        <v>0</v>
      </c>
      <c r="AM663" s="252">
        <v>0</v>
      </c>
      <c r="AN663" s="252">
        <v>0</v>
      </c>
      <c r="AO663" s="252">
        <v>0</v>
      </c>
      <c r="AP663" s="276">
        <v>0</v>
      </c>
    </row>
    <row r="664" spans="1:42" hidden="1">
      <c r="A664" s="268">
        <v>2</v>
      </c>
      <c r="B664" s="182" t="s">
        <v>330</v>
      </c>
      <c r="C664" s="182">
        <v>1</v>
      </c>
      <c r="D664" s="182" t="s">
        <v>99</v>
      </c>
      <c r="E664" s="182">
        <v>13</v>
      </c>
      <c r="F664" s="182" t="s">
        <v>390</v>
      </c>
      <c r="G664" s="182">
        <v>81</v>
      </c>
      <c r="H664" s="182" t="s">
        <v>772</v>
      </c>
      <c r="I664" s="184" t="s">
        <v>232</v>
      </c>
      <c r="J664" s="182" t="s">
        <v>365</v>
      </c>
      <c r="K664" s="182" t="s">
        <v>391</v>
      </c>
      <c r="L664" s="182"/>
      <c r="M664" s="252">
        <v>0</v>
      </c>
      <c r="N664" s="252">
        <v>0</v>
      </c>
      <c r="O664" s="252">
        <v>0</v>
      </c>
      <c r="P664" s="252">
        <v>0</v>
      </c>
      <c r="Q664" s="252">
        <v>0</v>
      </c>
      <c r="R664" s="252">
        <v>0</v>
      </c>
      <c r="S664" s="252">
        <v>0</v>
      </c>
      <c r="T664" s="252">
        <v>0</v>
      </c>
      <c r="U664" s="252">
        <v>0</v>
      </c>
      <c r="V664" s="252">
        <v>0</v>
      </c>
      <c r="W664" s="252">
        <v>0</v>
      </c>
      <c r="X664" s="252">
        <v>0</v>
      </c>
      <c r="Y664" s="252">
        <v>0</v>
      </c>
      <c r="Z664" s="252">
        <v>0</v>
      </c>
      <c r="AA664" s="252">
        <v>0</v>
      </c>
      <c r="AB664" s="252">
        <v>0</v>
      </c>
      <c r="AC664" s="252">
        <v>0</v>
      </c>
      <c r="AD664" s="252">
        <v>0</v>
      </c>
      <c r="AE664" s="252">
        <v>0</v>
      </c>
      <c r="AF664" s="252">
        <v>0</v>
      </c>
      <c r="AG664" s="252">
        <v>0</v>
      </c>
      <c r="AH664" s="252">
        <v>0</v>
      </c>
      <c r="AI664" s="252">
        <v>0</v>
      </c>
      <c r="AJ664" s="252">
        <v>0</v>
      </c>
      <c r="AK664" s="252">
        <v>0</v>
      </c>
      <c r="AL664" s="252">
        <v>0</v>
      </c>
      <c r="AM664" s="252">
        <v>0</v>
      </c>
      <c r="AN664" s="252">
        <v>0</v>
      </c>
      <c r="AO664" s="252">
        <v>0</v>
      </c>
      <c r="AP664" s="276">
        <v>0</v>
      </c>
    </row>
    <row r="665" spans="1:42" hidden="1">
      <c r="A665" s="268">
        <v>2</v>
      </c>
      <c r="B665" s="182" t="s">
        <v>330</v>
      </c>
      <c r="C665" s="182">
        <v>1</v>
      </c>
      <c r="D665" s="182" t="s">
        <v>99</v>
      </c>
      <c r="E665" s="182">
        <v>13</v>
      </c>
      <c r="F665" s="182" t="s">
        <v>390</v>
      </c>
      <c r="G665" s="182">
        <v>82</v>
      </c>
      <c r="H665" s="182" t="s">
        <v>224</v>
      </c>
      <c r="I665" s="184" t="s">
        <v>232</v>
      </c>
      <c r="J665" s="182" t="s">
        <v>365</v>
      </c>
      <c r="K665" s="182" t="s">
        <v>391</v>
      </c>
      <c r="L665" s="182"/>
      <c r="M665" s="252">
        <v>0</v>
      </c>
      <c r="N665" s="252">
        <v>0</v>
      </c>
      <c r="O665" s="252">
        <v>0</v>
      </c>
      <c r="P665" s="252">
        <v>0</v>
      </c>
      <c r="Q665" s="252">
        <v>0</v>
      </c>
      <c r="R665" s="252">
        <v>0</v>
      </c>
      <c r="S665" s="252">
        <v>0</v>
      </c>
      <c r="T665" s="252">
        <v>0</v>
      </c>
      <c r="U665" s="252">
        <v>0</v>
      </c>
      <c r="V665" s="252">
        <v>0</v>
      </c>
      <c r="W665" s="252">
        <v>0</v>
      </c>
      <c r="X665" s="252">
        <v>0</v>
      </c>
      <c r="Y665" s="252">
        <v>0</v>
      </c>
      <c r="Z665" s="252">
        <v>0</v>
      </c>
      <c r="AA665" s="252">
        <v>0</v>
      </c>
      <c r="AB665" s="252">
        <v>0</v>
      </c>
      <c r="AC665" s="252">
        <v>0</v>
      </c>
      <c r="AD665" s="252">
        <v>0</v>
      </c>
      <c r="AE665" s="252">
        <v>0</v>
      </c>
      <c r="AF665" s="252">
        <v>0</v>
      </c>
      <c r="AG665" s="252">
        <v>0</v>
      </c>
      <c r="AH665" s="252">
        <v>0</v>
      </c>
      <c r="AI665" s="252">
        <v>0</v>
      </c>
      <c r="AJ665" s="252">
        <v>0</v>
      </c>
      <c r="AK665" s="252">
        <v>0</v>
      </c>
      <c r="AL665" s="252">
        <v>0</v>
      </c>
      <c r="AM665" s="252">
        <v>0</v>
      </c>
      <c r="AN665" s="252">
        <v>0</v>
      </c>
      <c r="AO665" s="252">
        <v>0</v>
      </c>
      <c r="AP665" s="276">
        <v>0</v>
      </c>
    </row>
    <row r="666" spans="1:42" hidden="1">
      <c r="A666" s="268">
        <v>2</v>
      </c>
      <c r="B666" s="182" t="s">
        <v>330</v>
      </c>
      <c r="C666" s="182">
        <v>1</v>
      </c>
      <c r="D666" s="182" t="s">
        <v>99</v>
      </c>
      <c r="E666" s="182">
        <v>13</v>
      </c>
      <c r="F666" s="182" t="s">
        <v>390</v>
      </c>
      <c r="G666" s="182">
        <v>83</v>
      </c>
      <c r="H666" s="182" t="s">
        <v>764</v>
      </c>
      <c r="I666" s="184" t="s">
        <v>232</v>
      </c>
      <c r="J666" s="182" t="s">
        <v>365</v>
      </c>
      <c r="K666" s="182" t="s">
        <v>391</v>
      </c>
      <c r="L666" s="182"/>
      <c r="M666" s="252">
        <v>0</v>
      </c>
      <c r="N666" s="252">
        <v>0</v>
      </c>
      <c r="O666" s="252">
        <v>0</v>
      </c>
      <c r="P666" s="252">
        <v>0</v>
      </c>
      <c r="Q666" s="252">
        <v>0</v>
      </c>
      <c r="R666" s="252">
        <v>0</v>
      </c>
      <c r="S666" s="252">
        <v>0</v>
      </c>
      <c r="T666" s="252">
        <v>0</v>
      </c>
      <c r="U666" s="252">
        <v>0</v>
      </c>
      <c r="V666" s="252">
        <v>0</v>
      </c>
      <c r="W666" s="252">
        <v>0</v>
      </c>
      <c r="X666" s="252">
        <v>0</v>
      </c>
      <c r="Y666" s="252">
        <v>0</v>
      </c>
      <c r="Z666" s="252">
        <v>0</v>
      </c>
      <c r="AA666" s="252">
        <v>0</v>
      </c>
      <c r="AB666" s="252">
        <v>0</v>
      </c>
      <c r="AC666" s="252">
        <v>0</v>
      </c>
      <c r="AD666" s="252">
        <v>0</v>
      </c>
      <c r="AE666" s="252">
        <v>0</v>
      </c>
      <c r="AF666" s="252">
        <v>0</v>
      </c>
      <c r="AG666" s="252">
        <v>0</v>
      </c>
      <c r="AH666" s="252">
        <v>0</v>
      </c>
      <c r="AI666" s="252">
        <v>0</v>
      </c>
      <c r="AJ666" s="252">
        <v>0</v>
      </c>
      <c r="AK666" s="252">
        <v>0</v>
      </c>
      <c r="AL666" s="252">
        <v>0</v>
      </c>
      <c r="AM666" s="252">
        <v>0</v>
      </c>
      <c r="AN666" s="252">
        <v>0</v>
      </c>
      <c r="AO666" s="252">
        <v>0</v>
      </c>
      <c r="AP666" s="276">
        <v>0</v>
      </c>
    </row>
    <row r="667" spans="1:42" hidden="1">
      <c r="A667" s="268">
        <v>2</v>
      </c>
      <c r="B667" s="182" t="s">
        <v>330</v>
      </c>
      <c r="C667" s="182">
        <v>1</v>
      </c>
      <c r="D667" s="182" t="s">
        <v>99</v>
      </c>
      <c r="E667" s="182">
        <v>13</v>
      </c>
      <c r="F667" s="182" t="s">
        <v>390</v>
      </c>
      <c r="G667" s="182">
        <v>84</v>
      </c>
      <c r="H667" s="182" t="s">
        <v>762</v>
      </c>
      <c r="I667" s="184" t="s">
        <v>232</v>
      </c>
      <c r="J667" s="182" t="s">
        <v>365</v>
      </c>
      <c r="K667" s="182" t="s">
        <v>391</v>
      </c>
      <c r="L667" s="182"/>
      <c r="M667" s="252">
        <v>0</v>
      </c>
      <c r="N667" s="252">
        <v>0</v>
      </c>
      <c r="O667" s="252">
        <v>0</v>
      </c>
      <c r="P667" s="252">
        <v>0</v>
      </c>
      <c r="Q667" s="252">
        <v>0</v>
      </c>
      <c r="R667" s="252">
        <v>0</v>
      </c>
      <c r="S667" s="252">
        <v>0</v>
      </c>
      <c r="T667" s="252">
        <v>0</v>
      </c>
      <c r="U667" s="252">
        <v>0</v>
      </c>
      <c r="V667" s="252">
        <v>0</v>
      </c>
      <c r="W667" s="252">
        <v>0</v>
      </c>
      <c r="X667" s="252">
        <v>0</v>
      </c>
      <c r="Y667" s="252">
        <v>0</v>
      </c>
      <c r="Z667" s="252">
        <v>0</v>
      </c>
      <c r="AA667" s="252">
        <v>0</v>
      </c>
      <c r="AB667" s="252">
        <v>0</v>
      </c>
      <c r="AC667" s="252">
        <v>0</v>
      </c>
      <c r="AD667" s="252">
        <v>0</v>
      </c>
      <c r="AE667" s="252">
        <v>0</v>
      </c>
      <c r="AF667" s="252">
        <v>0</v>
      </c>
      <c r="AG667" s="252">
        <v>0</v>
      </c>
      <c r="AH667" s="252">
        <v>0</v>
      </c>
      <c r="AI667" s="252">
        <v>0</v>
      </c>
      <c r="AJ667" s="252">
        <v>0</v>
      </c>
      <c r="AK667" s="252">
        <v>0</v>
      </c>
      <c r="AL667" s="252">
        <v>0</v>
      </c>
      <c r="AM667" s="252">
        <v>0</v>
      </c>
      <c r="AN667" s="252">
        <v>0</v>
      </c>
      <c r="AO667" s="252">
        <v>0</v>
      </c>
      <c r="AP667" s="276">
        <v>0</v>
      </c>
    </row>
    <row r="668" spans="1:42" ht="15" hidden="1" thickBot="1">
      <c r="A668" s="270">
        <v>2</v>
      </c>
      <c r="B668" s="185" t="s">
        <v>330</v>
      </c>
      <c r="C668" s="185">
        <v>1</v>
      </c>
      <c r="D668" s="185" t="s">
        <v>99</v>
      </c>
      <c r="E668" s="185">
        <v>13</v>
      </c>
      <c r="F668" s="185" t="s">
        <v>390</v>
      </c>
      <c r="G668" s="185">
        <v>85</v>
      </c>
      <c r="H668" s="185" t="s">
        <v>227</v>
      </c>
      <c r="I668" s="186" t="s">
        <v>232</v>
      </c>
      <c r="J668" s="185" t="s">
        <v>365</v>
      </c>
      <c r="K668" s="185" t="s">
        <v>391</v>
      </c>
      <c r="L668" s="185"/>
      <c r="M668" s="277">
        <v>0</v>
      </c>
      <c r="N668" s="277">
        <v>0</v>
      </c>
      <c r="O668" s="277">
        <v>0</v>
      </c>
      <c r="P668" s="277">
        <v>0</v>
      </c>
      <c r="Q668" s="277">
        <v>0</v>
      </c>
      <c r="R668" s="277">
        <v>0</v>
      </c>
      <c r="S668" s="277">
        <v>0</v>
      </c>
      <c r="T668" s="277">
        <v>0</v>
      </c>
      <c r="U668" s="277">
        <v>0</v>
      </c>
      <c r="V668" s="277">
        <v>0</v>
      </c>
      <c r="W668" s="277">
        <v>0</v>
      </c>
      <c r="X668" s="277">
        <v>0</v>
      </c>
      <c r="Y668" s="277">
        <v>0</v>
      </c>
      <c r="Z668" s="277">
        <v>0</v>
      </c>
      <c r="AA668" s="277">
        <v>0</v>
      </c>
      <c r="AB668" s="277">
        <v>0</v>
      </c>
      <c r="AC668" s="277">
        <v>0</v>
      </c>
      <c r="AD668" s="277">
        <v>0</v>
      </c>
      <c r="AE668" s="277">
        <v>0</v>
      </c>
      <c r="AF668" s="277">
        <v>0</v>
      </c>
      <c r="AG668" s="277">
        <v>0</v>
      </c>
      <c r="AH668" s="277">
        <v>0</v>
      </c>
      <c r="AI668" s="277">
        <v>0</v>
      </c>
      <c r="AJ668" s="277">
        <v>0</v>
      </c>
      <c r="AK668" s="277">
        <v>0</v>
      </c>
      <c r="AL668" s="277">
        <v>0</v>
      </c>
      <c r="AM668" s="277">
        <v>0</v>
      </c>
      <c r="AN668" s="277">
        <v>0</v>
      </c>
      <c r="AO668" s="277">
        <v>0</v>
      </c>
      <c r="AP668" s="278">
        <v>0</v>
      </c>
    </row>
    <row r="669" spans="1:42" hidden="1">
      <c r="A669" s="263">
        <v>2</v>
      </c>
      <c r="B669" s="264" t="s">
        <v>330</v>
      </c>
      <c r="C669" s="264">
        <v>1</v>
      </c>
      <c r="D669" s="264" t="s">
        <v>99</v>
      </c>
      <c r="E669" s="264">
        <v>13</v>
      </c>
      <c r="F669" s="264" t="s">
        <v>390</v>
      </c>
      <c r="G669" s="264">
        <v>86</v>
      </c>
      <c r="H669" s="264" t="s">
        <v>761</v>
      </c>
      <c r="I669" s="266" t="s">
        <v>233</v>
      </c>
      <c r="J669" s="264" t="s">
        <v>365</v>
      </c>
      <c r="K669" s="264" t="s">
        <v>391</v>
      </c>
      <c r="L669" s="264"/>
      <c r="M669" s="274">
        <v>0</v>
      </c>
      <c r="N669" s="274">
        <v>0</v>
      </c>
      <c r="O669" s="274">
        <v>0</v>
      </c>
      <c r="P669" s="274">
        <v>0</v>
      </c>
      <c r="Q669" s="274">
        <v>0</v>
      </c>
      <c r="R669" s="274">
        <v>0</v>
      </c>
      <c r="S669" s="274">
        <v>0</v>
      </c>
      <c r="T669" s="274">
        <v>0</v>
      </c>
      <c r="U669" s="274">
        <v>0</v>
      </c>
      <c r="V669" s="274">
        <v>0</v>
      </c>
      <c r="W669" s="274">
        <v>0</v>
      </c>
      <c r="X669" s="274">
        <v>0</v>
      </c>
      <c r="Y669" s="274">
        <v>0</v>
      </c>
      <c r="Z669" s="274">
        <v>0</v>
      </c>
      <c r="AA669" s="274">
        <v>0</v>
      </c>
      <c r="AB669" s="274">
        <v>0</v>
      </c>
      <c r="AC669" s="274">
        <v>0</v>
      </c>
      <c r="AD669" s="274">
        <v>0</v>
      </c>
      <c r="AE669" s="274">
        <v>0</v>
      </c>
      <c r="AF669" s="274">
        <v>0</v>
      </c>
      <c r="AG669" s="274">
        <v>0</v>
      </c>
      <c r="AH669" s="274">
        <v>0</v>
      </c>
      <c r="AI669" s="274">
        <v>0</v>
      </c>
      <c r="AJ669" s="274">
        <v>0</v>
      </c>
      <c r="AK669" s="274">
        <v>0</v>
      </c>
      <c r="AL669" s="274">
        <v>0</v>
      </c>
      <c r="AM669" s="274">
        <v>0</v>
      </c>
      <c r="AN669" s="274">
        <v>0</v>
      </c>
      <c r="AO669" s="274">
        <v>0</v>
      </c>
      <c r="AP669" s="279">
        <v>0</v>
      </c>
    </row>
    <row r="670" spans="1:42" hidden="1">
      <c r="A670" s="268">
        <v>2</v>
      </c>
      <c r="B670" s="182" t="s">
        <v>330</v>
      </c>
      <c r="C670" s="182">
        <v>1</v>
      </c>
      <c r="D670" s="182" t="s">
        <v>99</v>
      </c>
      <c r="E670" s="182">
        <v>13</v>
      </c>
      <c r="F670" s="182" t="s">
        <v>390</v>
      </c>
      <c r="G670" s="182">
        <v>87</v>
      </c>
      <c r="H670" s="182" t="s">
        <v>212</v>
      </c>
      <c r="I670" s="184" t="s">
        <v>233</v>
      </c>
      <c r="J670" s="182" t="s">
        <v>365</v>
      </c>
      <c r="K670" s="182" t="s">
        <v>391</v>
      </c>
      <c r="L670" s="182"/>
      <c r="M670" s="252">
        <v>0</v>
      </c>
      <c r="N670" s="252">
        <v>0</v>
      </c>
      <c r="O670" s="252">
        <v>0</v>
      </c>
      <c r="P670" s="252">
        <v>0</v>
      </c>
      <c r="Q670" s="252">
        <v>0</v>
      </c>
      <c r="R670" s="252">
        <v>0</v>
      </c>
      <c r="S670" s="252">
        <v>0</v>
      </c>
      <c r="T670" s="252">
        <v>0</v>
      </c>
      <c r="U670" s="252">
        <v>0</v>
      </c>
      <c r="V670" s="252">
        <v>0</v>
      </c>
      <c r="W670" s="252">
        <v>0</v>
      </c>
      <c r="X670" s="252">
        <v>0</v>
      </c>
      <c r="Y670" s="252">
        <v>0</v>
      </c>
      <c r="Z670" s="252">
        <v>0</v>
      </c>
      <c r="AA670" s="252">
        <v>0</v>
      </c>
      <c r="AB670" s="252">
        <v>0</v>
      </c>
      <c r="AC670" s="252">
        <v>0</v>
      </c>
      <c r="AD670" s="252">
        <v>0</v>
      </c>
      <c r="AE670" s="252">
        <v>0</v>
      </c>
      <c r="AF670" s="252">
        <v>0</v>
      </c>
      <c r="AG670" s="252">
        <v>0</v>
      </c>
      <c r="AH670" s="252">
        <v>0</v>
      </c>
      <c r="AI670" s="252">
        <v>0</v>
      </c>
      <c r="AJ670" s="252">
        <v>0</v>
      </c>
      <c r="AK670" s="252">
        <v>0</v>
      </c>
      <c r="AL670" s="252">
        <v>0</v>
      </c>
      <c r="AM670" s="252">
        <v>0</v>
      </c>
      <c r="AN670" s="252">
        <v>0</v>
      </c>
      <c r="AO670" s="252">
        <v>0</v>
      </c>
      <c r="AP670" s="276">
        <v>0</v>
      </c>
    </row>
    <row r="671" spans="1:42" hidden="1">
      <c r="A671" s="268">
        <v>2</v>
      </c>
      <c r="B671" s="182" t="s">
        <v>330</v>
      </c>
      <c r="C671" s="182">
        <v>1</v>
      </c>
      <c r="D671" s="182" t="s">
        <v>99</v>
      </c>
      <c r="E671" s="182">
        <v>13</v>
      </c>
      <c r="F671" s="182" t="s">
        <v>390</v>
      </c>
      <c r="G671" s="182">
        <v>88</v>
      </c>
      <c r="H671" s="182" t="s">
        <v>768</v>
      </c>
      <c r="I671" s="184" t="s">
        <v>233</v>
      </c>
      <c r="J671" s="182" t="s">
        <v>365</v>
      </c>
      <c r="K671" s="182" t="s">
        <v>391</v>
      </c>
      <c r="L671" s="182"/>
      <c r="M671" s="252">
        <v>0</v>
      </c>
      <c r="N671" s="252">
        <v>0</v>
      </c>
      <c r="O671" s="252">
        <v>0</v>
      </c>
      <c r="P671" s="252">
        <v>0</v>
      </c>
      <c r="Q671" s="252">
        <v>0</v>
      </c>
      <c r="R671" s="252">
        <v>0</v>
      </c>
      <c r="S671" s="252">
        <v>0</v>
      </c>
      <c r="T671" s="252">
        <v>0</v>
      </c>
      <c r="U671" s="252">
        <v>0</v>
      </c>
      <c r="V671" s="252">
        <v>0</v>
      </c>
      <c r="W671" s="252">
        <v>0</v>
      </c>
      <c r="X671" s="252">
        <v>0</v>
      </c>
      <c r="Y671" s="252">
        <v>0</v>
      </c>
      <c r="Z671" s="252">
        <v>0</v>
      </c>
      <c r="AA671" s="252">
        <v>0</v>
      </c>
      <c r="AB671" s="252">
        <v>0</v>
      </c>
      <c r="AC671" s="252">
        <v>0</v>
      </c>
      <c r="AD671" s="252">
        <v>0</v>
      </c>
      <c r="AE671" s="252">
        <v>0</v>
      </c>
      <c r="AF671" s="252">
        <v>0</v>
      </c>
      <c r="AG671" s="252">
        <v>0</v>
      </c>
      <c r="AH671" s="252">
        <v>0</v>
      </c>
      <c r="AI671" s="252">
        <v>0</v>
      </c>
      <c r="AJ671" s="252">
        <v>0</v>
      </c>
      <c r="AK671" s="252">
        <v>0</v>
      </c>
      <c r="AL671" s="252">
        <v>0</v>
      </c>
      <c r="AM671" s="252">
        <v>0</v>
      </c>
      <c r="AN671" s="252">
        <v>0</v>
      </c>
      <c r="AO671" s="252">
        <v>0</v>
      </c>
      <c r="AP671" s="276">
        <v>0</v>
      </c>
    </row>
    <row r="672" spans="1:42" hidden="1">
      <c r="A672" s="268">
        <v>2</v>
      </c>
      <c r="B672" s="182" t="s">
        <v>330</v>
      </c>
      <c r="C672" s="182">
        <v>1</v>
      </c>
      <c r="D672" s="182" t="s">
        <v>99</v>
      </c>
      <c r="E672" s="182">
        <v>13</v>
      </c>
      <c r="F672" s="182" t="s">
        <v>390</v>
      </c>
      <c r="G672" s="182">
        <v>89</v>
      </c>
      <c r="H672" s="182" t="s">
        <v>763</v>
      </c>
      <c r="I672" s="184" t="s">
        <v>233</v>
      </c>
      <c r="J672" s="182" t="s">
        <v>365</v>
      </c>
      <c r="K672" s="182" t="s">
        <v>391</v>
      </c>
      <c r="L672" s="182"/>
      <c r="M672" s="252">
        <v>0</v>
      </c>
      <c r="N672" s="252">
        <v>0</v>
      </c>
      <c r="O672" s="252">
        <v>0</v>
      </c>
      <c r="P672" s="252">
        <v>0</v>
      </c>
      <c r="Q672" s="252">
        <v>0</v>
      </c>
      <c r="R672" s="252">
        <v>0</v>
      </c>
      <c r="S672" s="252">
        <v>0</v>
      </c>
      <c r="T672" s="252">
        <v>0</v>
      </c>
      <c r="U672" s="252">
        <v>0</v>
      </c>
      <c r="V672" s="252">
        <v>0</v>
      </c>
      <c r="W672" s="252">
        <v>0</v>
      </c>
      <c r="X672" s="252">
        <v>0</v>
      </c>
      <c r="Y672" s="252">
        <v>0</v>
      </c>
      <c r="Z672" s="252">
        <v>0</v>
      </c>
      <c r="AA672" s="252">
        <v>0</v>
      </c>
      <c r="AB672" s="252">
        <v>0</v>
      </c>
      <c r="AC672" s="252">
        <v>0</v>
      </c>
      <c r="AD672" s="252">
        <v>0</v>
      </c>
      <c r="AE672" s="252">
        <v>0</v>
      </c>
      <c r="AF672" s="252">
        <v>0</v>
      </c>
      <c r="AG672" s="252">
        <v>0</v>
      </c>
      <c r="AH672" s="252">
        <v>0</v>
      </c>
      <c r="AI672" s="252">
        <v>0</v>
      </c>
      <c r="AJ672" s="252">
        <v>0</v>
      </c>
      <c r="AK672" s="252">
        <v>0</v>
      </c>
      <c r="AL672" s="252">
        <v>0</v>
      </c>
      <c r="AM672" s="252">
        <v>0</v>
      </c>
      <c r="AN672" s="252">
        <v>0</v>
      </c>
      <c r="AO672" s="252">
        <v>0</v>
      </c>
      <c r="AP672" s="276">
        <v>0</v>
      </c>
    </row>
    <row r="673" spans="1:42" hidden="1">
      <c r="A673" s="268">
        <v>2</v>
      </c>
      <c r="B673" s="182" t="s">
        <v>330</v>
      </c>
      <c r="C673" s="182">
        <v>1</v>
      </c>
      <c r="D673" s="182" t="s">
        <v>99</v>
      </c>
      <c r="E673" s="182">
        <v>13</v>
      </c>
      <c r="F673" s="182" t="s">
        <v>390</v>
      </c>
      <c r="G673" s="182">
        <v>90</v>
      </c>
      <c r="H673" s="182" t="s">
        <v>215</v>
      </c>
      <c r="I673" s="184" t="s">
        <v>233</v>
      </c>
      <c r="J673" s="182" t="s">
        <v>365</v>
      </c>
      <c r="K673" s="182" t="s">
        <v>391</v>
      </c>
      <c r="L673" s="182"/>
      <c r="M673" s="252">
        <v>0</v>
      </c>
      <c r="N673" s="252">
        <v>0</v>
      </c>
      <c r="O673" s="252">
        <v>0</v>
      </c>
      <c r="P673" s="252">
        <v>0</v>
      </c>
      <c r="Q673" s="252">
        <v>0</v>
      </c>
      <c r="R673" s="252">
        <v>0</v>
      </c>
      <c r="S673" s="252">
        <v>0</v>
      </c>
      <c r="T673" s="252">
        <v>0</v>
      </c>
      <c r="U673" s="252">
        <v>0</v>
      </c>
      <c r="V673" s="252">
        <v>0</v>
      </c>
      <c r="W673" s="252">
        <v>0</v>
      </c>
      <c r="X673" s="252">
        <v>0</v>
      </c>
      <c r="Y673" s="252">
        <v>0</v>
      </c>
      <c r="Z673" s="252">
        <v>0</v>
      </c>
      <c r="AA673" s="252">
        <v>0</v>
      </c>
      <c r="AB673" s="252">
        <v>0</v>
      </c>
      <c r="AC673" s="252">
        <v>0</v>
      </c>
      <c r="AD673" s="252">
        <v>0</v>
      </c>
      <c r="AE673" s="252">
        <v>0</v>
      </c>
      <c r="AF673" s="252">
        <v>0</v>
      </c>
      <c r="AG673" s="252">
        <v>0</v>
      </c>
      <c r="AH673" s="252">
        <v>0</v>
      </c>
      <c r="AI673" s="252">
        <v>0</v>
      </c>
      <c r="AJ673" s="252">
        <v>0</v>
      </c>
      <c r="AK673" s="252">
        <v>0</v>
      </c>
      <c r="AL673" s="252">
        <v>0</v>
      </c>
      <c r="AM673" s="252">
        <v>0</v>
      </c>
      <c r="AN673" s="252">
        <v>0</v>
      </c>
      <c r="AO673" s="252">
        <v>0</v>
      </c>
      <c r="AP673" s="276">
        <v>0</v>
      </c>
    </row>
    <row r="674" spans="1:42" hidden="1">
      <c r="A674" s="268">
        <v>2</v>
      </c>
      <c r="B674" s="182" t="s">
        <v>330</v>
      </c>
      <c r="C674" s="182">
        <v>1</v>
      </c>
      <c r="D674" s="182" t="s">
        <v>99</v>
      </c>
      <c r="E674" s="182">
        <v>13</v>
      </c>
      <c r="F674" s="182" t="s">
        <v>390</v>
      </c>
      <c r="G674" s="182">
        <v>91</v>
      </c>
      <c r="H674" s="182" t="s">
        <v>216</v>
      </c>
      <c r="I674" s="184" t="s">
        <v>233</v>
      </c>
      <c r="J674" s="182" t="s">
        <v>365</v>
      </c>
      <c r="K674" s="182" t="s">
        <v>391</v>
      </c>
      <c r="L674" s="182"/>
      <c r="M674" s="252">
        <v>0</v>
      </c>
      <c r="N674" s="252">
        <v>0</v>
      </c>
      <c r="O674" s="252">
        <v>0</v>
      </c>
      <c r="P674" s="252">
        <v>0</v>
      </c>
      <c r="Q674" s="252">
        <v>0</v>
      </c>
      <c r="R674" s="252">
        <v>0</v>
      </c>
      <c r="S674" s="252">
        <v>0</v>
      </c>
      <c r="T674" s="252">
        <v>0</v>
      </c>
      <c r="U674" s="252">
        <v>0</v>
      </c>
      <c r="V674" s="252">
        <v>0</v>
      </c>
      <c r="W674" s="252">
        <v>0</v>
      </c>
      <c r="X674" s="252">
        <v>0</v>
      </c>
      <c r="Y674" s="252">
        <v>0</v>
      </c>
      <c r="Z674" s="252">
        <v>0</v>
      </c>
      <c r="AA674" s="252">
        <v>0</v>
      </c>
      <c r="AB674" s="252">
        <v>0</v>
      </c>
      <c r="AC674" s="252">
        <v>0</v>
      </c>
      <c r="AD674" s="252">
        <v>0</v>
      </c>
      <c r="AE674" s="252">
        <v>0</v>
      </c>
      <c r="AF674" s="252">
        <v>0</v>
      </c>
      <c r="AG674" s="252">
        <v>0</v>
      </c>
      <c r="AH674" s="252">
        <v>0</v>
      </c>
      <c r="AI674" s="252">
        <v>0</v>
      </c>
      <c r="AJ674" s="252">
        <v>0</v>
      </c>
      <c r="AK674" s="252">
        <v>0</v>
      </c>
      <c r="AL674" s="252">
        <v>0</v>
      </c>
      <c r="AM674" s="252">
        <v>0</v>
      </c>
      <c r="AN674" s="252">
        <v>0</v>
      </c>
      <c r="AO674" s="252">
        <v>0</v>
      </c>
      <c r="AP674" s="276">
        <v>0</v>
      </c>
    </row>
    <row r="675" spans="1:42" hidden="1">
      <c r="A675" s="268">
        <v>2</v>
      </c>
      <c r="B675" s="182" t="s">
        <v>330</v>
      </c>
      <c r="C675" s="182">
        <v>1</v>
      </c>
      <c r="D675" s="182" t="s">
        <v>99</v>
      </c>
      <c r="E675" s="182">
        <v>13</v>
      </c>
      <c r="F675" s="182" t="s">
        <v>390</v>
      </c>
      <c r="G675" s="182">
        <v>92</v>
      </c>
      <c r="H675" s="182" t="s">
        <v>765</v>
      </c>
      <c r="I675" s="184" t="s">
        <v>233</v>
      </c>
      <c r="J675" s="182" t="s">
        <v>365</v>
      </c>
      <c r="K675" s="182" t="s">
        <v>391</v>
      </c>
      <c r="L675" s="182"/>
      <c r="M675" s="252">
        <v>5</v>
      </c>
      <c r="N675" s="252">
        <v>5</v>
      </c>
      <c r="O675" s="252">
        <v>5</v>
      </c>
      <c r="P675" s="252">
        <v>5</v>
      </c>
      <c r="Q675" s="252">
        <v>5</v>
      </c>
      <c r="R675" s="252">
        <v>4</v>
      </c>
      <c r="S675" s="252">
        <v>4</v>
      </c>
      <c r="T675" s="252">
        <v>4</v>
      </c>
      <c r="U675" s="252">
        <v>3</v>
      </c>
      <c r="V675" s="252">
        <v>3</v>
      </c>
      <c r="W675" s="252">
        <v>3</v>
      </c>
      <c r="X675" s="252">
        <v>2</v>
      </c>
      <c r="Y675" s="252">
        <v>2</v>
      </c>
      <c r="Z675" s="252">
        <v>2</v>
      </c>
      <c r="AA675" s="252">
        <v>1</v>
      </c>
      <c r="AB675" s="252">
        <v>1</v>
      </c>
      <c r="AC675" s="252">
        <v>1</v>
      </c>
      <c r="AD675" s="252">
        <v>0</v>
      </c>
      <c r="AE675" s="252">
        <v>0</v>
      </c>
      <c r="AF675" s="252">
        <v>0</v>
      </c>
      <c r="AG675" s="252">
        <v>0</v>
      </c>
      <c r="AH675" s="252">
        <v>0</v>
      </c>
      <c r="AI675" s="252">
        <v>0</v>
      </c>
      <c r="AJ675" s="252">
        <v>0</v>
      </c>
      <c r="AK675" s="252">
        <v>0</v>
      </c>
      <c r="AL675" s="252">
        <v>0</v>
      </c>
      <c r="AM675" s="252">
        <v>0</v>
      </c>
      <c r="AN675" s="252">
        <v>0</v>
      </c>
      <c r="AO675" s="252">
        <v>0</v>
      </c>
      <c r="AP675" s="276">
        <v>0</v>
      </c>
    </row>
    <row r="676" spans="1:42" hidden="1">
      <c r="A676" s="268">
        <v>2</v>
      </c>
      <c r="B676" s="182" t="s">
        <v>330</v>
      </c>
      <c r="C676" s="182">
        <v>1</v>
      </c>
      <c r="D676" s="182" t="s">
        <v>99</v>
      </c>
      <c r="E676" s="182">
        <v>13</v>
      </c>
      <c r="F676" s="182" t="s">
        <v>390</v>
      </c>
      <c r="G676" s="182">
        <v>93</v>
      </c>
      <c r="H676" s="182" t="s">
        <v>766</v>
      </c>
      <c r="I676" s="184" t="s">
        <v>233</v>
      </c>
      <c r="J676" s="182" t="s">
        <v>365</v>
      </c>
      <c r="K676" s="182" t="s">
        <v>391</v>
      </c>
      <c r="L676" s="182"/>
      <c r="M676" s="252">
        <v>10</v>
      </c>
      <c r="N676" s="252">
        <v>10</v>
      </c>
      <c r="O676" s="252">
        <v>10</v>
      </c>
      <c r="P676" s="252">
        <v>10</v>
      </c>
      <c r="Q676" s="252">
        <v>10</v>
      </c>
      <c r="R676" s="252">
        <v>8</v>
      </c>
      <c r="S676" s="252">
        <v>8</v>
      </c>
      <c r="T676" s="252">
        <v>8</v>
      </c>
      <c r="U676" s="252">
        <v>6</v>
      </c>
      <c r="V676" s="252">
        <v>6</v>
      </c>
      <c r="W676" s="252">
        <v>6</v>
      </c>
      <c r="X676" s="252">
        <v>4</v>
      </c>
      <c r="Y676" s="252">
        <v>4</v>
      </c>
      <c r="Z676" s="252">
        <v>4</v>
      </c>
      <c r="AA676" s="252">
        <v>2</v>
      </c>
      <c r="AB676" s="252">
        <v>2</v>
      </c>
      <c r="AC676" s="252">
        <v>2</v>
      </c>
      <c r="AD676" s="252">
        <v>0</v>
      </c>
      <c r="AE676" s="252">
        <v>0</v>
      </c>
      <c r="AF676" s="252">
        <v>0</v>
      </c>
      <c r="AG676" s="252">
        <v>0</v>
      </c>
      <c r="AH676" s="252">
        <v>0</v>
      </c>
      <c r="AI676" s="252">
        <v>0</v>
      </c>
      <c r="AJ676" s="252">
        <v>0</v>
      </c>
      <c r="AK676" s="252">
        <v>0</v>
      </c>
      <c r="AL676" s="252">
        <v>0</v>
      </c>
      <c r="AM676" s="252">
        <v>0</v>
      </c>
      <c r="AN676" s="252">
        <v>0</v>
      </c>
      <c r="AO676" s="252">
        <v>0</v>
      </c>
      <c r="AP676" s="276">
        <v>0</v>
      </c>
    </row>
    <row r="677" spans="1:42" hidden="1">
      <c r="A677" s="268">
        <v>2</v>
      </c>
      <c r="B677" s="182" t="s">
        <v>330</v>
      </c>
      <c r="C677" s="182">
        <v>1</v>
      </c>
      <c r="D677" s="182" t="s">
        <v>99</v>
      </c>
      <c r="E677" s="182">
        <v>13</v>
      </c>
      <c r="F677" s="182" t="s">
        <v>390</v>
      </c>
      <c r="G677" s="182">
        <v>94</v>
      </c>
      <c r="H677" s="182" t="s">
        <v>767</v>
      </c>
      <c r="I677" s="184" t="s">
        <v>233</v>
      </c>
      <c r="J677" s="182" t="s">
        <v>365</v>
      </c>
      <c r="K677" s="182" t="s">
        <v>391</v>
      </c>
      <c r="L677" s="182"/>
      <c r="M677" s="252">
        <v>0</v>
      </c>
      <c r="N677" s="252">
        <v>0</v>
      </c>
      <c r="O677" s="252">
        <v>0</v>
      </c>
      <c r="P677" s="252">
        <v>0</v>
      </c>
      <c r="Q677" s="252">
        <v>0</v>
      </c>
      <c r="R677" s="252">
        <v>0</v>
      </c>
      <c r="S677" s="252">
        <v>0</v>
      </c>
      <c r="T677" s="252">
        <v>0</v>
      </c>
      <c r="U677" s="252">
        <v>0</v>
      </c>
      <c r="V677" s="252">
        <v>0</v>
      </c>
      <c r="W677" s="252">
        <v>0</v>
      </c>
      <c r="X677" s="252">
        <v>0</v>
      </c>
      <c r="Y677" s="252">
        <v>0</v>
      </c>
      <c r="Z677" s="252">
        <v>0</v>
      </c>
      <c r="AA677" s="252">
        <v>0</v>
      </c>
      <c r="AB677" s="252">
        <v>0</v>
      </c>
      <c r="AC677" s="252">
        <v>0</v>
      </c>
      <c r="AD677" s="252">
        <v>0</v>
      </c>
      <c r="AE677" s="252">
        <v>0</v>
      </c>
      <c r="AF677" s="252">
        <v>0</v>
      </c>
      <c r="AG677" s="252">
        <v>0</v>
      </c>
      <c r="AH677" s="252">
        <v>0</v>
      </c>
      <c r="AI677" s="252">
        <v>0</v>
      </c>
      <c r="AJ677" s="252">
        <v>0</v>
      </c>
      <c r="AK677" s="252">
        <v>0</v>
      </c>
      <c r="AL677" s="252">
        <v>0</v>
      </c>
      <c r="AM677" s="252">
        <v>0</v>
      </c>
      <c r="AN677" s="252">
        <v>0</v>
      </c>
      <c r="AO677" s="252">
        <v>0</v>
      </c>
      <c r="AP677" s="276">
        <v>0</v>
      </c>
    </row>
    <row r="678" spans="1:42" hidden="1">
      <c r="A678" s="268">
        <v>2</v>
      </c>
      <c r="B678" s="182" t="s">
        <v>330</v>
      </c>
      <c r="C678" s="182">
        <v>1</v>
      </c>
      <c r="D678" s="182" t="s">
        <v>99</v>
      </c>
      <c r="E678" s="182">
        <v>13</v>
      </c>
      <c r="F678" s="182" t="s">
        <v>390</v>
      </c>
      <c r="G678" s="182">
        <v>95</v>
      </c>
      <c r="H678" s="182" t="s">
        <v>220</v>
      </c>
      <c r="I678" s="184" t="s">
        <v>233</v>
      </c>
      <c r="J678" s="182" t="s">
        <v>365</v>
      </c>
      <c r="K678" s="182" t="s">
        <v>391</v>
      </c>
      <c r="L678" s="182"/>
      <c r="M678" s="252">
        <v>0</v>
      </c>
      <c r="N678" s="252">
        <v>0</v>
      </c>
      <c r="O678" s="252">
        <v>0</v>
      </c>
      <c r="P678" s="252">
        <v>0</v>
      </c>
      <c r="Q678" s="252">
        <v>0</v>
      </c>
      <c r="R678" s="252">
        <v>0</v>
      </c>
      <c r="S678" s="252">
        <v>0</v>
      </c>
      <c r="T678" s="252">
        <v>0</v>
      </c>
      <c r="U678" s="252">
        <v>0</v>
      </c>
      <c r="V678" s="252">
        <v>0</v>
      </c>
      <c r="W678" s="252">
        <v>0</v>
      </c>
      <c r="X678" s="252">
        <v>0</v>
      </c>
      <c r="Y678" s="252">
        <v>0</v>
      </c>
      <c r="Z678" s="252">
        <v>0</v>
      </c>
      <c r="AA678" s="252">
        <v>0</v>
      </c>
      <c r="AB678" s="252">
        <v>0</v>
      </c>
      <c r="AC678" s="252">
        <v>0</v>
      </c>
      <c r="AD678" s="252">
        <v>0</v>
      </c>
      <c r="AE678" s="252">
        <v>0</v>
      </c>
      <c r="AF678" s="252">
        <v>0</v>
      </c>
      <c r="AG678" s="252">
        <v>0</v>
      </c>
      <c r="AH678" s="252">
        <v>0</v>
      </c>
      <c r="AI678" s="252">
        <v>0</v>
      </c>
      <c r="AJ678" s="252">
        <v>0</v>
      </c>
      <c r="AK678" s="252">
        <v>0</v>
      </c>
      <c r="AL678" s="252">
        <v>0</v>
      </c>
      <c r="AM678" s="252">
        <v>0</v>
      </c>
      <c r="AN678" s="252">
        <v>0</v>
      </c>
      <c r="AO678" s="252">
        <v>0</v>
      </c>
      <c r="AP678" s="276">
        <v>0</v>
      </c>
    </row>
    <row r="679" spans="1:42" hidden="1">
      <c r="A679" s="268">
        <v>2</v>
      </c>
      <c r="B679" s="182" t="s">
        <v>330</v>
      </c>
      <c r="C679" s="182">
        <v>1</v>
      </c>
      <c r="D679" s="182" t="s">
        <v>99</v>
      </c>
      <c r="E679" s="182">
        <v>13</v>
      </c>
      <c r="F679" s="182" t="s">
        <v>390</v>
      </c>
      <c r="G679" s="182">
        <v>96</v>
      </c>
      <c r="H679" s="182" t="s">
        <v>221</v>
      </c>
      <c r="I679" s="184" t="s">
        <v>233</v>
      </c>
      <c r="J679" s="182" t="s">
        <v>365</v>
      </c>
      <c r="K679" s="182" t="s">
        <v>391</v>
      </c>
      <c r="L679" s="182"/>
      <c r="M679" s="252">
        <v>0</v>
      </c>
      <c r="N679" s="252">
        <v>0</v>
      </c>
      <c r="O679" s="252">
        <v>0</v>
      </c>
      <c r="P679" s="252">
        <v>0</v>
      </c>
      <c r="Q679" s="252">
        <v>0</v>
      </c>
      <c r="R679" s="252">
        <v>0</v>
      </c>
      <c r="S679" s="252">
        <v>0</v>
      </c>
      <c r="T679" s="252">
        <v>0</v>
      </c>
      <c r="U679" s="252">
        <v>0</v>
      </c>
      <c r="V679" s="252">
        <v>0</v>
      </c>
      <c r="W679" s="252">
        <v>0</v>
      </c>
      <c r="X679" s="252">
        <v>0</v>
      </c>
      <c r="Y679" s="252">
        <v>0</v>
      </c>
      <c r="Z679" s="252">
        <v>0</v>
      </c>
      <c r="AA679" s="252">
        <v>0</v>
      </c>
      <c r="AB679" s="252">
        <v>0</v>
      </c>
      <c r="AC679" s="252">
        <v>0</v>
      </c>
      <c r="AD679" s="252">
        <v>0</v>
      </c>
      <c r="AE679" s="252">
        <v>0</v>
      </c>
      <c r="AF679" s="252">
        <v>0</v>
      </c>
      <c r="AG679" s="252">
        <v>0</v>
      </c>
      <c r="AH679" s="252">
        <v>0</v>
      </c>
      <c r="AI679" s="252">
        <v>0</v>
      </c>
      <c r="AJ679" s="252">
        <v>0</v>
      </c>
      <c r="AK679" s="252">
        <v>0</v>
      </c>
      <c r="AL679" s="252">
        <v>0</v>
      </c>
      <c r="AM679" s="252">
        <v>0</v>
      </c>
      <c r="AN679" s="252">
        <v>0</v>
      </c>
      <c r="AO679" s="252">
        <v>0</v>
      </c>
      <c r="AP679" s="276">
        <v>0</v>
      </c>
    </row>
    <row r="680" spans="1:42" hidden="1">
      <c r="A680" s="268">
        <v>2</v>
      </c>
      <c r="B680" s="182" t="s">
        <v>330</v>
      </c>
      <c r="C680" s="182">
        <v>1</v>
      </c>
      <c r="D680" s="182" t="s">
        <v>99</v>
      </c>
      <c r="E680" s="182">
        <v>13</v>
      </c>
      <c r="F680" s="182" t="s">
        <v>390</v>
      </c>
      <c r="G680" s="182">
        <v>97</v>
      </c>
      <c r="H680" s="182" t="s">
        <v>222</v>
      </c>
      <c r="I680" s="184" t="s">
        <v>233</v>
      </c>
      <c r="J680" s="182" t="s">
        <v>365</v>
      </c>
      <c r="K680" s="182" t="s">
        <v>391</v>
      </c>
      <c r="L680" s="182"/>
      <c r="M680" s="252">
        <v>0</v>
      </c>
      <c r="N680" s="252">
        <v>0</v>
      </c>
      <c r="O680" s="252">
        <v>0</v>
      </c>
      <c r="P680" s="252">
        <v>0</v>
      </c>
      <c r="Q680" s="252">
        <v>0</v>
      </c>
      <c r="R680" s="252">
        <v>0</v>
      </c>
      <c r="S680" s="252">
        <v>0</v>
      </c>
      <c r="T680" s="252">
        <v>0</v>
      </c>
      <c r="U680" s="252">
        <v>0</v>
      </c>
      <c r="V680" s="252">
        <v>0</v>
      </c>
      <c r="W680" s="252">
        <v>0</v>
      </c>
      <c r="X680" s="252">
        <v>0</v>
      </c>
      <c r="Y680" s="252">
        <v>0</v>
      </c>
      <c r="Z680" s="252">
        <v>0</v>
      </c>
      <c r="AA680" s="252">
        <v>0</v>
      </c>
      <c r="AB680" s="252">
        <v>0</v>
      </c>
      <c r="AC680" s="252">
        <v>0</v>
      </c>
      <c r="AD680" s="252">
        <v>0</v>
      </c>
      <c r="AE680" s="252">
        <v>0</v>
      </c>
      <c r="AF680" s="252">
        <v>0</v>
      </c>
      <c r="AG680" s="252">
        <v>0</v>
      </c>
      <c r="AH680" s="252">
        <v>0</v>
      </c>
      <c r="AI680" s="252">
        <v>0</v>
      </c>
      <c r="AJ680" s="252">
        <v>0</v>
      </c>
      <c r="AK680" s="252">
        <v>0</v>
      </c>
      <c r="AL680" s="252">
        <v>0</v>
      </c>
      <c r="AM680" s="252">
        <v>0</v>
      </c>
      <c r="AN680" s="252">
        <v>0</v>
      </c>
      <c r="AO680" s="252">
        <v>0</v>
      </c>
      <c r="AP680" s="276">
        <v>0</v>
      </c>
    </row>
    <row r="681" spans="1:42" hidden="1">
      <c r="A681" s="268">
        <v>2</v>
      </c>
      <c r="B681" s="182" t="s">
        <v>330</v>
      </c>
      <c r="C681" s="182">
        <v>1</v>
      </c>
      <c r="D681" s="182" t="s">
        <v>99</v>
      </c>
      <c r="E681" s="182">
        <v>13</v>
      </c>
      <c r="F681" s="182" t="s">
        <v>390</v>
      </c>
      <c r="G681" s="182">
        <v>98</v>
      </c>
      <c r="H681" s="182" t="s">
        <v>772</v>
      </c>
      <c r="I681" s="184" t="s">
        <v>233</v>
      </c>
      <c r="J681" s="182" t="s">
        <v>365</v>
      </c>
      <c r="K681" s="182" t="s">
        <v>391</v>
      </c>
      <c r="L681" s="182"/>
      <c r="M681" s="252">
        <v>0</v>
      </c>
      <c r="N681" s="252">
        <v>0</v>
      </c>
      <c r="O681" s="252">
        <v>0</v>
      </c>
      <c r="P681" s="252">
        <v>0</v>
      </c>
      <c r="Q681" s="252">
        <v>0</v>
      </c>
      <c r="R681" s="252">
        <v>0</v>
      </c>
      <c r="S681" s="252">
        <v>0</v>
      </c>
      <c r="T681" s="252">
        <v>0</v>
      </c>
      <c r="U681" s="252">
        <v>0</v>
      </c>
      <c r="V681" s="252">
        <v>0</v>
      </c>
      <c r="W681" s="252">
        <v>0</v>
      </c>
      <c r="X681" s="252">
        <v>0</v>
      </c>
      <c r="Y681" s="252">
        <v>0</v>
      </c>
      <c r="Z681" s="252">
        <v>0</v>
      </c>
      <c r="AA681" s="252">
        <v>0</v>
      </c>
      <c r="AB681" s="252">
        <v>0</v>
      </c>
      <c r="AC681" s="252">
        <v>0</v>
      </c>
      <c r="AD681" s="252">
        <v>0</v>
      </c>
      <c r="AE681" s="252">
        <v>0</v>
      </c>
      <c r="AF681" s="252">
        <v>0</v>
      </c>
      <c r="AG681" s="252">
        <v>0</v>
      </c>
      <c r="AH681" s="252">
        <v>0</v>
      </c>
      <c r="AI681" s="252">
        <v>0</v>
      </c>
      <c r="AJ681" s="252">
        <v>0</v>
      </c>
      <c r="AK681" s="252">
        <v>0</v>
      </c>
      <c r="AL681" s="252">
        <v>0</v>
      </c>
      <c r="AM681" s="252">
        <v>0</v>
      </c>
      <c r="AN681" s="252">
        <v>0</v>
      </c>
      <c r="AO681" s="252">
        <v>0</v>
      </c>
      <c r="AP681" s="276">
        <v>0</v>
      </c>
    </row>
    <row r="682" spans="1:42" hidden="1">
      <c r="A682" s="268">
        <v>2</v>
      </c>
      <c r="B682" s="182" t="s">
        <v>330</v>
      </c>
      <c r="C682" s="182">
        <v>1</v>
      </c>
      <c r="D682" s="182" t="s">
        <v>99</v>
      </c>
      <c r="E682" s="182">
        <v>13</v>
      </c>
      <c r="F682" s="182" t="s">
        <v>390</v>
      </c>
      <c r="G682" s="182">
        <v>99</v>
      </c>
      <c r="H682" s="182" t="s">
        <v>224</v>
      </c>
      <c r="I682" s="184" t="s">
        <v>233</v>
      </c>
      <c r="J682" s="182" t="s">
        <v>365</v>
      </c>
      <c r="K682" s="182" t="s">
        <v>391</v>
      </c>
      <c r="L682" s="182"/>
      <c r="M682" s="252">
        <v>0</v>
      </c>
      <c r="N682" s="252">
        <v>0</v>
      </c>
      <c r="O682" s="252">
        <v>0</v>
      </c>
      <c r="P682" s="252">
        <v>0</v>
      </c>
      <c r="Q682" s="252">
        <v>0</v>
      </c>
      <c r="R682" s="252">
        <v>0</v>
      </c>
      <c r="S682" s="252">
        <v>0</v>
      </c>
      <c r="T682" s="252">
        <v>0</v>
      </c>
      <c r="U682" s="252">
        <v>0</v>
      </c>
      <c r="V682" s="252">
        <v>0</v>
      </c>
      <c r="W682" s="252">
        <v>0</v>
      </c>
      <c r="X682" s="252">
        <v>0</v>
      </c>
      <c r="Y682" s="252">
        <v>0</v>
      </c>
      <c r="Z682" s="252">
        <v>0</v>
      </c>
      <c r="AA682" s="252">
        <v>0</v>
      </c>
      <c r="AB682" s="252">
        <v>0</v>
      </c>
      <c r="AC682" s="252">
        <v>0</v>
      </c>
      <c r="AD682" s="252">
        <v>0</v>
      </c>
      <c r="AE682" s="252">
        <v>0</v>
      </c>
      <c r="AF682" s="252">
        <v>0</v>
      </c>
      <c r="AG682" s="252">
        <v>0</v>
      </c>
      <c r="AH682" s="252">
        <v>0</v>
      </c>
      <c r="AI682" s="252">
        <v>0</v>
      </c>
      <c r="AJ682" s="252">
        <v>0</v>
      </c>
      <c r="AK682" s="252">
        <v>0</v>
      </c>
      <c r="AL682" s="252">
        <v>0</v>
      </c>
      <c r="AM682" s="252">
        <v>0</v>
      </c>
      <c r="AN682" s="252">
        <v>0</v>
      </c>
      <c r="AO682" s="252">
        <v>0</v>
      </c>
      <c r="AP682" s="276">
        <v>0</v>
      </c>
    </row>
    <row r="683" spans="1:42" hidden="1">
      <c r="A683" s="268">
        <v>2</v>
      </c>
      <c r="B683" s="182" t="s">
        <v>330</v>
      </c>
      <c r="C683" s="182">
        <v>1</v>
      </c>
      <c r="D683" s="182" t="s">
        <v>99</v>
      </c>
      <c r="E683" s="182">
        <v>13</v>
      </c>
      <c r="F683" s="182" t="s">
        <v>390</v>
      </c>
      <c r="G683" s="182">
        <v>100</v>
      </c>
      <c r="H683" s="182" t="s">
        <v>764</v>
      </c>
      <c r="I683" s="184" t="s">
        <v>233</v>
      </c>
      <c r="J683" s="182" t="s">
        <v>365</v>
      </c>
      <c r="K683" s="182" t="s">
        <v>391</v>
      </c>
      <c r="L683" s="182"/>
      <c r="M683" s="252">
        <v>0</v>
      </c>
      <c r="N683" s="252">
        <v>0</v>
      </c>
      <c r="O683" s="252">
        <v>0</v>
      </c>
      <c r="P683" s="252">
        <v>0</v>
      </c>
      <c r="Q683" s="252">
        <v>0</v>
      </c>
      <c r="R683" s="252">
        <v>0</v>
      </c>
      <c r="S683" s="252">
        <v>0</v>
      </c>
      <c r="T683" s="252">
        <v>0</v>
      </c>
      <c r="U683" s="252">
        <v>0</v>
      </c>
      <c r="V683" s="252">
        <v>0</v>
      </c>
      <c r="W683" s="252">
        <v>0</v>
      </c>
      <c r="X683" s="252">
        <v>0</v>
      </c>
      <c r="Y683" s="252">
        <v>0</v>
      </c>
      <c r="Z683" s="252">
        <v>0</v>
      </c>
      <c r="AA683" s="252">
        <v>0</v>
      </c>
      <c r="AB683" s="252">
        <v>0</v>
      </c>
      <c r="AC683" s="252">
        <v>0</v>
      </c>
      <c r="AD683" s="252">
        <v>0</v>
      </c>
      <c r="AE683" s="252">
        <v>0</v>
      </c>
      <c r="AF683" s="252">
        <v>0</v>
      </c>
      <c r="AG683" s="252">
        <v>0</v>
      </c>
      <c r="AH683" s="252">
        <v>0</v>
      </c>
      <c r="AI683" s="252">
        <v>0</v>
      </c>
      <c r="AJ683" s="252">
        <v>0</v>
      </c>
      <c r="AK683" s="252">
        <v>0</v>
      </c>
      <c r="AL683" s="252">
        <v>0</v>
      </c>
      <c r="AM683" s="252">
        <v>0</v>
      </c>
      <c r="AN683" s="252">
        <v>0</v>
      </c>
      <c r="AO683" s="252">
        <v>0</v>
      </c>
      <c r="AP683" s="276">
        <v>0</v>
      </c>
    </row>
    <row r="684" spans="1:42" hidden="1">
      <c r="A684" s="268">
        <v>2</v>
      </c>
      <c r="B684" s="182" t="s">
        <v>330</v>
      </c>
      <c r="C684" s="182">
        <v>1</v>
      </c>
      <c r="D684" s="182" t="s">
        <v>99</v>
      </c>
      <c r="E684" s="182">
        <v>13</v>
      </c>
      <c r="F684" s="182" t="s">
        <v>390</v>
      </c>
      <c r="G684" s="182">
        <v>101</v>
      </c>
      <c r="H684" s="182" t="s">
        <v>762</v>
      </c>
      <c r="I684" s="184" t="s">
        <v>233</v>
      </c>
      <c r="J684" s="182" t="s">
        <v>365</v>
      </c>
      <c r="K684" s="182" t="s">
        <v>391</v>
      </c>
      <c r="L684" s="182"/>
      <c r="M684" s="252">
        <v>0</v>
      </c>
      <c r="N684" s="252">
        <v>0</v>
      </c>
      <c r="O684" s="252">
        <v>0</v>
      </c>
      <c r="P684" s="252">
        <v>0</v>
      </c>
      <c r="Q684" s="252">
        <v>0</v>
      </c>
      <c r="R684" s="252">
        <v>0</v>
      </c>
      <c r="S684" s="252">
        <v>0</v>
      </c>
      <c r="T684" s="252">
        <v>0</v>
      </c>
      <c r="U684" s="252">
        <v>0</v>
      </c>
      <c r="V684" s="252">
        <v>0</v>
      </c>
      <c r="W684" s="252">
        <v>0</v>
      </c>
      <c r="X684" s="252">
        <v>0</v>
      </c>
      <c r="Y684" s="252">
        <v>0</v>
      </c>
      <c r="Z684" s="252">
        <v>0</v>
      </c>
      <c r="AA684" s="252">
        <v>0</v>
      </c>
      <c r="AB684" s="252">
        <v>0</v>
      </c>
      <c r="AC684" s="252">
        <v>0</v>
      </c>
      <c r="AD684" s="252">
        <v>0</v>
      </c>
      <c r="AE684" s="252">
        <v>0</v>
      </c>
      <c r="AF684" s="252">
        <v>0</v>
      </c>
      <c r="AG684" s="252">
        <v>0</v>
      </c>
      <c r="AH684" s="252">
        <v>0</v>
      </c>
      <c r="AI684" s="252">
        <v>0</v>
      </c>
      <c r="AJ684" s="252">
        <v>0</v>
      </c>
      <c r="AK684" s="252">
        <v>0</v>
      </c>
      <c r="AL684" s="252">
        <v>0</v>
      </c>
      <c r="AM684" s="252">
        <v>0</v>
      </c>
      <c r="AN684" s="252">
        <v>0</v>
      </c>
      <c r="AO684" s="252">
        <v>0</v>
      </c>
      <c r="AP684" s="276">
        <v>0</v>
      </c>
    </row>
    <row r="685" spans="1:42" ht="15" hidden="1" thickBot="1">
      <c r="A685" s="270">
        <v>2</v>
      </c>
      <c r="B685" s="185" t="s">
        <v>330</v>
      </c>
      <c r="C685" s="185">
        <v>1</v>
      </c>
      <c r="D685" s="185" t="s">
        <v>99</v>
      </c>
      <c r="E685" s="185">
        <v>13</v>
      </c>
      <c r="F685" s="185" t="s">
        <v>390</v>
      </c>
      <c r="G685" s="185">
        <v>102</v>
      </c>
      <c r="H685" s="185" t="s">
        <v>227</v>
      </c>
      <c r="I685" s="186" t="s">
        <v>233</v>
      </c>
      <c r="J685" s="185" t="s">
        <v>365</v>
      </c>
      <c r="K685" s="185" t="s">
        <v>391</v>
      </c>
      <c r="L685" s="185"/>
      <c r="M685" s="277">
        <v>0</v>
      </c>
      <c r="N685" s="277">
        <v>0</v>
      </c>
      <c r="O685" s="277">
        <v>0</v>
      </c>
      <c r="P685" s="277">
        <v>0</v>
      </c>
      <c r="Q685" s="277">
        <v>0</v>
      </c>
      <c r="R685" s="277">
        <v>0</v>
      </c>
      <c r="S685" s="277">
        <v>0</v>
      </c>
      <c r="T685" s="277">
        <v>0</v>
      </c>
      <c r="U685" s="277">
        <v>0</v>
      </c>
      <c r="V685" s="277">
        <v>0</v>
      </c>
      <c r="W685" s="277">
        <v>0</v>
      </c>
      <c r="X685" s="277">
        <v>0</v>
      </c>
      <c r="Y685" s="277">
        <v>0</v>
      </c>
      <c r="Z685" s="277">
        <v>0</v>
      </c>
      <c r="AA685" s="277">
        <v>0</v>
      </c>
      <c r="AB685" s="277">
        <v>0</v>
      </c>
      <c r="AC685" s="277">
        <v>0</v>
      </c>
      <c r="AD685" s="277">
        <v>0</v>
      </c>
      <c r="AE685" s="277">
        <v>0</v>
      </c>
      <c r="AF685" s="277">
        <v>0</v>
      </c>
      <c r="AG685" s="277">
        <v>0</v>
      </c>
      <c r="AH685" s="277">
        <v>0</v>
      </c>
      <c r="AI685" s="277">
        <v>0</v>
      </c>
      <c r="AJ685" s="277">
        <v>0</v>
      </c>
      <c r="AK685" s="277">
        <v>0</v>
      </c>
      <c r="AL685" s="277">
        <v>0</v>
      </c>
      <c r="AM685" s="277">
        <v>0</v>
      </c>
      <c r="AN685" s="277">
        <v>0</v>
      </c>
      <c r="AO685" s="277">
        <v>0</v>
      </c>
      <c r="AP685" s="278">
        <v>0</v>
      </c>
    </row>
    <row r="686" spans="1:42" hidden="1">
      <c r="A686" s="263">
        <v>2</v>
      </c>
      <c r="B686" s="264" t="s">
        <v>330</v>
      </c>
      <c r="C686" s="264">
        <v>1</v>
      </c>
      <c r="D686" s="264" t="s">
        <v>99</v>
      </c>
      <c r="E686" s="264">
        <v>13</v>
      </c>
      <c r="F686" s="264" t="s">
        <v>390</v>
      </c>
      <c r="G686" s="264">
        <v>103</v>
      </c>
      <c r="H686" s="264" t="s">
        <v>229</v>
      </c>
      <c r="I686" s="266" t="s">
        <v>211</v>
      </c>
      <c r="J686" s="264" t="s">
        <v>365</v>
      </c>
      <c r="K686" s="264" t="s">
        <v>391</v>
      </c>
      <c r="L686" s="264"/>
      <c r="M686" s="274">
        <v>0</v>
      </c>
      <c r="N686" s="274">
        <v>0</v>
      </c>
      <c r="O686" s="274">
        <v>0</v>
      </c>
      <c r="P686" s="274">
        <v>0</v>
      </c>
      <c r="Q686" s="274">
        <v>0</v>
      </c>
      <c r="R686" s="274">
        <v>0</v>
      </c>
      <c r="S686" s="274">
        <v>0</v>
      </c>
      <c r="T686" s="274">
        <v>0</v>
      </c>
      <c r="U686" s="274">
        <v>0</v>
      </c>
      <c r="V686" s="274">
        <v>0</v>
      </c>
      <c r="W686" s="274">
        <v>0</v>
      </c>
      <c r="X686" s="274">
        <v>0</v>
      </c>
      <c r="Y686" s="274">
        <v>0</v>
      </c>
      <c r="Z686" s="274">
        <v>0</v>
      </c>
      <c r="AA686" s="274">
        <v>0</v>
      </c>
      <c r="AB686" s="274">
        <v>0</v>
      </c>
      <c r="AC686" s="274">
        <v>0</v>
      </c>
      <c r="AD686" s="274">
        <v>0</v>
      </c>
      <c r="AE686" s="274">
        <v>0</v>
      </c>
      <c r="AF686" s="274">
        <v>0</v>
      </c>
      <c r="AG686" s="274">
        <v>0</v>
      </c>
      <c r="AH686" s="274">
        <v>0</v>
      </c>
      <c r="AI686" s="274">
        <v>0</v>
      </c>
      <c r="AJ686" s="274">
        <v>0</v>
      </c>
      <c r="AK686" s="274">
        <v>0</v>
      </c>
      <c r="AL686" s="274">
        <v>0</v>
      </c>
      <c r="AM686" s="274">
        <v>0</v>
      </c>
      <c r="AN686" s="274">
        <v>0</v>
      </c>
      <c r="AO686" s="274">
        <v>0</v>
      </c>
      <c r="AP686" s="279">
        <v>0</v>
      </c>
    </row>
    <row r="687" spans="1:42" hidden="1">
      <c r="A687" s="268">
        <v>2</v>
      </c>
      <c r="B687" s="182" t="s">
        <v>330</v>
      </c>
      <c r="C687" s="182">
        <v>1</v>
      </c>
      <c r="D687" s="182" t="s">
        <v>99</v>
      </c>
      <c r="E687" s="182">
        <v>13</v>
      </c>
      <c r="F687" s="182" t="s">
        <v>390</v>
      </c>
      <c r="G687" s="182">
        <v>104</v>
      </c>
      <c r="H687" s="182" t="s">
        <v>229</v>
      </c>
      <c r="I687" s="184" t="s">
        <v>228</v>
      </c>
      <c r="J687" s="182" t="s">
        <v>365</v>
      </c>
      <c r="K687" s="182" t="s">
        <v>391</v>
      </c>
      <c r="L687" s="182"/>
      <c r="M687" s="252">
        <v>0</v>
      </c>
      <c r="N687" s="252">
        <v>1</v>
      </c>
      <c r="O687" s="252">
        <v>1</v>
      </c>
      <c r="P687" s="252">
        <v>1</v>
      </c>
      <c r="Q687" s="252">
        <v>1</v>
      </c>
      <c r="R687" s="252">
        <v>1</v>
      </c>
      <c r="S687" s="252">
        <v>1</v>
      </c>
      <c r="T687" s="252">
        <v>1</v>
      </c>
      <c r="U687" s="252">
        <v>1</v>
      </c>
      <c r="V687" s="252">
        <v>1</v>
      </c>
      <c r="W687" s="252">
        <v>1</v>
      </c>
      <c r="X687" s="252">
        <v>1</v>
      </c>
      <c r="Y687" s="252">
        <v>1</v>
      </c>
      <c r="Z687" s="252">
        <v>1</v>
      </c>
      <c r="AA687" s="252">
        <v>1</v>
      </c>
      <c r="AB687" s="252">
        <v>1</v>
      </c>
      <c r="AC687" s="252">
        <v>1</v>
      </c>
      <c r="AD687" s="252">
        <v>1</v>
      </c>
      <c r="AE687" s="252">
        <v>1</v>
      </c>
      <c r="AF687" s="252">
        <v>1</v>
      </c>
      <c r="AG687" s="252">
        <v>1</v>
      </c>
      <c r="AH687" s="252">
        <v>1</v>
      </c>
      <c r="AI687" s="252">
        <v>1</v>
      </c>
      <c r="AJ687" s="252">
        <v>1</v>
      </c>
      <c r="AK687" s="252">
        <v>1</v>
      </c>
      <c r="AL687" s="252">
        <v>1</v>
      </c>
      <c r="AM687" s="252">
        <v>1</v>
      </c>
      <c r="AN687" s="252">
        <v>1</v>
      </c>
      <c r="AO687" s="252">
        <v>1</v>
      </c>
      <c r="AP687" s="276">
        <v>1</v>
      </c>
    </row>
    <row r="688" spans="1:42" hidden="1">
      <c r="A688" s="268">
        <v>2</v>
      </c>
      <c r="B688" s="182" t="s">
        <v>330</v>
      </c>
      <c r="C688" s="182">
        <v>1</v>
      </c>
      <c r="D688" s="182" t="s">
        <v>99</v>
      </c>
      <c r="E688" s="182">
        <v>13</v>
      </c>
      <c r="F688" s="182" t="s">
        <v>390</v>
      </c>
      <c r="G688" s="182">
        <v>105</v>
      </c>
      <c r="H688" s="182" t="s">
        <v>229</v>
      </c>
      <c r="I688" s="184" t="s">
        <v>230</v>
      </c>
      <c r="J688" s="182" t="s">
        <v>365</v>
      </c>
      <c r="K688" s="182" t="s">
        <v>391</v>
      </c>
      <c r="L688" s="182"/>
      <c r="M688" s="252">
        <v>0</v>
      </c>
      <c r="N688" s="252">
        <v>0</v>
      </c>
      <c r="O688" s="252">
        <v>0</v>
      </c>
      <c r="P688" s="252">
        <v>0</v>
      </c>
      <c r="Q688" s="252">
        <v>0</v>
      </c>
      <c r="R688" s="252">
        <v>0</v>
      </c>
      <c r="S688" s="252">
        <v>0</v>
      </c>
      <c r="T688" s="252">
        <v>0</v>
      </c>
      <c r="U688" s="252">
        <v>0</v>
      </c>
      <c r="V688" s="252">
        <v>0</v>
      </c>
      <c r="W688" s="252">
        <v>0</v>
      </c>
      <c r="X688" s="252">
        <v>0</v>
      </c>
      <c r="Y688" s="252">
        <v>0</v>
      </c>
      <c r="Z688" s="252">
        <v>0</v>
      </c>
      <c r="AA688" s="252">
        <v>0</v>
      </c>
      <c r="AB688" s="252">
        <v>0</v>
      </c>
      <c r="AC688" s="252">
        <v>0</v>
      </c>
      <c r="AD688" s="252">
        <v>0</v>
      </c>
      <c r="AE688" s="252">
        <v>0</v>
      </c>
      <c r="AF688" s="252">
        <v>0</v>
      </c>
      <c r="AG688" s="252">
        <v>0</v>
      </c>
      <c r="AH688" s="252">
        <v>0</v>
      </c>
      <c r="AI688" s="252">
        <v>0</v>
      </c>
      <c r="AJ688" s="252">
        <v>0</v>
      </c>
      <c r="AK688" s="252">
        <v>0</v>
      </c>
      <c r="AL688" s="252">
        <v>0</v>
      </c>
      <c r="AM688" s="252">
        <v>0</v>
      </c>
      <c r="AN688" s="252">
        <v>0</v>
      </c>
      <c r="AO688" s="252">
        <v>0</v>
      </c>
      <c r="AP688" s="276">
        <v>0</v>
      </c>
    </row>
    <row r="689" spans="1:42" hidden="1">
      <c r="A689" s="268">
        <v>2</v>
      </c>
      <c r="B689" s="182" t="s">
        <v>330</v>
      </c>
      <c r="C689" s="182">
        <v>1</v>
      </c>
      <c r="D689" s="182" t="s">
        <v>99</v>
      </c>
      <c r="E689" s="182">
        <v>13</v>
      </c>
      <c r="F689" s="182" t="s">
        <v>390</v>
      </c>
      <c r="G689" s="182">
        <v>106</v>
      </c>
      <c r="H689" s="182" t="s">
        <v>229</v>
      </c>
      <c r="I689" s="184" t="s">
        <v>231</v>
      </c>
      <c r="J689" s="182" t="s">
        <v>365</v>
      </c>
      <c r="K689" s="182" t="s">
        <v>391</v>
      </c>
      <c r="L689" s="182"/>
      <c r="M689" s="252">
        <v>0</v>
      </c>
      <c r="N689" s="252">
        <v>0</v>
      </c>
      <c r="O689" s="252">
        <v>0</v>
      </c>
      <c r="P689" s="252">
        <v>0</v>
      </c>
      <c r="Q689" s="252">
        <v>0</v>
      </c>
      <c r="R689" s="252">
        <v>0</v>
      </c>
      <c r="S689" s="252">
        <v>0</v>
      </c>
      <c r="T689" s="252">
        <v>0</v>
      </c>
      <c r="U689" s="252">
        <v>0</v>
      </c>
      <c r="V689" s="252">
        <v>0</v>
      </c>
      <c r="W689" s="252">
        <v>0</v>
      </c>
      <c r="X689" s="252">
        <v>0</v>
      </c>
      <c r="Y689" s="252">
        <v>0</v>
      </c>
      <c r="Z689" s="252">
        <v>0</v>
      </c>
      <c r="AA689" s="252">
        <v>0</v>
      </c>
      <c r="AB689" s="252">
        <v>0</v>
      </c>
      <c r="AC689" s="252">
        <v>0</v>
      </c>
      <c r="AD689" s="252">
        <v>0</v>
      </c>
      <c r="AE689" s="252">
        <v>0</v>
      </c>
      <c r="AF689" s="252">
        <v>0</v>
      </c>
      <c r="AG689" s="252">
        <v>0</v>
      </c>
      <c r="AH689" s="252">
        <v>0</v>
      </c>
      <c r="AI689" s="252">
        <v>0</v>
      </c>
      <c r="AJ689" s="252">
        <v>0</v>
      </c>
      <c r="AK689" s="252">
        <v>0</v>
      </c>
      <c r="AL689" s="252">
        <v>0</v>
      </c>
      <c r="AM689" s="252">
        <v>0</v>
      </c>
      <c r="AN689" s="252">
        <v>0</v>
      </c>
      <c r="AO689" s="252">
        <v>0</v>
      </c>
      <c r="AP689" s="276">
        <v>0</v>
      </c>
    </row>
    <row r="690" spans="1:42" hidden="1">
      <c r="A690" s="268">
        <v>2</v>
      </c>
      <c r="B690" s="182" t="s">
        <v>330</v>
      </c>
      <c r="C690" s="182">
        <v>1</v>
      </c>
      <c r="D690" s="182" t="s">
        <v>99</v>
      </c>
      <c r="E690" s="182">
        <v>13</v>
      </c>
      <c r="F690" s="182" t="s">
        <v>390</v>
      </c>
      <c r="G690" s="182">
        <v>107</v>
      </c>
      <c r="H690" s="182" t="s">
        <v>229</v>
      </c>
      <c r="I690" s="184" t="s">
        <v>232</v>
      </c>
      <c r="J690" s="182" t="s">
        <v>365</v>
      </c>
      <c r="K690" s="182" t="s">
        <v>391</v>
      </c>
      <c r="L690" s="182"/>
      <c r="M690" s="252">
        <v>0</v>
      </c>
      <c r="N690" s="252">
        <v>0</v>
      </c>
      <c r="O690" s="252">
        <v>0</v>
      </c>
      <c r="P690" s="252">
        <v>0</v>
      </c>
      <c r="Q690" s="252">
        <v>0</v>
      </c>
      <c r="R690" s="252">
        <v>0</v>
      </c>
      <c r="S690" s="252">
        <v>0</v>
      </c>
      <c r="T690" s="252">
        <v>0</v>
      </c>
      <c r="U690" s="252">
        <v>0</v>
      </c>
      <c r="V690" s="252">
        <v>0</v>
      </c>
      <c r="W690" s="252">
        <v>0</v>
      </c>
      <c r="X690" s="252">
        <v>0</v>
      </c>
      <c r="Y690" s="252">
        <v>0</v>
      </c>
      <c r="Z690" s="252">
        <v>0</v>
      </c>
      <c r="AA690" s="252">
        <v>0</v>
      </c>
      <c r="AB690" s="252">
        <v>0</v>
      </c>
      <c r="AC690" s="252">
        <v>0</v>
      </c>
      <c r="AD690" s="252">
        <v>0</v>
      </c>
      <c r="AE690" s="252">
        <v>0</v>
      </c>
      <c r="AF690" s="252">
        <v>0</v>
      </c>
      <c r="AG690" s="252">
        <v>0</v>
      </c>
      <c r="AH690" s="252">
        <v>0</v>
      </c>
      <c r="AI690" s="252">
        <v>0</v>
      </c>
      <c r="AJ690" s="252">
        <v>0</v>
      </c>
      <c r="AK690" s="252">
        <v>0</v>
      </c>
      <c r="AL690" s="252">
        <v>0</v>
      </c>
      <c r="AM690" s="252">
        <v>0</v>
      </c>
      <c r="AN690" s="252">
        <v>0</v>
      </c>
      <c r="AO690" s="252">
        <v>0</v>
      </c>
      <c r="AP690" s="276">
        <v>0</v>
      </c>
    </row>
    <row r="691" spans="1:42" ht="15" hidden="1" thickBot="1">
      <c r="A691" s="270">
        <v>2</v>
      </c>
      <c r="B691" s="185" t="s">
        <v>330</v>
      </c>
      <c r="C691" s="185">
        <v>1</v>
      </c>
      <c r="D691" s="185" t="s">
        <v>99</v>
      </c>
      <c r="E691" s="185">
        <v>13</v>
      </c>
      <c r="F691" s="185" t="s">
        <v>390</v>
      </c>
      <c r="G691" s="185">
        <v>108</v>
      </c>
      <c r="H691" s="185" t="s">
        <v>229</v>
      </c>
      <c r="I691" s="186" t="s">
        <v>233</v>
      </c>
      <c r="J691" s="185" t="s">
        <v>365</v>
      </c>
      <c r="K691" s="185" t="s">
        <v>391</v>
      </c>
      <c r="L691" s="185"/>
      <c r="M691" s="277">
        <v>0</v>
      </c>
      <c r="N691" s="277">
        <v>0</v>
      </c>
      <c r="O691" s="277">
        <v>0</v>
      </c>
      <c r="P691" s="277">
        <v>0</v>
      </c>
      <c r="Q691" s="277">
        <v>0</v>
      </c>
      <c r="R691" s="277">
        <v>0</v>
      </c>
      <c r="S691" s="277">
        <v>0</v>
      </c>
      <c r="T691" s="277">
        <v>0</v>
      </c>
      <c r="U691" s="277">
        <v>0</v>
      </c>
      <c r="V691" s="277">
        <v>0</v>
      </c>
      <c r="W691" s="277">
        <v>0</v>
      </c>
      <c r="X691" s="277">
        <v>0</v>
      </c>
      <c r="Y691" s="277">
        <v>0</v>
      </c>
      <c r="Z691" s="277">
        <v>0</v>
      </c>
      <c r="AA691" s="277">
        <v>0</v>
      </c>
      <c r="AB691" s="277">
        <v>0</v>
      </c>
      <c r="AC691" s="277">
        <v>0</v>
      </c>
      <c r="AD691" s="277">
        <v>0</v>
      </c>
      <c r="AE691" s="277">
        <v>0</v>
      </c>
      <c r="AF691" s="277">
        <v>0</v>
      </c>
      <c r="AG691" s="277">
        <v>0</v>
      </c>
      <c r="AH691" s="277">
        <v>0</v>
      </c>
      <c r="AI691" s="277">
        <v>0</v>
      </c>
      <c r="AJ691" s="277">
        <v>0</v>
      </c>
      <c r="AK691" s="277">
        <v>0</v>
      </c>
      <c r="AL691" s="277">
        <v>0</v>
      </c>
      <c r="AM691" s="277">
        <v>0</v>
      </c>
      <c r="AN691" s="277">
        <v>0</v>
      </c>
      <c r="AO691" s="277">
        <v>0</v>
      </c>
      <c r="AP691" s="278">
        <v>0</v>
      </c>
    </row>
    <row r="692" spans="1:42" ht="43.2" hidden="1">
      <c r="A692" s="263">
        <v>3</v>
      </c>
      <c r="B692" s="264" t="s">
        <v>331</v>
      </c>
      <c r="C692" s="264">
        <v>1</v>
      </c>
      <c r="D692" s="264" t="s">
        <v>99</v>
      </c>
      <c r="E692" s="264">
        <v>7</v>
      </c>
      <c r="F692" s="264" t="s">
        <v>379</v>
      </c>
      <c r="G692" s="264">
        <v>133</v>
      </c>
      <c r="H692" s="265" t="s">
        <v>235</v>
      </c>
      <c r="I692" s="266" t="s">
        <v>124</v>
      </c>
      <c r="J692" s="265" t="s">
        <v>380</v>
      </c>
      <c r="K692" s="264" t="s">
        <v>354</v>
      </c>
      <c r="L692" s="264"/>
      <c r="M692" s="264">
        <v>0</v>
      </c>
      <c r="N692" s="264">
        <v>0</v>
      </c>
      <c r="O692" s="264">
        <v>0</v>
      </c>
      <c r="P692" s="264">
        <v>0</v>
      </c>
      <c r="Q692" s="264">
        <v>0</v>
      </c>
      <c r="R692" s="264">
        <v>0.33838134677267595</v>
      </c>
      <c r="S692" s="264">
        <v>0.6767626935453519</v>
      </c>
      <c r="T692" s="264">
        <v>1.0151440403180279</v>
      </c>
      <c r="U692" s="264">
        <v>1.3535253870907038</v>
      </c>
      <c r="V692" s="264">
        <v>1.6919067338633798</v>
      </c>
      <c r="W692" s="264">
        <v>2.0302880806360557</v>
      </c>
      <c r="X692" s="264">
        <v>2.3686694274087317</v>
      </c>
      <c r="Y692" s="264">
        <v>2.7070507741814076</v>
      </c>
      <c r="Z692" s="264">
        <v>3.0454321209540836</v>
      </c>
      <c r="AA692" s="264">
        <v>3.3838134677267595</v>
      </c>
      <c r="AB692" s="264">
        <v>3.7221948144994355</v>
      </c>
      <c r="AC692" s="264">
        <v>4.0605761612721114</v>
      </c>
      <c r="AD692" s="264">
        <v>4.3989575080447878</v>
      </c>
      <c r="AE692" s="264">
        <v>4.7373388548174633</v>
      </c>
      <c r="AF692" s="264">
        <v>5.0757202015901388</v>
      </c>
      <c r="AG692" s="264">
        <v>5.4141015483628152</v>
      </c>
      <c r="AH692" s="264">
        <v>5.7524828951354916</v>
      </c>
      <c r="AI692" s="264">
        <v>6.0908642419081671</v>
      </c>
      <c r="AJ692" s="264">
        <v>6.4292455886808426</v>
      </c>
      <c r="AK692" s="264">
        <v>6.767626935453519</v>
      </c>
      <c r="AL692" s="264">
        <v>7.1060082822261954</v>
      </c>
      <c r="AM692" s="264">
        <v>7.4443896289988709</v>
      </c>
      <c r="AN692" s="264">
        <v>7.7827709757715464</v>
      </c>
      <c r="AO692" s="264">
        <v>8.1211523225442228</v>
      </c>
      <c r="AP692" s="264">
        <v>8.4595336693169259</v>
      </c>
    </row>
    <row r="693" spans="1:42" ht="28.8" hidden="1">
      <c r="A693" s="268">
        <v>3</v>
      </c>
      <c r="B693" s="182" t="s">
        <v>331</v>
      </c>
      <c r="C693" s="182">
        <v>1</v>
      </c>
      <c r="D693" s="182" t="s">
        <v>99</v>
      </c>
      <c r="E693" s="182">
        <v>8</v>
      </c>
      <c r="F693" s="183" t="s">
        <v>381</v>
      </c>
      <c r="G693" s="182">
        <v>134</v>
      </c>
      <c r="H693" s="183" t="s">
        <v>235</v>
      </c>
      <c r="I693" s="184" t="s">
        <v>124</v>
      </c>
      <c r="J693" s="183" t="s">
        <v>382</v>
      </c>
      <c r="K693" s="182" t="s">
        <v>354</v>
      </c>
      <c r="L693" s="182"/>
      <c r="M693" s="182">
        <v>0</v>
      </c>
      <c r="N693" s="182">
        <f>M693+0.25</f>
        <v>0.25</v>
      </c>
      <c r="O693" s="182">
        <f t="shared" ref="O693:AP693" si="391">N693+0.25</f>
        <v>0.5</v>
      </c>
      <c r="P693" s="182">
        <f t="shared" si="391"/>
        <v>0.75</v>
      </c>
      <c r="Q693" s="182">
        <f t="shared" si="391"/>
        <v>1</v>
      </c>
      <c r="R693" s="182">
        <f t="shared" si="391"/>
        <v>1.25</v>
      </c>
      <c r="S693" s="182">
        <f t="shared" si="391"/>
        <v>1.5</v>
      </c>
      <c r="T693" s="182">
        <f t="shared" si="391"/>
        <v>1.75</v>
      </c>
      <c r="U693" s="182">
        <f t="shared" si="391"/>
        <v>2</v>
      </c>
      <c r="V693" s="182">
        <f t="shared" si="391"/>
        <v>2.25</v>
      </c>
      <c r="W693" s="182">
        <f t="shared" si="391"/>
        <v>2.5</v>
      </c>
      <c r="X693" s="182">
        <f t="shared" si="391"/>
        <v>2.75</v>
      </c>
      <c r="Y693" s="182">
        <f t="shared" si="391"/>
        <v>3</v>
      </c>
      <c r="Z693" s="182">
        <f t="shared" si="391"/>
        <v>3.25</v>
      </c>
      <c r="AA693" s="182">
        <f t="shared" si="391"/>
        <v>3.5</v>
      </c>
      <c r="AB693" s="182">
        <f t="shared" si="391"/>
        <v>3.75</v>
      </c>
      <c r="AC693" s="182">
        <f t="shared" si="391"/>
        <v>4</v>
      </c>
      <c r="AD693" s="182">
        <f t="shared" si="391"/>
        <v>4.25</v>
      </c>
      <c r="AE693" s="182">
        <f t="shared" si="391"/>
        <v>4.5</v>
      </c>
      <c r="AF693" s="182">
        <f t="shared" si="391"/>
        <v>4.75</v>
      </c>
      <c r="AG693" s="182">
        <f t="shared" si="391"/>
        <v>5</v>
      </c>
      <c r="AH693" s="182">
        <f t="shared" si="391"/>
        <v>5.25</v>
      </c>
      <c r="AI693" s="182">
        <f t="shared" si="391"/>
        <v>5.5</v>
      </c>
      <c r="AJ693" s="182">
        <f t="shared" si="391"/>
        <v>5.75</v>
      </c>
      <c r="AK693" s="182">
        <f t="shared" si="391"/>
        <v>6</v>
      </c>
      <c r="AL693" s="182">
        <f t="shared" si="391"/>
        <v>6.25</v>
      </c>
      <c r="AM693" s="182">
        <f t="shared" si="391"/>
        <v>6.5</v>
      </c>
      <c r="AN693" s="182">
        <f t="shared" si="391"/>
        <v>6.75</v>
      </c>
      <c r="AO693" s="182">
        <f t="shared" si="391"/>
        <v>7</v>
      </c>
      <c r="AP693" s="182">
        <f t="shared" si="391"/>
        <v>7.25</v>
      </c>
    </row>
    <row r="694" spans="1:42" hidden="1">
      <c r="A694" s="268">
        <v>3</v>
      </c>
      <c r="B694" s="182" t="s">
        <v>331</v>
      </c>
      <c r="C694" s="182">
        <v>1</v>
      </c>
      <c r="D694" s="182" t="s">
        <v>99</v>
      </c>
      <c r="E694" s="182">
        <v>9</v>
      </c>
      <c r="F694" s="182" t="s">
        <v>383</v>
      </c>
      <c r="G694" s="182">
        <v>135</v>
      </c>
      <c r="H694" s="183" t="s">
        <v>237</v>
      </c>
      <c r="I694" s="184" t="s">
        <v>124</v>
      </c>
      <c r="J694" s="182" t="s">
        <v>384</v>
      </c>
      <c r="K694" s="182" t="s">
        <v>354</v>
      </c>
      <c r="L694" s="182"/>
      <c r="M694" s="182">
        <v>0</v>
      </c>
      <c r="N694" s="182">
        <v>0</v>
      </c>
      <c r="O694" s="182">
        <v>0</v>
      </c>
      <c r="P694" s="182">
        <v>0</v>
      </c>
      <c r="Q694" s="182">
        <v>0</v>
      </c>
      <c r="R694" s="182">
        <v>0</v>
      </c>
      <c r="S694" s="182">
        <v>0</v>
      </c>
      <c r="T694" s="182">
        <v>0</v>
      </c>
      <c r="U694" s="182">
        <v>0</v>
      </c>
      <c r="V694" s="182">
        <v>0</v>
      </c>
      <c r="W694" s="182">
        <v>0</v>
      </c>
      <c r="X694" s="182">
        <v>0</v>
      </c>
      <c r="Y694" s="182">
        <v>0</v>
      </c>
      <c r="Z694" s="182">
        <v>0</v>
      </c>
      <c r="AA694" s="182">
        <v>0</v>
      </c>
      <c r="AB694" s="182">
        <v>0</v>
      </c>
      <c r="AC694" s="182">
        <v>0</v>
      </c>
      <c r="AD694" s="182">
        <v>0</v>
      </c>
      <c r="AE694" s="182">
        <v>0</v>
      </c>
      <c r="AF694" s="182">
        <v>0</v>
      </c>
      <c r="AG694" s="182">
        <v>0</v>
      </c>
      <c r="AH694" s="182">
        <v>0</v>
      </c>
      <c r="AI694" s="182">
        <v>0</v>
      </c>
      <c r="AJ694" s="182">
        <v>0</v>
      </c>
      <c r="AK694" s="182">
        <v>0</v>
      </c>
      <c r="AL694" s="182">
        <v>0</v>
      </c>
      <c r="AM694" s="182">
        <v>0</v>
      </c>
      <c r="AN694" s="182">
        <v>0</v>
      </c>
      <c r="AO694" s="182">
        <v>0</v>
      </c>
      <c r="AP694" s="269">
        <v>0</v>
      </c>
    </row>
    <row r="695" spans="1:42" ht="15" hidden="1" thickBot="1">
      <c r="A695" s="270">
        <v>3</v>
      </c>
      <c r="B695" s="185" t="s">
        <v>331</v>
      </c>
      <c r="C695" s="185">
        <v>1</v>
      </c>
      <c r="D695" s="185" t="s">
        <v>99</v>
      </c>
      <c r="E695" s="185">
        <v>10</v>
      </c>
      <c r="F695" s="185" t="s">
        <v>385</v>
      </c>
      <c r="G695" s="185">
        <v>136</v>
      </c>
      <c r="H695" s="271" t="s">
        <v>237</v>
      </c>
      <c r="I695" s="186" t="s">
        <v>124</v>
      </c>
      <c r="J695" s="185" t="s">
        <v>386</v>
      </c>
      <c r="K695" s="185" t="s">
        <v>354</v>
      </c>
      <c r="L695" s="185"/>
      <c r="M695" s="185">
        <v>0</v>
      </c>
      <c r="N695" s="185">
        <v>0</v>
      </c>
      <c r="O695" s="185">
        <v>0</v>
      </c>
      <c r="P695" s="185">
        <v>0</v>
      </c>
      <c r="Q695" s="185">
        <v>0</v>
      </c>
      <c r="R695" s="185">
        <v>0</v>
      </c>
      <c r="S695" s="185">
        <v>0</v>
      </c>
      <c r="T695" s="185">
        <v>0</v>
      </c>
      <c r="U695" s="185">
        <v>0</v>
      </c>
      <c r="V695" s="185">
        <v>0</v>
      </c>
      <c r="W695" s="185">
        <v>0</v>
      </c>
      <c r="X695" s="185">
        <v>0</v>
      </c>
      <c r="Y695" s="185">
        <v>0</v>
      </c>
      <c r="Z695" s="185">
        <v>0</v>
      </c>
      <c r="AA695" s="185">
        <v>0</v>
      </c>
      <c r="AB695" s="185">
        <v>0</v>
      </c>
      <c r="AC695" s="185">
        <v>0</v>
      </c>
      <c r="AD695" s="185">
        <v>0</v>
      </c>
      <c r="AE695" s="185">
        <v>0</v>
      </c>
      <c r="AF695" s="185">
        <v>0</v>
      </c>
      <c r="AG695" s="185">
        <v>0</v>
      </c>
      <c r="AH695" s="185">
        <v>0</v>
      </c>
      <c r="AI695" s="185">
        <v>0</v>
      </c>
      <c r="AJ695" s="185">
        <v>0</v>
      </c>
      <c r="AK695" s="185">
        <v>0</v>
      </c>
      <c r="AL695" s="185">
        <v>0</v>
      </c>
      <c r="AM695" s="185">
        <v>0</v>
      </c>
      <c r="AN695" s="185">
        <v>0</v>
      </c>
      <c r="AO695" s="185">
        <v>0</v>
      </c>
      <c r="AP695" s="272">
        <v>0</v>
      </c>
    </row>
    <row r="696" spans="1:42" hidden="1">
      <c r="A696" s="195">
        <v>3</v>
      </c>
      <c r="B696" s="127" t="s">
        <v>331</v>
      </c>
      <c r="C696" s="127">
        <v>1</v>
      </c>
      <c r="D696" s="127" t="s">
        <v>99</v>
      </c>
      <c r="E696" s="127">
        <v>11</v>
      </c>
      <c r="F696" s="127" t="s">
        <v>387</v>
      </c>
      <c r="G696" s="127">
        <v>35</v>
      </c>
      <c r="H696" s="127" t="s">
        <v>761</v>
      </c>
      <c r="I696" s="197" t="s">
        <v>230</v>
      </c>
      <c r="J696" s="196" t="s">
        <v>388</v>
      </c>
      <c r="K696" s="127" t="s">
        <v>354</v>
      </c>
      <c r="L696" s="127"/>
      <c r="M696" s="28">
        <v>1.1043780860465141E-2</v>
      </c>
      <c r="N696" s="402">
        <v>2.6766816520554682E-2</v>
      </c>
      <c r="O696" s="402">
        <v>4.0155029183123095E-2</v>
      </c>
      <c r="P696" s="402">
        <v>0.42428144086911773</v>
      </c>
      <c r="Q696" s="402">
        <v>2.7332950081797631</v>
      </c>
      <c r="R696" s="402">
        <v>6.3009649234933418</v>
      </c>
      <c r="S696" s="402">
        <v>9.851422139159828</v>
      </c>
      <c r="T696" s="402">
        <v>13.359459995049413</v>
      </c>
      <c r="U696" s="402">
        <v>16.807850573849475</v>
      </c>
      <c r="V696" s="346">
        <v>20.185175931070447</v>
      </c>
      <c r="W696" s="402">
        <v>23.872676164752779</v>
      </c>
      <c r="X696" s="402">
        <v>27.403744044898932</v>
      </c>
      <c r="Y696" s="402">
        <v>31.104339100128982</v>
      </c>
      <c r="Z696" s="402">
        <v>34.625019450896929</v>
      </c>
      <c r="AA696" s="402">
        <v>38.068070338376401</v>
      </c>
      <c r="AB696" s="402">
        <v>41.44220610714455</v>
      </c>
      <c r="AC696" s="402">
        <v>44.75666230159483</v>
      </c>
      <c r="AD696" s="402">
        <v>47.773001941211199</v>
      </c>
      <c r="AE696" s="402">
        <v>50.525656703659727</v>
      </c>
      <c r="AF696" s="402">
        <v>53.0446521670913</v>
      </c>
      <c r="AG696" s="402">
        <v>55.35619048640875</v>
      </c>
      <c r="AH696" s="402">
        <v>57.483155268168098</v>
      </c>
      <c r="AI696" s="402">
        <v>59.445549061090084</v>
      </c>
      <c r="AJ696" s="402">
        <v>61.260872483322515</v>
      </c>
      <c r="AK696" s="402">
        <v>62.944452798836245</v>
      </c>
      <c r="AL696" s="402">
        <v>64.509728708583268</v>
      </c>
      <c r="AM696" s="402">
        <v>65.968497215579646</v>
      </c>
      <c r="AN696" s="402">
        <v>67.331127638096518</v>
      </c>
      <c r="AO696" s="402">
        <v>71.135308498592678</v>
      </c>
      <c r="AP696" s="402">
        <v>76.13726530584519</v>
      </c>
    </row>
    <row r="697" spans="1:42" hidden="1">
      <c r="A697" s="57">
        <v>3</v>
      </c>
      <c r="B697" s="2" t="s">
        <v>331</v>
      </c>
      <c r="C697" s="2">
        <v>1</v>
      </c>
      <c r="D697" s="2" t="s">
        <v>99</v>
      </c>
      <c r="E697" s="2">
        <v>11</v>
      </c>
      <c r="F697" s="2" t="s">
        <v>387</v>
      </c>
      <c r="G697" s="2">
        <v>36</v>
      </c>
      <c r="H697" s="18" t="s">
        <v>212</v>
      </c>
      <c r="I697" s="67" t="s">
        <v>230</v>
      </c>
      <c r="J697" s="2" t="s">
        <v>388</v>
      </c>
      <c r="K697" s="2" t="s">
        <v>354</v>
      </c>
      <c r="L697" s="2"/>
      <c r="M697" s="496">
        <f>+M698*2</f>
        <v>2.2087561720930283E-2</v>
      </c>
      <c r="N697" s="496">
        <f t="shared" ref="N697:AP697" si="392">+N698*2</f>
        <v>5.3533633041109363E-2</v>
      </c>
      <c r="O697" s="496">
        <f t="shared" si="392"/>
        <v>8.031005836624619E-2</v>
      </c>
      <c r="P697" s="496">
        <f t="shared" si="392"/>
        <v>0</v>
      </c>
      <c r="Q697" s="496">
        <f t="shared" si="392"/>
        <v>0.18989819699572691</v>
      </c>
      <c r="R697" s="496">
        <f t="shared" si="392"/>
        <v>0.5330361565666133</v>
      </c>
      <c r="S697" s="496">
        <f t="shared" si="392"/>
        <v>1.1648041423077915</v>
      </c>
      <c r="T697" s="496">
        <f t="shared" si="392"/>
        <v>2.0311327835057429</v>
      </c>
      <c r="U697" s="496">
        <f t="shared" si="392"/>
        <v>3.0877724622307623</v>
      </c>
      <c r="V697" s="496">
        <f t="shared" si="392"/>
        <v>4.2983598753757484</v>
      </c>
      <c r="W697" s="496">
        <f t="shared" si="392"/>
        <v>5.6328929254828379</v>
      </c>
      <c r="X697" s="496">
        <f t="shared" si="392"/>
        <v>7.0665225523046313</v>
      </c>
      <c r="Y697" s="496">
        <f t="shared" si="392"/>
        <v>8.5785916454586388</v>
      </c>
      <c r="Z697" s="496">
        <f t="shared" si="392"/>
        <v>10.151867395186857</v>
      </c>
      <c r="AA697" s="496">
        <f t="shared" si="392"/>
        <v>11.825303857795211</v>
      </c>
      <c r="AB697" s="496">
        <f t="shared" si="392"/>
        <v>13.589712929220077</v>
      </c>
      <c r="AC697" s="496">
        <f t="shared" si="392"/>
        <v>15.43712013099589</v>
      </c>
      <c r="AD697" s="496">
        <f t="shared" si="392"/>
        <v>17.360609732900947</v>
      </c>
      <c r="AE697" s="496">
        <f t="shared" si="392"/>
        <v>19.354188066411432</v>
      </c>
      <c r="AF697" s="496">
        <f t="shared" si="392"/>
        <v>21.412663026079287</v>
      </c>
      <c r="AG697" s="496">
        <f t="shared" si="392"/>
        <v>23.531537966608749</v>
      </c>
      <c r="AH697" s="496">
        <f t="shared" si="392"/>
        <v>25.706918392622196</v>
      </c>
      <c r="AI697" s="496">
        <f t="shared" si="392"/>
        <v>27.935430008009131</v>
      </c>
      <c r="AJ697" s="496">
        <f t="shared" si="392"/>
        <v>30.214146844265453</v>
      </c>
      <c r="AK697" s="496">
        <f t="shared" si="392"/>
        <v>32.540528324089287</v>
      </c>
      <c r="AL697" s="496">
        <f t="shared" si="392"/>
        <v>34.912364239268783</v>
      </c>
      <c r="AM697" s="496">
        <f t="shared" si="392"/>
        <v>37.327726731989273</v>
      </c>
      <c r="AN697" s="496">
        <f t="shared" si="392"/>
        <v>39.784928467374321</v>
      </c>
      <c r="AO697" s="496">
        <f t="shared" si="392"/>
        <v>44.837664041819941</v>
      </c>
      <c r="AP697" s="496">
        <f t="shared" si="392"/>
        <v>50.618654667059047</v>
      </c>
    </row>
    <row r="698" spans="1:42" hidden="1">
      <c r="A698" s="57">
        <v>3</v>
      </c>
      <c r="B698" s="2" t="s">
        <v>331</v>
      </c>
      <c r="C698" s="2">
        <v>1</v>
      </c>
      <c r="D698" s="2" t="s">
        <v>99</v>
      </c>
      <c r="E698" s="2">
        <v>11</v>
      </c>
      <c r="F698" s="2" t="s">
        <v>387</v>
      </c>
      <c r="G698" s="2">
        <v>37</v>
      </c>
      <c r="H698" s="18" t="s">
        <v>768</v>
      </c>
      <c r="I698" s="67" t="s">
        <v>230</v>
      </c>
      <c r="J698" s="2" t="s">
        <v>388</v>
      </c>
      <c r="K698" s="2" t="s">
        <v>354</v>
      </c>
      <c r="L698" s="2"/>
      <c r="M698" s="496">
        <v>1.1043780860465141E-2</v>
      </c>
      <c r="N698" s="496">
        <v>2.6766816520554682E-2</v>
      </c>
      <c r="O698" s="496">
        <v>4.0155029183123095E-2</v>
      </c>
      <c r="P698" s="496">
        <v>0</v>
      </c>
      <c r="Q698" s="496">
        <v>9.4949098497863454E-2</v>
      </c>
      <c r="R698" s="496">
        <v>0.26651807828330665</v>
      </c>
      <c r="S698" s="496">
        <v>0.58240207115389575</v>
      </c>
      <c r="T698" s="496">
        <v>1.0155663917528714</v>
      </c>
      <c r="U698" s="496">
        <v>1.5438862311153811</v>
      </c>
      <c r="V698" s="496">
        <v>2.1491799376878742</v>
      </c>
      <c r="W698" s="496">
        <v>2.816446462741419</v>
      </c>
      <c r="X698" s="496">
        <v>3.5332612761523157</v>
      </c>
      <c r="Y698" s="496">
        <v>4.2892958227293194</v>
      </c>
      <c r="Z698" s="496">
        <v>5.0759336975934284</v>
      </c>
      <c r="AA698" s="496">
        <v>5.9126519288976054</v>
      </c>
      <c r="AB698" s="496">
        <v>6.7948564646100387</v>
      </c>
      <c r="AC698" s="496">
        <v>7.7185600654979449</v>
      </c>
      <c r="AD698" s="496">
        <v>8.6803048664504736</v>
      </c>
      <c r="AE698" s="496">
        <v>9.6770940332057158</v>
      </c>
      <c r="AF698" s="496">
        <v>10.706331513039643</v>
      </c>
      <c r="AG698" s="496">
        <v>11.765768983304374</v>
      </c>
      <c r="AH698" s="496">
        <v>12.853459196311098</v>
      </c>
      <c r="AI698" s="496">
        <v>13.967715004004566</v>
      </c>
      <c r="AJ698" s="496">
        <v>15.107073422132727</v>
      </c>
      <c r="AK698" s="496">
        <v>16.270264162044644</v>
      </c>
      <c r="AL698" s="496">
        <v>17.456182119634391</v>
      </c>
      <c r="AM698" s="496">
        <v>18.663863365994636</v>
      </c>
      <c r="AN698" s="496">
        <v>19.892464233687161</v>
      </c>
      <c r="AO698" s="496">
        <v>22.418832020909971</v>
      </c>
      <c r="AP698" s="496">
        <v>25.309327333529524</v>
      </c>
    </row>
    <row r="699" spans="1:42" hidden="1">
      <c r="A699" s="57">
        <v>3</v>
      </c>
      <c r="B699" s="2" t="s">
        <v>331</v>
      </c>
      <c r="C699" s="2">
        <v>1</v>
      </c>
      <c r="D699" s="2" t="s">
        <v>99</v>
      </c>
      <c r="E699" s="2">
        <v>11</v>
      </c>
      <c r="F699" s="2" t="s">
        <v>387</v>
      </c>
      <c r="G699" s="2">
        <v>38</v>
      </c>
      <c r="H699" s="2" t="s">
        <v>763</v>
      </c>
      <c r="I699" s="67" t="s">
        <v>230</v>
      </c>
      <c r="J699" s="2" t="s">
        <v>388</v>
      </c>
      <c r="K699" s="2" t="s">
        <v>354</v>
      </c>
      <c r="L699" s="2"/>
      <c r="M699" s="28">
        <v>1.1043780860465141E-2</v>
      </c>
      <c r="N699" s="28">
        <v>2.6766816520554682E-2</v>
      </c>
      <c r="O699" s="28">
        <v>4.0155029183123095E-2</v>
      </c>
      <c r="P699" s="28">
        <v>0.42428144086911773</v>
      </c>
      <c r="Q699" s="28">
        <v>2.7332950081797631</v>
      </c>
      <c r="R699" s="28">
        <v>6.3009649234933418</v>
      </c>
      <c r="S699" s="28">
        <v>9.851422139159828</v>
      </c>
      <c r="T699" s="28">
        <v>13.359459995049413</v>
      </c>
      <c r="U699" s="28">
        <v>16.807850573849475</v>
      </c>
      <c r="V699" s="401">
        <v>20.185175931070447</v>
      </c>
      <c r="W699" s="28">
        <v>23.872676164752779</v>
      </c>
      <c r="X699" s="28">
        <v>27.403744044898932</v>
      </c>
      <c r="Y699" s="28">
        <v>31.104339100128982</v>
      </c>
      <c r="Z699" s="28">
        <v>34.625019450896929</v>
      </c>
      <c r="AA699" s="28">
        <v>38.068070338376401</v>
      </c>
      <c r="AB699" s="28">
        <v>41.44220610714455</v>
      </c>
      <c r="AC699" s="28">
        <v>44.75666230159483</v>
      </c>
      <c r="AD699" s="28">
        <v>47.773001941211199</v>
      </c>
      <c r="AE699" s="28">
        <v>50.525656703659727</v>
      </c>
      <c r="AF699" s="28">
        <v>53.0446521670913</v>
      </c>
      <c r="AG699" s="28">
        <v>55.35619048640875</v>
      </c>
      <c r="AH699" s="28">
        <v>57.483155268168098</v>
      </c>
      <c r="AI699" s="28">
        <v>59.445549061090084</v>
      </c>
      <c r="AJ699" s="28">
        <v>61.260872483322515</v>
      </c>
      <c r="AK699" s="28">
        <v>62.944452798836245</v>
      </c>
      <c r="AL699" s="28">
        <v>64.509728708583268</v>
      </c>
      <c r="AM699" s="28">
        <v>65.968497215579646</v>
      </c>
      <c r="AN699" s="28">
        <v>67.331127638096518</v>
      </c>
      <c r="AO699" s="28">
        <v>71.135308498592678</v>
      </c>
      <c r="AP699" s="28">
        <v>76.13726530584519</v>
      </c>
    </row>
    <row r="700" spans="1:42" hidden="1">
      <c r="A700" s="57">
        <v>3</v>
      </c>
      <c r="B700" s="2" t="s">
        <v>331</v>
      </c>
      <c r="C700" s="2">
        <v>1</v>
      </c>
      <c r="D700" s="2" t="s">
        <v>99</v>
      </c>
      <c r="E700" s="2">
        <v>11</v>
      </c>
      <c r="F700" s="2" t="s">
        <v>387</v>
      </c>
      <c r="G700" s="2">
        <v>39</v>
      </c>
      <c r="H700" s="2" t="s">
        <v>215</v>
      </c>
      <c r="I700" s="67" t="s">
        <v>230</v>
      </c>
      <c r="J700" s="2" t="s">
        <v>388</v>
      </c>
      <c r="K700" s="2" t="s">
        <v>354</v>
      </c>
      <c r="L700" s="2"/>
      <c r="M700" s="180">
        <v>1.1043780860465141E-2</v>
      </c>
      <c r="N700" s="180">
        <v>2.6766816520554682E-2</v>
      </c>
      <c r="O700" s="180">
        <v>4.0155029183123095E-2</v>
      </c>
      <c r="P700" s="180">
        <v>0.42428144086911773</v>
      </c>
      <c r="Q700" s="180">
        <v>2.7332950081797631</v>
      </c>
      <c r="R700" s="180">
        <v>6.3009649234933418</v>
      </c>
      <c r="S700" s="180">
        <v>9.851422139159828</v>
      </c>
      <c r="T700" s="180">
        <v>13.359459995049413</v>
      </c>
      <c r="U700" s="180">
        <v>16.807850573849475</v>
      </c>
      <c r="V700" s="345">
        <v>20.185175931070447</v>
      </c>
      <c r="W700" s="180">
        <v>23.872676164752779</v>
      </c>
      <c r="X700" s="180">
        <v>27.403744044898932</v>
      </c>
      <c r="Y700" s="180">
        <v>31.104339100128982</v>
      </c>
      <c r="Z700" s="180">
        <v>34.625019450896929</v>
      </c>
      <c r="AA700" s="180">
        <v>38.068070338376401</v>
      </c>
      <c r="AB700" s="180">
        <v>41.44220610714455</v>
      </c>
      <c r="AC700" s="180">
        <v>44.75666230159483</v>
      </c>
      <c r="AD700" s="180">
        <v>47.773001941211199</v>
      </c>
      <c r="AE700" s="180">
        <v>50.525656703659727</v>
      </c>
      <c r="AF700" s="180">
        <v>53.0446521670913</v>
      </c>
      <c r="AG700" s="180">
        <v>55.35619048640875</v>
      </c>
      <c r="AH700" s="180">
        <v>57.483155268168098</v>
      </c>
      <c r="AI700" s="180">
        <v>59.445549061090084</v>
      </c>
      <c r="AJ700" s="180">
        <v>61.260872483322515</v>
      </c>
      <c r="AK700" s="180">
        <v>62.944452798836245</v>
      </c>
      <c r="AL700" s="180">
        <v>64.509728708583268</v>
      </c>
      <c r="AM700" s="180">
        <v>65.968497215579646</v>
      </c>
      <c r="AN700" s="180">
        <v>67.331127638096518</v>
      </c>
      <c r="AO700" s="180">
        <v>71.135308498592678</v>
      </c>
      <c r="AP700" s="180">
        <v>76.13726530584519</v>
      </c>
    </row>
    <row r="701" spans="1:42" hidden="1">
      <c r="A701" s="57">
        <v>3</v>
      </c>
      <c r="B701" s="2" t="s">
        <v>331</v>
      </c>
      <c r="C701" s="2">
        <v>1</v>
      </c>
      <c r="D701" s="2" t="s">
        <v>99</v>
      </c>
      <c r="E701" s="2">
        <v>11</v>
      </c>
      <c r="F701" s="2" t="s">
        <v>387</v>
      </c>
      <c r="G701" s="2">
        <v>40</v>
      </c>
      <c r="H701" s="32" t="s">
        <v>216</v>
      </c>
      <c r="I701" s="67" t="s">
        <v>230</v>
      </c>
      <c r="J701" s="2" t="s">
        <v>388</v>
      </c>
      <c r="K701" s="2" t="s">
        <v>354</v>
      </c>
      <c r="L701" s="2"/>
      <c r="M701" s="500">
        <v>0</v>
      </c>
      <c r="N701" s="500">
        <v>0</v>
      </c>
      <c r="O701" s="500">
        <v>0</v>
      </c>
      <c r="P701" s="500">
        <v>0</v>
      </c>
      <c r="Q701" s="500">
        <v>0</v>
      </c>
      <c r="R701" s="500">
        <v>0</v>
      </c>
      <c r="S701" s="500">
        <v>0</v>
      </c>
      <c r="T701" s="500">
        <v>0</v>
      </c>
      <c r="U701" s="500">
        <v>0</v>
      </c>
      <c r="V701" s="500">
        <v>0</v>
      </c>
      <c r="W701" s="500">
        <v>0</v>
      </c>
      <c r="X701" s="500">
        <v>0</v>
      </c>
      <c r="Y701" s="500">
        <v>0</v>
      </c>
      <c r="Z701" s="500">
        <v>0</v>
      </c>
      <c r="AA701" s="500">
        <v>0</v>
      </c>
      <c r="AB701" s="500">
        <v>0</v>
      </c>
      <c r="AC701" s="500">
        <v>0</v>
      </c>
      <c r="AD701" s="500">
        <v>0</v>
      </c>
      <c r="AE701" s="500">
        <v>0</v>
      </c>
      <c r="AF701" s="500">
        <v>0</v>
      </c>
      <c r="AG701" s="500">
        <v>0</v>
      </c>
      <c r="AH701" s="500">
        <v>0</v>
      </c>
      <c r="AI701" s="500">
        <v>0</v>
      </c>
      <c r="AJ701" s="500">
        <v>0</v>
      </c>
      <c r="AK701" s="500">
        <v>0</v>
      </c>
      <c r="AL701" s="500">
        <v>0</v>
      </c>
      <c r="AM701" s="500">
        <v>0</v>
      </c>
      <c r="AN701" s="500">
        <v>0</v>
      </c>
      <c r="AO701" s="500">
        <v>0</v>
      </c>
      <c r="AP701" s="500">
        <v>0</v>
      </c>
    </row>
    <row r="702" spans="1:42" hidden="1">
      <c r="A702" s="57">
        <v>3</v>
      </c>
      <c r="B702" s="2" t="s">
        <v>331</v>
      </c>
      <c r="C702" s="2">
        <v>1</v>
      </c>
      <c r="D702" s="2" t="s">
        <v>99</v>
      </c>
      <c r="E702" s="2">
        <v>11</v>
      </c>
      <c r="F702" s="2" t="s">
        <v>387</v>
      </c>
      <c r="G702" s="2">
        <v>41</v>
      </c>
      <c r="H702" s="2" t="s">
        <v>765</v>
      </c>
      <c r="I702" s="67" t="s">
        <v>230</v>
      </c>
      <c r="J702" s="2" t="s">
        <v>388</v>
      </c>
      <c r="K702" s="2" t="s">
        <v>354</v>
      </c>
      <c r="L702" s="2"/>
      <c r="M702" s="180">
        <v>1.1043780860465141E-2</v>
      </c>
      <c r="N702" s="180">
        <v>2.6766816520554682E-2</v>
      </c>
      <c r="O702" s="180">
        <v>4.0155029183123095E-2</v>
      </c>
      <c r="P702" s="180">
        <v>0.42428144086911773</v>
      </c>
      <c r="Q702" s="180">
        <v>2.7332950081797631</v>
      </c>
      <c r="R702" s="180">
        <v>6.3009649234933418</v>
      </c>
      <c r="S702" s="180">
        <v>9.851422139159828</v>
      </c>
      <c r="T702" s="180">
        <v>13.359459995049413</v>
      </c>
      <c r="U702" s="180">
        <v>16.807850573849475</v>
      </c>
      <c r="V702" s="345">
        <v>20.185175931070447</v>
      </c>
      <c r="W702" s="180">
        <v>23.872676164752779</v>
      </c>
      <c r="X702" s="180">
        <v>27.403744044898932</v>
      </c>
      <c r="Y702" s="180">
        <v>31.104339100128982</v>
      </c>
      <c r="Z702" s="180">
        <v>34.625019450896929</v>
      </c>
      <c r="AA702" s="180">
        <v>38.068070338376401</v>
      </c>
      <c r="AB702" s="180">
        <v>41.44220610714455</v>
      </c>
      <c r="AC702" s="180">
        <v>44.75666230159483</v>
      </c>
      <c r="AD702" s="180">
        <v>47.773001941211199</v>
      </c>
      <c r="AE702" s="180">
        <v>50.525656703659727</v>
      </c>
      <c r="AF702" s="180">
        <v>53.0446521670913</v>
      </c>
      <c r="AG702" s="180">
        <v>55.35619048640875</v>
      </c>
      <c r="AH702" s="180">
        <v>57.483155268168098</v>
      </c>
      <c r="AI702" s="180">
        <v>59.445549061090084</v>
      </c>
      <c r="AJ702" s="180">
        <v>61.260872483322515</v>
      </c>
      <c r="AK702" s="180">
        <v>62.944452798836245</v>
      </c>
      <c r="AL702" s="180">
        <v>64.509728708583268</v>
      </c>
      <c r="AM702" s="180">
        <v>65.968497215579646</v>
      </c>
      <c r="AN702" s="180">
        <v>67.331127638096518</v>
      </c>
      <c r="AO702" s="180">
        <v>71.135308498592678</v>
      </c>
      <c r="AP702" s="180">
        <v>76.13726530584519</v>
      </c>
    </row>
    <row r="703" spans="1:42" hidden="1">
      <c r="A703" s="57">
        <v>3</v>
      </c>
      <c r="B703" s="2" t="s">
        <v>331</v>
      </c>
      <c r="C703" s="2">
        <v>1</v>
      </c>
      <c r="D703" s="2" t="s">
        <v>99</v>
      </c>
      <c r="E703" s="2">
        <v>11</v>
      </c>
      <c r="F703" s="2" t="s">
        <v>387</v>
      </c>
      <c r="G703" s="2">
        <v>42</v>
      </c>
      <c r="H703" s="2" t="s">
        <v>766</v>
      </c>
      <c r="I703" s="67" t="s">
        <v>230</v>
      </c>
      <c r="J703" s="2" t="s">
        <v>388</v>
      </c>
      <c r="K703" s="2" t="s">
        <v>354</v>
      </c>
      <c r="L703" s="2"/>
      <c r="M703" s="180">
        <v>1.1043780860465141E-2</v>
      </c>
      <c r="N703" s="180">
        <v>2.6766816520554682E-2</v>
      </c>
      <c r="O703" s="180">
        <v>4.0155029183123095E-2</v>
      </c>
      <c r="P703" s="180">
        <v>0.42428144086911773</v>
      </c>
      <c r="Q703" s="180">
        <v>2.7332950081797631</v>
      </c>
      <c r="R703" s="180">
        <v>6.3009649234933418</v>
      </c>
      <c r="S703" s="180">
        <v>9.851422139159828</v>
      </c>
      <c r="T703" s="180">
        <v>13.359459995049413</v>
      </c>
      <c r="U703" s="180">
        <v>16.807850573849475</v>
      </c>
      <c r="V703" s="345">
        <v>20.185175931070447</v>
      </c>
      <c r="W703" s="180">
        <v>23.872676164752779</v>
      </c>
      <c r="X703" s="180">
        <v>27.403744044898932</v>
      </c>
      <c r="Y703" s="180">
        <v>31.104339100128982</v>
      </c>
      <c r="Z703" s="180">
        <v>34.625019450896929</v>
      </c>
      <c r="AA703" s="180">
        <v>38.068070338376401</v>
      </c>
      <c r="AB703" s="180">
        <v>41.44220610714455</v>
      </c>
      <c r="AC703" s="180">
        <v>44.75666230159483</v>
      </c>
      <c r="AD703" s="180">
        <v>47.773001941211199</v>
      </c>
      <c r="AE703" s="180">
        <v>50.525656703659727</v>
      </c>
      <c r="AF703" s="180">
        <v>53.0446521670913</v>
      </c>
      <c r="AG703" s="180">
        <v>55.35619048640875</v>
      </c>
      <c r="AH703" s="180">
        <v>57.483155268168098</v>
      </c>
      <c r="AI703" s="180">
        <v>59.445549061090084</v>
      </c>
      <c r="AJ703" s="180">
        <v>61.260872483322515</v>
      </c>
      <c r="AK703" s="180">
        <v>62.944452798836245</v>
      </c>
      <c r="AL703" s="180">
        <v>64.509728708583268</v>
      </c>
      <c r="AM703" s="180">
        <v>65.968497215579646</v>
      </c>
      <c r="AN703" s="180">
        <v>67.331127638096518</v>
      </c>
      <c r="AO703" s="180">
        <v>71.135308498592678</v>
      </c>
      <c r="AP703" s="180">
        <v>76.13726530584519</v>
      </c>
    </row>
    <row r="704" spans="1:42" hidden="1">
      <c r="A704" s="57">
        <v>3</v>
      </c>
      <c r="B704" s="2" t="s">
        <v>331</v>
      </c>
      <c r="C704" s="2">
        <v>1</v>
      </c>
      <c r="D704" s="2" t="s">
        <v>99</v>
      </c>
      <c r="E704" s="2">
        <v>11</v>
      </c>
      <c r="F704" s="2" t="s">
        <v>387</v>
      </c>
      <c r="G704" s="2">
        <v>43</v>
      </c>
      <c r="H704" s="2" t="s">
        <v>767</v>
      </c>
      <c r="I704" s="67" t="s">
        <v>230</v>
      </c>
      <c r="J704" s="2" t="s">
        <v>388</v>
      </c>
      <c r="K704" s="2" t="s">
        <v>354</v>
      </c>
      <c r="L704" s="2"/>
      <c r="M704" s="180">
        <v>1.1043780860465141E-2</v>
      </c>
      <c r="N704" s="180">
        <v>2.6766816520554682E-2</v>
      </c>
      <c r="O704" s="180">
        <v>4.0155029183123095E-2</v>
      </c>
      <c r="P704" s="180">
        <v>0.42428144086911773</v>
      </c>
      <c r="Q704" s="180">
        <v>2.7332950081797631</v>
      </c>
      <c r="R704" s="180">
        <v>6.3009649234933418</v>
      </c>
      <c r="S704" s="180">
        <v>15.194957453131904</v>
      </c>
      <c r="T704" s="180">
        <v>22.885177825388332</v>
      </c>
      <c r="U704" s="180">
        <v>29.557866750817979</v>
      </c>
      <c r="V704" s="345">
        <v>35.36720828534898</v>
      </c>
      <c r="W704" s="180">
        <v>41.056390421268986</v>
      </c>
      <c r="X704" s="180">
        <v>45.959866119551599</v>
      </c>
      <c r="Y704" s="180">
        <v>50.200378662816803</v>
      </c>
      <c r="Z704" s="180">
        <v>53.87955372869537</v>
      </c>
      <c r="AA704" s="180">
        <v>57.15353617942425</v>
      </c>
      <c r="AB704" s="180">
        <v>60.073310579717877</v>
      </c>
      <c r="AC704" s="180">
        <v>62.683153462097408</v>
      </c>
      <c r="AD704" s="180">
        <v>65.021527695583231</v>
      </c>
      <c r="AE704" s="180">
        <v>67.121857155577629</v>
      </c>
      <c r="AF704" s="180">
        <v>69.013197732234744</v>
      </c>
      <c r="AG704" s="180">
        <v>70.720818565276915</v>
      </c>
      <c r="AH704" s="180">
        <v>72.266705531959659</v>
      </c>
      <c r="AI704" s="180">
        <v>73.669997403099785</v>
      </c>
      <c r="AJ704" s="180">
        <v>74.947363686323229</v>
      </c>
      <c r="AK704" s="180">
        <v>76.113331967007255</v>
      </c>
      <c r="AL704" s="180">
        <v>77.180571510708234</v>
      </c>
      <c r="AM704" s="180">
        <v>78.160138984471388</v>
      </c>
      <c r="AN704" s="180">
        <v>79.061691369505056</v>
      </c>
      <c r="AO704" s="180">
        <v>82.422231791217087</v>
      </c>
      <c r="AP704" s="180">
        <v>86.997326282496218</v>
      </c>
    </row>
    <row r="705" spans="1:42" hidden="1">
      <c r="A705" s="57">
        <v>3</v>
      </c>
      <c r="B705" s="2" t="s">
        <v>331</v>
      </c>
      <c r="C705" s="2">
        <v>1</v>
      </c>
      <c r="D705" s="2" t="s">
        <v>99</v>
      </c>
      <c r="E705" s="2">
        <v>11</v>
      </c>
      <c r="F705" s="2" t="s">
        <v>387</v>
      </c>
      <c r="G705" s="2">
        <v>44</v>
      </c>
      <c r="H705" s="32" t="s">
        <v>220</v>
      </c>
      <c r="I705" s="67" t="s">
        <v>230</v>
      </c>
      <c r="J705" s="2" t="s">
        <v>388</v>
      </c>
      <c r="K705" s="2" t="s">
        <v>354</v>
      </c>
      <c r="L705" s="2"/>
      <c r="M705" s="500">
        <v>0</v>
      </c>
      <c r="N705" s="500">
        <v>0</v>
      </c>
      <c r="O705" s="500">
        <v>0</v>
      </c>
      <c r="P705" s="500">
        <v>0</v>
      </c>
      <c r="Q705" s="500">
        <v>0</v>
      </c>
      <c r="R705" s="500">
        <v>0</v>
      </c>
      <c r="S705" s="500">
        <v>0</v>
      </c>
      <c r="T705" s="500">
        <v>0</v>
      </c>
      <c r="U705" s="500">
        <v>0</v>
      </c>
      <c r="V705" s="500">
        <v>0</v>
      </c>
      <c r="W705" s="500">
        <v>0</v>
      </c>
      <c r="X705" s="500">
        <v>0</v>
      </c>
      <c r="Y705" s="500">
        <v>0</v>
      </c>
      <c r="Z705" s="500">
        <v>0</v>
      </c>
      <c r="AA705" s="500">
        <v>0</v>
      </c>
      <c r="AB705" s="500">
        <v>0</v>
      </c>
      <c r="AC705" s="500">
        <v>0</v>
      </c>
      <c r="AD705" s="500">
        <v>0</v>
      </c>
      <c r="AE705" s="500">
        <v>0</v>
      </c>
      <c r="AF705" s="500">
        <v>0</v>
      </c>
      <c r="AG705" s="500">
        <v>0</v>
      </c>
      <c r="AH705" s="500">
        <v>0</v>
      </c>
      <c r="AI705" s="500">
        <v>0</v>
      </c>
      <c r="AJ705" s="500">
        <v>0</v>
      </c>
      <c r="AK705" s="500">
        <v>0</v>
      </c>
      <c r="AL705" s="500">
        <v>0</v>
      </c>
      <c r="AM705" s="500">
        <v>0</v>
      </c>
      <c r="AN705" s="500">
        <v>0</v>
      </c>
      <c r="AO705" s="500">
        <v>0</v>
      </c>
      <c r="AP705" s="500">
        <v>0</v>
      </c>
    </row>
    <row r="706" spans="1:42" hidden="1">
      <c r="A706" s="57">
        <v>3</v>
      </c>
      <c r="B706" s="2" t="s">
        <v>331</v>
      </c>
      <c r="C706" s="2">
        <v>1</v>
      </c>
      <c r="D706" s="2" t="s">
        <v>99</v>
      </c>
      <c r="E706" s="2">
        <v>11</v>
      </c>
      <c r="F706" s="2" t="s">
        <v>387</v>
      </c>
      <c r="G706" s="2">
        <v>45</v>
      </c>
      <c r="H706" s="32" t="s">
        <v>221</v>
      </c>
      <c r="I706" s="67" t="s">
        <v>230</v>
      </c>
      <c r="J706" s="2" t="s">
        <v>388</v>
      </c>
      <c r="K706" s="2" t="s">
        <v>354</v>
      </c>
      <c r="L706" s="2"/>
      <c r="M706" s="500">
        <v>0</v>
      </c>
      <c r="N706" s="500">
        <v>0</v>
      </c>
      <c r="O706" s="500">
        <v>0</v>
      </c>
      <c r="P706" s="500">
        <v>0</v>
      </c>
      <c r="Q706" s="500">
        <v>0</v>
      </c>
      <c r="R706" s="500">
        <v>0</v>
      </c>
      <c r="S706" s="500">
        <v>0</v>
      </c>
      <c r="T706" s="500">
        <v>0</v>
      </c>
      <c r="U706" s="500">
        <v>0</v>
      </c>
      <c r="V706" s="500">
        <v>0</v>
      </c>
      <c r="W706" s="500">
        <v>0</v>
      </c>
      <c r="X706" s="500">
        <v>0</v>
      </c>
      <c r="Y706" s="500">
        <v>0</v>
      </c>
      <c r="Z706" s="500">
        <v>0</v>
      </c>
      <c r="AA706" s="500">
        <v>0</v>
      </c>
      <c r="AB706" s="500">
        <v>0</v>
      </c>
      <c r="AC706" s="500">
        <v>0</v>
      </c>
      <c r="AD706" s="500">
        <v>0</v>
      </c>
      <c r="AE706" s="500">
        <v>0</v>
      </c>
      <c r="AF706" s="500">
        <v>0</v>
      </c>
      <c r="AG706" s="500">
        <v>0</v>
      </c>
      <c r="AH706" s="500">
        <v>0</v>
      </c>
      <c r="AI706" s="500">
        <v>0</v>
      </c>
      <c r="AJ706" s="500">
        <v>0</v>
      </c>
      <c r="AK706" s="500">
        <v>0</v>
      </c>
      <c r="AL706" s="500">
        <v>0</v>
      </c>
      <c r="AM706" s="500">
        <v>0</v>
      </c>
      <c r="AN706" s="500">
        <v>0</v>
      </c>
      <c r="AO706" s="500">
        <v>0</v>
      </c>
      <c r="AP706" s="500">
        <v>0</v>
      </c>
    </row>
    <row r="707" spans="1:42" hidden="1">
      <c r="A707" s="57">
        <v>3</v>
      </c>
      <c r="B707" s="2" t="s">
        <v>331</v>
      </c>
      <c r="C707" s="2">
        <v>1</v>
      </c>
      <c r="D707" s="2" t="s">
        <v>99</v>
      </c>
      <c r="E707" s="2">
        <v>11</v>
      </c>
      <c r="F707" s="2" t="s">
        <v>387</v>
      </c>
      <c r="G707" s="2">
        <v>46</v>
      </c>
      <c r="H707" s="32" t="s">
        <v>222</v>
      </c>
      <c r="I707" s="67" t="s">
        <v>230</v>
      </c>
      <c r="J707" s="2" t="s">
        <v>388</v>
      </c>
      <c r="K707" s="2" t="s">
        <v>354</v>
      </c>
      <c r="L707" s="2"/>
      <c r="M707" s="500">
        <v>0</v>
      </c>
      <c r="N707" s="500">
        <v>0</v>
      </c>
      <c r="O707" s="500">
        <v>0</v>
      </c>
      <c r="P707" s="500">
        <v>0</v>
      </c>
      <c r="Q707" s="500">
        <v>0</v>
      </c>
      <c r="R707" s="500">
        <v>0</v>
      </c>
      <c r="S707" s="500">
        <v>0</v>
      </c>
      <c r="T707" s="500">
        <v>0</v>
      </c>
      <c r="U707" s="500">
        <v>0</v>
      </c>
      <c r="V707" s="500">
        <v>0</v>
      </c>
      <c r="W707" s="500">
        <v>0</v>
      </c>
      <c r="X707" s="500">
        <v>0</v>
      </c>
      <c r="Y707" s="500">
        <v>0</v>
      </c>
      <c r="Z707" s="500">
        <v>0</v>
      </c>
      <c r="AA707" s="500">
        <v>0</v>
      </c>
      <c r="AB707" s="500">
        <v>0</v>
      </c>
      <c r="AC707" s="500">
        <v>0</v>
      </c>
      <c r="AD707" s="500">
        <v>0</v>
      </c>
      <c r="AE707" s="500">
        <v>0</v>
      </c>
      <c r="AF707" s="500">
        <v>0</v>
      </c>
      <c r="AG707" s="500">
        <v>0</v>
      </c>
      <c r="AH707" s="500">
        <v>0</v>
      </c>
      <c r="AI707" s="500">
        <v>0</v>
      </c>
      <c r="AJ707" s="500">
        <v>0</v>
      </c>
      <c r="AK707" s="500">
        <v>0</v>
      </c>
      <c r="AL707" s="500">
        <v>0</v>
      </c>
      <c r="AM707" s="500">
        <v>0</v>
      </c>
      <c r="AN707" s="500">
        <v>0</v>
      </c>
      <c r="AO707" s="500">
        <v>0</v>
      </c>
      <c r="AP707" s="500">
        <v>0</v>
      </c>
    </row>
    <row r="708" spans="1:42" hidden="1">
      <c r="A708" s="57">
        <v>3</v>
      </c>
      <c r="B708" s="2" t="s">
        <v>331</v>
      </c>
      <c r="C708" s="2">
        <v>1</v>
      </c>
      <c r="D708" s="2" t="s">
        <v>99</v>
      </c>
      <c r="E708" s="2">
        <v>11</v>
      </c>
      <c r="F708" s="2" t="s">
        <v>387</v>
      </c>
      <c r="G708" s="2">
        <v>47</v>
      </c>
      <c r="H708" s="2" t="s">
        <v>772</v>
      </c>
      <c r="I708" s="67" t="s">
        <v>230</v>
      </c>
      <c r="J708" s="2" t="s">
        <v>388</v>
      </c>
      <c r="K708" s="2" t="s">
        <v>354</v>
      </c>
      <c r="L708" s="2"/>
      <c r="M708" s="180">
        <v>1.1043780860465141E-2</v>
      </c>
      <c r="N708" s="180">
        <v>2.6766816520554682E-2</v>
      </c>
      <c r="O708" s="180">
        <v>4.0155029183123095E-2</v>
      </c>
      <c r="P708" s="180">
        <v>0.42428144086911773</v>
      </c>
      <c r="Q708" s="180">
        <v>2.7332950081797631</v>
      </c>
      <c r="R708" s="180">
        <v>6.3009649234933418</v>
      </c>
      <c r="S708" s="180">
        <v>9.851422139159828</v>
      </c>
      <c r="T708" s="180">
        <v>13.359459995049413</v>
      </c>
      <c r="U708" s="180">
        <v>16.807850573849475</v>
      </c>
      <c r="V708" s="345">
        <v>20.185175931070447</v>
      </c>
      <c r="W708" s="180">
        <v>23.872676164752779</v>
      </c>
      <c r="X708" s="180">
        <v>27.403744044898932</v>
      </c>
      <c r="Y708" s="180">
        <v>31.104339100128982</v>
      </c>
      <c r="Z708" s="180">
        <v>34.625019450896929</v>
      </c>
      <c r="AA708" s="180">
        <v>38.068070338376401</v>
      </c>
      <c r="AB708" s="180">
        <v>41.44220610714455</v>
      </c>
      <c r="AC708" s="180">
        <v>44.75666230159483</v>
      </c>
      <c r="AD708" s="180">
        <v>47.773001941211199</v>
      </c>
      <c r="AE708" s="180">
        <v>50.525656703659727</v>
      </c>
      <c r="AF708" s="180">
        <v>53.0446521670913</v>
      </c>
      <c r="AG708" s="180">
        <v>55.35619048640875</v>
      </c>
      <c r="AH708" s="180">
        <v>57.483155268168098</v>
      </c>
      <c r="AI708" s="180">
        <v>59.445549061090084</v>
      </c>
      <c r="AJ708" s="180">
        <v>61.260872483322515</v>
      </c>
      <c r="AK708" s="180">
        <v>62.944452798836245</v>
      </c>
      <c r="AL708" s="180">
        <v>64.509728708583268</v>
      </c>
      <c r="AM708" s="180">
        <v>65.968497215579646</v>
      </c>
      <c r="AN708" s="180">
        <v>67.331127638096518</v>
      </c>
      <c r="AO708" s="180">
        <v>71.135308498592678</v>
      </c>
      <c r="AP708" s="180">
        <v>76.13726530584519</v>
      </c>
    </row>
    <row r="709" spans="1:42" hidden="1">
      <c r="A709" s="57">
        <v>3</v>
      </c>
      <c r="B709" s="2" t="s">
        <v>331</v>
      </c>
      <c r="C709" s="2">
        <v>1</v>
      </c>
      <c r="D709" s="2" t="s">
        <v>99</v>
      </c>
      <c r="E709" s="2">
        <v>11</v>
      </c>
      <c r="F709" s="2" t="s">
        <v>387</v>
      </c>
      <c r="G709" s="2">
        <v>48</v>
      </c>
      <c r="H709" s="32" t="s">
        <v>224</v>
      </c>
      <c r="I709" s="67" t="s">
        <v>230</v>
      </c>
      <c r="J709" s="2" t="s">
        <v>388</v>
      </c>
      <c r="K709" s="2" t="s">
        <v>354</v>
      </c>
      <c r="L709" s="2"/>
      <c r="M709" s="500">
        <v>0</v>
      </c>
      <c r="N709" s="500">
        <v>0</v>
      </c>
      <c r="O709" s="500">
        <v>0</v>
      </c>
      <c r="P709" s="500">
        <v>0</v>
      </c>
      <c r="Q709" s="500">
        <v>0</v>
      </c>
      <c r="R709" s="500">
        <v>0</v>
      </c>
      <c r="S709" s="500">
        <v>0</v>
      </c>
      <c r="T709" s="500">
        <v>0</v>
      </c>
      <c r="U709" s="500">
        <v>0</v>
      </c>
      <c r="V709" s="500">
        <v>0</v>
      </c>
      <c r="W709" s="500">
        <v>0</v>
      </c>
      <c r="X709" s="500">
        <v>0</v>
      </c>
      <c r="Y709" s="500">
        <v>0</v>
      </c>
      <c r="Z709" s="500">
        <v>0</v>
      </c>
      <c r="AA709" s="500">
        <v>0</v>
      </c>
      <c r="AB709" s="500">
        <v>0</v>
      </c>
      <c r="AC709" s="500">
        <v>0</v>
      </c>
      <c r="AD709" s="500">
        <v>0</v>
      </c>
      <c r="AE709" s="500">
        <v>0</v>
      </c>
      <c r="AF709" s="500">
        <v>0</v>
      </c>
      <c r="AG709" s="500">
        <v>0</v>
      </c>
      <c r="AH709" s="500">
        <v>0</v>
      </c>
      <c r="AI709" s="500">
        <v>0</v>
      </c>
      <c r="AJ709" s="500">
        <v>0</v>
      </c>
      <c r="AK709" s="500">
        <v>0</v>
      </c>
      <c r="AL709" s="500">
        <v>0</v>
      </c>
      <c r="AM709" s="500">
        <v>0</v>
      </c>
      <c r="AN709" s="500">
        <v>0</v>
      </c>
      <c r="AO709" s="500">
        <v>0</v>
      </c>
      <c r="AP709" s="500">
        <v>0</v>
      </c>
    </row>
    <row r="710" spans="1:42" hidden="1">
      <c r="A710" s="57">
        <v>3</v>
      </c>
      <c r="B710" s="2" t="s">
        <v>331</v>
      </c>
      <c r="C710" s="2">
        <v>1</v>
      </c>
      <c r="D710" s="2" t="s">
        <v>99</v>
      </c>
      <c r="E710" s="2">
        <v>11</v>
      </c>
      <c r="F710" s="2" t="s">
        <v>387</v>
      </c>
      <c r="G710" s="2">
        <v>49</v>
      </c>
      <c r="H710" s="18" t="s">
        <v>764</v>
      </c>
      <c r="I710" s="67" t="s">
        <v>230</v>
      </c>
      <c r="J710" s="2" t="s">
        <v>388</v>
      </c>
      <c r="K710" s="2" t="s">
        <v>354</v>
      </c>
      <c r="L710" s="2"/>
      <c r="M710" s="496">
        <v>1.1043780860465141E-2</v>
      </c>
      <c r="N710" s="496">
        <v>2.6766816520554682E-2</v>
      </c>
      <c r="O710" s="496">
        <v>4.0155029183123095E-2</v>
      </c>
      <c r="P710" s="496">
        <v>0</v>
      </c>
      <c r="Q710" s="496">
        <v>9.4949098497863454E-2</v>
      </c>
      <c r="R710" s="496">
        <v>0.26651807828330665</v>
      </c>
      <c r="S710" s="496">
        <v>0.58240207115389575</v>
      </c>
      <c r="T710" s="496">
        <v>1.0155663917528714</v>
      </c>
      <c r="U710" s="496">
        <v>1.5438862311153811</v>
      </c>
      <c r="V710" s="496">
        <v>2.1491799376878742</v>
      </c>
      <c r="W710" s="496">
        <v>2.816446462741419</v>
      </c>
      <c r="X710" s="496">
        <v>3.5332612761523157</v>
      </c>
      <c r="Y710" s="496">
        <v>4.2892958227293194</v>
      </c>
      <c r="Z710" s="496">
        <v>5.0759336975934284</v>
      </c>
      <c r="AA710" s="496">
        <v>5.9126519288976054</v>
      </c>
      <c r="AB710" s="496">
        <v>6.7948564646100387</v>
      </c>
      <c r="AC710" s="496">
        <v>7.7185600654979449</v>
      </c>
      <c r="AD710" s="496">
        <v>8.6803048664504736</v>
      </c>
      <c r="AE710" s="496">
        <v>9.6770940332057158</v>
      </c>
      <c r="AF710" s="496">
        <v>10.706331513039643</v>
      </c>
      <c r="AG710" s="496">
        <v>11.765768983304374</v>
      </c>
      <c r="AH710" s="496">
        <v>12.853459196311098</v>
      </c>
      <c r="AI710" s="496">
        <v>13.967715004004566</v>
      </c>
      <c r="AJ710" s="496">
        <v>15.107073422132727</v>
      </c>
      <c r="AK710" s="496">
        <v>16.270264162044644</v>
      </c>
      <c r="AL710" s="496">
        <v>17.456182119634391</v>
      </c>
      <c r="AM710" s="496">
        <v>18.663863365994636</v>
      </c>
      <c r="AN710" s="496">
        <v>19.892464233687161</v>
      </c>
      <c r="AO710" s="496">
        <v>22.418832020909971</v>
      </c>
      <c r="AP710" s="496">
        <v>25.309327333529524</v>
      </c>
    </row>
    <row r="711" spans="1:42" hidden="1">
      <c r="A711" s="57">
        <v>3</v>
      </c>
      <c r="B711" s="2" t="s">
        <v>331</v>
      </c>
      <c r="C711" s="2">
        <v>1</v>
      </c>
      <c r="D711" s="2" t="s">
        <v>99</v>
      </c>
      <c r="E711" s="2">
        <v>11</v>
      </c>
      <c r="F711" s="2" t="s">
        <v>387</v>
      </c>
      <c r="G711" s="2">
        <v>50</v>
      </c>
      <c r="H711" s="18" t="s">
        <v>762</v>
      </c>
      <c r="I711" s="67" t="s">
        <v>230</v>
      </c>
      <c r="J711" s="2" t="s">
        <v>388</v>
      </c>
      <c r="K711" s="2" t="s">
        <v>354</v>
      </c>
      <c r="L711" s="2"/>
      <c r="M711" s="496">
        <f>+M710*2</f>
        <v>2.2087561720930283E-2</v>
      </c>
      <c r="N711" s="496">
        <f t="shared" ref="N711" si="393">+N710*2</f>
        <v>5.3533633041109363E-2</v>
      </c>
      <c r="O711" s="496">
        <f t="shared" ref="O711" si="394">+O710*2</f>
        <v>8.031005836624619E-2</v>
      </c>
      <c r="P711" s="496">
        <f t="shared" ref="P711" si="395">+P710*2</f>
        <v>0</v>
      </c>
      <c r="Q711" s="496">
        <f t="shared" ref="Q711" si="396">+Q710*2</f>
        <v>0.18989819699572691</v>
      </c>
      <c r="R711" s="496">
        <f t="shared" ref="R711" si="397">+R710*2</f>
        <v>0.5330361565666133</v>
      </c>
      <c r="S711" s="496">
        <f t="shared" ref="S711" si="398">+S710*2</f>
        <v>1.1648041423077915</v>
      </c>
      <c r="T711" s="496">
        <f t="shared" ref="T711" si="399">+T710*2</f>
        <v>2.0311327835057429</v>
      </c>
      <c r="U711" s="496">
        <f t="shared" ref="U711" si="400">+U710*2</f>
        <v>3.0877724622307623</v>
      </c>
      <c r="V711" s="496">
        <f t="shared" ref="V711" si="401">+V710*2</f>
        <v>4.2983598753757484</v>
      </c>
      <c r="W711" s="496">
        <f t="shared" ref="W711" si="402">+W710*2</f>
        <v>5.6328929254828379</v>
      </c>
      <c r="X711" s="496">
        <f t="shared" ref="X711" si="403">+X710*2</f>
        <v>7.0665225523046313</v>
      </c>
      <c r="Y711" s="496">
        <f t="shared" ref="Y711" si="404">+Y710*2</f>
        <v>8.5785916454586388</v>
      </c>
      <c r="Z711" s="496">
        <f t="shared" ref="Z711" si="405">+Z710*2</f>
        <v>10.151867395186857</v>
      </c>
      <c r="AA711" s="496">
        <f t="shared" ref="AA711" si="406">+AA710*2</f>
        <v>11.825303857795211</v>
      </c>
      <c r="AB711" s="496">
        <f t="shared" ref="AB711" si="407">+AB710*2</f>
        <v>13.589712929220077</v>
      </c>
      <c r="AC711" s="496">
        <f t="shared" ref="AC711" si="408">+AC710*2</f>
        <v>15.43712013099589</v>
      </c>
      <c r="AD711" s="496">
        <f t="shared" ref="AD711" si="409">+AD710*2</f>
        <v>17.360609732900947</v>
      </c>
      <c r="AE711" s="496">
        <f t="shared" ref="AE711" si="410">+AE710*2</f>
        <v>19.354188066411432</v>
      </c>
      <c r="AF711" s="496">
        <f t="shared" ref="AF711" si="411">+AF710*2</f>
        <v>21.412663026079287</v>
      </c>
      <c r="AG711" s="496">
        <f t="shared" ref="AG711" si="412">+AG710*2</f>
        <v>23.531537966608749</v>
      </c>
      <c r="AH711" s="496">
        <f t="shared" ref="AH711" si="413">+AH710*2</f>
        <v>25.706918392622196</v>
      </c>
      <c r="AI711" s="496">
        <f t="shared" ref="AI711" si="414">+AI710*2</f>
        <v>27.935430008009131</v>
      </c>
      <c r="AJ711" s="496">
        <f t="shared" ref="AJ711" si="415">+AJ710*2</f>
        <v>30.214146844265453</v>
      </c>
      <c r="AK711" s="496">
        <f t="shared" ref="AK711" si="416">+AK710*2</f>
        <v>32.540528324089287</v>
      </c>
      <c r="AL711" s="496">
        <f t="shared" ref="AL711" si="417">+AL710*2</f>
        <v>34.912364239268783</v>
      </c>
      <c r="AM711" s="496">
        <f t="shared" ref="AM711" si="418">+AM710*2</f>
        <v>37.327726731989273</v>
      </c>
      <c r="AN711" s="496">
        <f t="shared" ref="AN711" si="419">+AN710*2</f>
        <v>39.784928467374321</v>
      </c>
      <c r="AO711" s="496">
        <f t="shared" ref="AO711" si="420">+AO710*2</f>
        <v>44.837664041819941</v>
      </c>
      <c r="AP711" s="496">
        <f t="shared" ref="AP711" si="421">+AP710*2</f>
        <v>50.618654667059047</v>
      </c>
    </row>
    <row r="712" spans="1:42" ht="15" hidden="1" thickBot="1">
      <c r="A712" s="57">
        <v>3</v>
      </c>
      <c r="B712" s="2" t="s">
        <v>331</v>
      </c>
      <c r="C712" s="2">
        <v>1</v>
      </c>
      <c r="D712" s="2" t="s">
        <v>99</v>
      </c>
      <c r="E712" s="2">
        <v>11</v>
      </c>
      <c r="F712" s="2" t="s">
        <v>387</v>
      </c>
      <c r="G712" s="2">
        <v>51</v>
      </c>
      <c r="H712" s="450" t="s">
        <v>227</v>
      </c>
      <c r="I712" s="67" t="s">
        <v>230</v>
      </c>
      <c r="J712" s="2" t="s">
        <v>388</v>
      </c>
      <c r="K712" s="2" t="s">
        <v>354</v>
      </c>
      <c r="L712" s="2"/>
      <c r="M712" s="32">
        <v>0</v>
      </c>
      <c r="N712" s="32">
        <v>0</v>
      </c>
      <c r="O712" s="32">
        <v>0</v>
      </c>
      <c r="P712" s="32">
        <v>0</v>
      </c>
      <c r="Q712" s="32">
        <v>0</v>
      </c>
      <c r="R712" s="32">
        <v>0</v>
      </c>
      <c r="S712" s="32">
        <v>0</v>
      </c>
      <c r="T712" s="32">
        <v>0</v>
      </c>
      <c r="U712" s="32">
        <v>0</v>
      </c>
      <c r="V712" s="32">
        <v>0</v>
      </c>
      <c r="W712" s="32">
        <v>0</v>
      </c>
      <c r="X712" s="32">
        <v>0</v>
      </c>
      <c r="Y712" s="32">
        <v>0</v>
      </c>
      <c r="Z712" s="32">
        <v>0</v>
      </c>
      <c r="AA712" s="32">
        <v>0</v>
      </c>
      <c r="AB712" s="32">
        <v>0</v>
      </c>
      <c r="AC712" s="32">
        <v>0</v>
      </c>
      <c r="AD712" s="32">
        <v>0</v>
      </c>
      <c r="AE712" s="32">
        <v>0</v>
      </c>
      <c r="AF712" s="32">
        <v>0</v>
      </c>
      <c r="AG712" s="32">
        <v>0</v>
      </c>
      <c r="AH712" s="32">
        <v>0</v>
      </c>
      <c r="AI712" s="32">
        <v>0</v>
      </c>
      <c r="AJ712" s="32">
        <v>0</v>
      </c>
      <c r="AK712" s="32">
        <v>0</v>
      </c>
      <c r="AL712" s="32">
        <v>0</v>
      </c>
      <c r="AM712" s="32">
        <v>0</v>
      </c>
      <c r="AN712" s="32">
        <v>0</v>
      </c>
      <c r="AO712" s="32">
        <v>0</v>
      </c>
      <c r="AP712" s="32">
        <v>0</v>
      </c>
    </row>
    <row r="713" spans="1:42" ht="15" hidden="1" thickBot="1">
      <c r="A713" s="88">
        <v>3</v>
      </c>
      <c r="B713" s="62" t="s">
        <v>331</v>
      </c>
      <c r="C713" s="62">
        <v>1</v>
      </c>
      <c r="D713" s="62" t="s">
        <v>99</v>
      </c>
      <c r="E713" s="62">
        <v>11</v>
      </c>
      <c r="F713" s="62" t="s">
        <v>387</v>
      </c>
      <c r="G713" s="62">
        <v>105</v>
      </c>
      <c r="H713" s="167" t="s">
        <v>229</v>
      </c>
      <c r="I713" s="92" t="s">
        <v>230</v>
      </c>
      <c r="J713" s="62" t="s">
        <v>388</v>
      </c>
      <c r="K713" s="62" t="s">
        <v>354</v>
      </c>
      <c r="L713" s="62"/>
      <c r="M713" s="167">
        <v>0</v>
      </c>
      <c r="N713" s="167">
        <v>0</v>
      </c>
      <c r="O713" s="167">
        <v>0</v>
      </c>
      <c r="P713" s="167">
        <v>0</v>
      </c>
      <c r="Q713" s="167">
        <v>0</v>
      </c>
      <c r="R713" s="167">
        <v>0</v>
      </c>
      <c r="S713" s="167">
        <v>0</v>
      </c>
      <c r="T713" s="167">
        <v>0</v>
      </c>
      <c r="U713" s="167">
        <v>0</v>
      </c>
      <c r="V713" s="167">
        <v>0</v>
      </c>
      <c r="W713" s="167">
        <v>0</v>
      </c>
      <c r="X713" s="167">
        <v>0</v>
      </c>
      <c r="Y713" s="167">
        <v>0</v>
      </c>
      <c r="Z713" s="167">
        <v>0</v>
      </c>
      <c r="AA713" s="167">
        <v>0</v>
      </c>
      <c r="AB713" s="167">
        <v>0</v>
      </c>
      <c r="AC713" s="167">
        <v>0</v>
      </c>
      <c r="AD713" s="167">
        <v>0</v>
      </c>
      <c r="AE713" s="167">
        <v>0</v>
      </c>
      <c r="AF713" s="167">
        <v>0</v>
      </c>
      <c r="AG713" s="167">
        <v>0</v>
      </c>
      <c r="AH713" s="167">
        <v>0</v>
      </c>
      <c r="AI713" s="167">
        <v>0</v>
      </c>
      <c r="AJ713" s="167">
        <v>0</v>
      </c>
      <c r="AK713" s="167">
        <v>0</v>
      </c>
      <c r="AL713" s="167">
        <v>0</v>
      </c>
      <c r="AM713" s="167">
        <v>0</v>
      </c>
      <c r="AN713" s="167">
        <v>0</v>
      </c>
      <c r="AO713" s="167">
        <v>0</v>
      </c>
      <c r="AP713" s="167">
        <v>0</v>
      </c>
    </row>
    <row r="714" spans="1:42" hidden="1">
      <c r="A714" s="263">
        <v>3</v>
      </c>
      <c r="B714" s="264" t="s">
        <v>331</v>
      </c>
      <c r="C714" s="264">
        <v>1</v>
      </c>
      <c r="D714" s="264" t="s">
        <v>99</v>
      </c>
      <c r="E714" s="264">
        <v>12</v>
      </c>
      <c r="F714" s="264" t="s">
        <v>389</v>
      </c>
      <c r="G714" s="264">
        <v>52</v>
      </c>
      <c r="H714" s="264" t="s">
        <v>761</v>
      </c>
      <c r="I714" s="266" t="s">
        <v>231</v>
      </c>
      <c r="J714" s="264" t="s">
        <v>388</v>
      </c>
      <c r="K714" s="264" t="s">
        <v>354</v>
      </c>
      <c r="L714" s="264"/>
      <c r="M714" s="264">
        <v>0</v>
      </c>
      <c r="N714" s="264">
        <v>0</v>
      </c>
      <c r="O714" s="264">
        <v>0</v>
      </c>
      <c r="P714" s="264">
        <v>0</v>
      </c>
      <c r="Q714" s="264">
        <v>0</v>
      </c>
      <c r="R714" s="264">
        <v>0</v>
      </c>
      <c r="S714" s="264">
        <v>0</v>
      </c>
      <c r="T714" s="264">
        <v>0</v>
      </c>
      <c r="U714" s="264">
        <v>0</v>
      </c>
      <c r="V714" s="264">
        <v>0</v>
      </c>
      <c r="W714" s="264">
        <v>0</v>
      </c>
      <c r="X714" s="264">
        <v>0</v>
      </c>
      <c r="Y714" s="264">
        <v>0</v>
      </c>
      <c r="Z714" s="264">
        <v>0</v>
      </c>
      <c r="AA714" s="264">
        <v>0</v>
      </c>
      <c r="AB714" s="264">
        <v>0</v>
      </c>
      <c r="AC714" s="264">
        <v>0</v>
      </c>
      <c r="AD714" s="264">
        <v>0</v>
      </c>
      <c r="AE714" s="264">
        <v>0</v>
      </c>
      <c r="AF714" s="264">
        <v>0</v>
      </c>
      <c r="AG714" s="264">
        <v>0</v>
      </c>
      <c r="AH714" s="264">
        <v>0</v>
      </c>
      <c r="AI714" s="264">
        <v>0</v>
      </c>
      <c r="AJ714" s="264">
        <v>0</v>
      </c>
      <c r="AK714" s="264">
        <v>0</v>
      </c>
      <c r="AL714" s="264">
        <v>0</v>
      </c>
      <c r="AM714" s="264">
        <v>0</v>
      </c>
      <c r="AN714" s="264">
        <v>0</v>
      </c>
      <c r="AO714" s="264">
        <v>0</v>
      </c>
      <c r="AP714" s="267">
        <v>0</v>
      </c>
    </row>
    <row r="715" spans="1:42" hidden="1">
      <c r="A715" s="268">
        <v>3</v>
      </c>
      <c r="B715" s="182" t="s">
        <v>331</v>
      </c>
      <c r="C715" s="182">
        <v>1</v>
      </c>
      <c r="D715" s="182" t="s">
        <v>99</v>
      </c>
      <c r="E715" s="182">
        <v>12</v>
      </c>
      <c r="F715" s="182" t="s">
        <v>389</v>
      </c>
      <c r="G715" s="182">
        <v>53</v>
      </c>
      <c r="H715" s="182" t="s">
        <v>212</v>
      </c>
      <c r="I715" s="184" t="s">
        <v>231</v>
      </c>
      <c r="J715" s="182" t="s">
        <v>388</v>
      </c>
      <c r="K715" s="182" t="s">
        <v>354</v>
      </c>
      <c r="L715" s="182"/>
      <c r="M715" s="182">
        <v>0</v>
      </c>
      <c r="N715" s="182">
        <v>0</v>
      </c>
      <c r="O715" s="182">
        <v>0</v>
      </c>
      <c r="P715" s="182">
        <v>0</v>
      </c>
      <c r="Q715" s="182">
        <v>0</v>
      </c>
      <c r="R715" s="182">
        <v>0</v>
      </c>
      <c r="S715" s="182">
        <v>0</v>
      </c>
      <c r="T715" s="182">
        <v>0</v>
      </c>
      <c r="U715" s="182">
        <v>0</v>
      </c>
      <c r="V715" s="182">
        <v>0</v>
      </c>
      <c r="W715" s="182">
        <v>0</v>
      </c>
      <c r="X715" s="182">
        <v>0</v>
      </c>
      <c r="Y715" s="182">
        <v>0</v>
      </c>
      <c r="Z715" s="182">
        <v>0</v>
      </c>
      <c r="AA715" s="182">
        <v>0</v>
      </c>
      <c r="AB715" s="182">
        <v>0</v>
      </c>
      <c r="AC715" s="182">
        <v>0</v>
      </c>
      <c r="AD715" s="182">
        <v>0</v>
      </c>
      <c r="AE715" s="182">
        <v>0</v>
      </c>
      <c r="AF715" s="182">
        <v>0</v>
      </c>
      <c r="AG715" s="182">
        <v>0</v>
      </c>
      <c r="AH715" s="182">
        <v>0</v>
      </c>
      <c r="AI715" s="182">
        <v>0</v>
      </c>
      <c r="AJ715" s="182">
        <v>0</v>
      </c>
      <c r="AK715" s="182">
        <v>0</v>
      </c>
      <c r="AL715" s="182">
        <v>0</v>
      </c>
      <c r="AM715" s="182">
        <v>0</v>
      </c>
      <c r="AN715" s="182">
        <v>0</v>
      </c>
      <c r="AO715" s="182">
        <v>0</v>
      </c>
      <c r="AP715" s="182">
        <v>0</v>
      </c>
    </row>
    <row r="716" spans="1:42" hidden="1">
      <c r="A716" s="268">
        <v>3</v>
      </c>
      <c r="B716" s="182" t="s">
        <v>331</v>
      </c>
      <c r="C716" s="182">
        <v>1</v>
      </c>
      <c r="D716" s="182" t="s">
        <v>99</v>
      </c>
      <c r="E716" s="182">
        <v>12</v>
      </c>
      <c r="F716" s="182" t="s">
        <v>389</v>
      </c>
      <c r="G716" s="182">
        <v>54</v>
      </c>
      <c r="H716" s="182" t="s">
        <v>768</v>
      </c>
      <c r="I716" s="184" t="s">
        <v>231</v>
      </c>
      <c r="J716" s="182" t="s">
        <v>388</v>
      </c>
      <c r="K716" s="182" t="s">
        <v>354</v>
      </c>
      <c r="L716" s="182"/>
      <c r="M716" s="498">
        <v>0</v>
      </c>
      <c r="N716" s="498">
        <v>0</v>
      </c>
      <c r="O716" s="498">
        <v>0</v>
      </c>
      <c r="P716" s="498">
        <v>0</v>
      </c>
      <c r="Q716" s="498">
        <v>0</v>
      </c>
      <c r="R716" s="498">
        <v>0.4</v>
      </c>
      <c r="S716" s="498">
        <v>0.8</v>
      </c>
      <c r="T716" s="498">
        <v>1.2</v>
      </c>
      <c r="U716" s="498">
        <v>1.6</v>
      </c>
      <c r="V716" s="498">
        <v>2</v>
      </c>
      <c r="W716" s="498">
        <f>+V716+1.8</f>
        <v>3.8</v>
      </c>
      <c r="X716" s="498">
        <f t="shared" ref="X716:AE716" si="422">+W716+1.8</f>
        <v>5.6</v>
      </c>
      <c r="Y716" s="498">
        <f t="shared" si="422"/>
        <v>7.3999999999999995</v>
      </c>
      <c r="Z716" s="498">
        <f t="shared" si="422"/>
        <v>9.1999999999999993</v>
      </c>
      <c r="AA716" s="498">
        <f t="shared" si="422"/>
        <v>11</v>
      </c>
      <c r="AB716" s="498">
        <f t="shared" si="422"/>
        <v>12.8</v>
      </c>
      <c r="AC716" s="498">
        <f t="shared" si="422"/>
        <v>14.600000000000001</v>
      </c>
      <c r="AD716" s="498">
        <f t="shared" si="422"/>
        <v>16.400000000000002</v>
      </c>
      <c r="AE716" s="498">
        <f t="shared" si="422"/>
        <v>18.200000000000003</v>
      </c>
      <c r="AF716" s="498">
        <v>20</v>
      </c>
      <c r="AG716" s="498">
        <v>21</v>
      </c>
      <c r="AH716" s="498">
        <v>22</v>
      </c>
      <c r="AI716" s="498">
        <v>23</v>
      </c>
      <c r="AJ716" s="498">
        <v>24</v>
      </c>
      <c r="AK716" s="498">
        <v>25</v>
      </c>
      <c r="AL716" s="498">
        <v>26</v>
      </c>
      <c r="AM716" s="498">
        <v>27</v>
      </c>
      <c r="AN716" s="498">
        <v>28</v>
      </c>
      <c r="AO716" s="498">
        <v>29</v>
      </c>
      <c r="AP716" s="498">
        <v>30</v>
      </c>
    </row>
    <row r="717" spans="1:42" hidden="1">
      <c r="A717" s="268">
        <v>3</v>
      </c>
      <c r="B717" s="182" t="s">
        <v>331</v>
      </c>
      <c r="C717" s="182">
        <v>1</v>
      </c>
      <c r="D717" s="182" t="s">
        <v>99</v>
      </c>
      <c r="E717" s="182">
        <v>12</v>
      </c>
      <c r="F717" s="182" t="s">
        <v>389</v>
      </c>
      <c r="G717" s="182">
        <v>55</v>
      </c>
      <c r="H717" s="182" t="s">
        <v>763</v>
      </c>
      <c r="I717" s="184" t="s">
        <v>231</v>
      </c>
      <c r="J717" s="182" t="s">
        <v>388</v>
      </c>
      <c r="K717" s="182" t="s">
        <v>354</v>
      </c>
      <c r="L717" s="182"/>
      <c r="M717" s="182">
        <v>0</v>
      </c>
      <c r="N717" s="182">
        <v>0</v>
      </c>
      <c r="O717" s="182">
        <v>0</v>
      </c>
      <c r="P717" s="182">
        <v>0</v>
      </c>
      <c r="Q717" s="182">
        <v>0</v>
      </c>
      <c r="R717" s="182">
        <v>0</v>
      </c>
      <c r="S717" s="182">
        <v>0</v>
      </c>
      <c r="T717" s="182">
        <v>0</v>
      </c>
      <c r="U717" s="182">
        <v>0</v>
      </c>
      <c r="V717" s="182">
        <v>0</v>
      </c>
      <c r="W717" s="182">
        <v>0</v>
      </c>
      <c r="X717" s="182">
        <v>0</v>
      </c>
      <c r="Y717" s="182">
        <v>0</v>
      </c>
      <c r="Z717" s="182">
        <v>0</v>
      </c>
      <c r="AA717" s="182">
        <v>0</v>
      </c>
      <c r="AB717" s="182">
        <v>0</v>
      </c>
      <c r="AC717" s="182">
        <v>0</v>
      </c>
      <c r="AD717" s="182">
        <v>0</v>
      </c>
      <c r="AE717" s="182">
        <v>0</v>
      </c>
      <c r="AF717" s="182">
        <v>0</v>
      </c>
      <c r="AG717" s="182">
        <v>0</v>
      </c>
      <c r="AH717" s="182">
        <v>0</v>
      </c>
      <c r="AI717" s="182">
        <v>0</v>
      </c>
      <c r="AJ717" s="182">
        <v>0</v>
      </c>
      <c r="AK717" s="182">
        <v>0</v>
      </c>
      <c r="AL717" s="182">
        <v>0</v>
      </c>
      <c r="AM717" s="182">
        <v>0</v>
      </c>
      <c r="AN717" s="182">
        <v>0</v>
      </c>
      <c r="AO717" s="182">
        <v>0</v>
      </c>
      <c r="AP717" s="269">
        <v>0</v>
      </c>
    </row>
    <row r="718" spans="1:42" hidden="1">
      <c r="A718" s="268">
        <v>3</v>
      </c>
      <c r="B718" s="182" t="s">
        <v>331</v>
      </c>
      <c r="C718" s="182">
        <v>1</v>
      </c>
      <c r="D718" s="182" t="s">
        <v>99</v>
      </c>
      <c r="E718" s="182">
        <v>12</v>
      </c>
      <c r="F718" s="182" t="s">
        <v>389</v>
      </c>
      <c r="G718" s="182">
        <v>56</v>
      </c>
      <c r="H718" s="182" t="s">
        <v>215</v>
      </c>
      <c r="I718" s="184" t="s">
        <v>231</v>
      </c>
      <c r="J718" s="182" t="s">
        <v>388</v>
      </c>
      <c r="K718" s="182" t="s">
        <v>354</v>
      </c>
      <c r="L718" s="182"/>
      <c r="M718" s="182">
        <v>0</v>
      </c>
      <c r="N718" s="182">
        <v>0</v>
      </c>
      <c r="O718" s="182">
        <v>0</v>
      </c>
      <c r="P718" s="182">
        <v>0</v>
      </c>
      <c r="Q718" s="182">
        <v>0</v>
      </c>
      <c r="R718" s="182">
        <v>0</v>
      </c>
      <c r="S718" s="182">
        <v>0</v>
      </c>
      <c r="T718" s="182">
        <v>0</v>
      </c>
      <c r="U718" s="182">
        <v>0</v>
      </c>
      <c r="V718" s="182">
        <v>0</v>
      </c>
      <c r="W718" s="182">
        <v>0</v>
      </c>
      <c r="X718" s="182">
        <v>0</v>
      </c>
      <c r="Y718" s="182">
        <v>0</v>
      </c>
      <c r="Z718" s="182">
        <v>0</v>
      </c>
      <c r="AA718" s="182">
        <v>0</v>
      </c>
      <c r="AB718" s="182">
        <v>0</v>
      </c>
      <c r="AC718" s="182">
        <v>0</v>
      </c>
      <c r="AD718" s="182">
        <v>0</v>
      </c>
      <c r="AE718" s="182">
        <v>0</v>
      </c>
      <c r="AF718" s="182">
        <v>0</v>
      </c>
      <c r="AG718" s="182">
        <v>0</v>
      </c>
      <c r="AH718" s="182">
        <v>0</v>
      </c>
      <c r="AI718" s="182">
        <v>0</v>
      </c>
      <c r="AJ718" s="182">
        <v>0</v>
      </c>
      <c r="AK718" s="182">
        <v>0</v>
      </c>
      <c r="AL718" s="182">
        <v>0</v>
      </c>
      <c r="AM718" s="182">
        <v>0</v>
      </c>
      <c r="AN718" s="182">
        <v>0</v>
      </c>
      <c r="AO718" s="182">
        <v>0</v>
      </c>
      <c r="AP718" s="269">
        <v>0</v>
      </c>
    </row>
    <row r="719" spans="1:42" hidden="1">
      <c r="A719" s="268">
        <v>3</v>
      </c>
      <c r="B719" s="182" t="s">
        <v>331</v>
      </c>
      <c r="C719" s="182">
        <v>1</v>
      </c>
      <c r="D719" s="182" t="s">
        <v>99</v>
      </c>
      <c r="E719" s="182">
        <v>12</v>
      </c>
      <c r="F719" s="182" t="s">
        <v>389</v>
      </c>
      <c r="G719" s="182">
        <v>57</v>
      </c>
      <c r="H719" s="32" t="s">
        <v>216</v>
      </c>
      <c r="I719" s="184" t="s">
        <v>231</v>
      </c>
      <c r="J719" s="182" t="s">
        <v>388</v>
      </c>
      <c r="K719" s="182" t="s">
        <v>354</v>
      </c>
      <c r="L719" s="182"/>
      <c r="M719" s="32">
        <v>0</v>
      </c>
      <c r="N719" s="182">
        <v>0</v>
      </c>
      <c r="O719" s="182">
        <v>0</v>
      </c>
      <c r="P719" s="182">
        <v>0</v>
      </c>
      <c r="Q719" s="182">
        <v>0</v>
      </c>
      <c r="R719" s="182">
        <v>0</v>
      </c>
      <c r="S719" s="182">
        <v>0</v>
      </c>
      <c r="T719" s="182">
        <v>0</v>
      </c>
      <c r="U719" s="182">
        <v>0</v>
      </c>
      <c r="V719" s="182">
        <v>0</v>
      </c>
      <c r="W719" s="182">
        <v>0</v>
      </c>
      <c r="X719" s="182">
        <v>0</v>
      </c>
      <c r="Y719" s="182">
        <v>0</v>
      </c>
      <c r="Z719" s="182">
        <v>0</v>
      </c>
      <c r="AA719" s="182">
        <v>0</v>
      </c>
      <c r="AB719" s="182">
        <v>0</v>
      </c>
      <c r="AC719" s="182">
        <v>0</v>
      </c>
      <c r="AD719" s="182">
        <v>0</v>
      </c>
      <c r="AE719" s="182">
        <v>0</v>
      </c>
      <c r="AF719" s="182">
        <v>0</v>
      </c>
      <c r="AG719" s="182">
        <v>0</v>
      </c>
      <c r="AH719" s="182">
        <v>0</v>
      </c>
      <c r="AI719" s="182">
        <v>0</v>
      </c>
      <c r="AJ719" s="182">
        <v>0</v>
      </c>
      <c r="AK719" s="182">
        <v>0</v>
      </c>
      <c r="AL719" s="182">
        <v>0</v>
      </c>
      <c r="AM719" s="182">
        <v>0</v>
      </c>
      <c r="AN719" s="182">
        <v>0</v>
      </c>
      <c r="AO719" s="182">
        <v>0</v>
      </c>
      <c r="AP719" s="269">
        <v>0</v>
      </c>
    </row>
    <row r="720" spans="1:42" hidden="1">
      <c r="A720" s="268">
        <v>3</v>
      </c>
      <c r="B720" s="182" t="s">
        <v>331</v>
      </c>
      <c r="C720" s="182">
        <v>1</v>
      </c>
      <c r="D720" s="182" t="s">
        <v>99</v>
      </c>
      <c r="E720" s="182">
        <v>12</v>
      </c>
      <c r="F720" s="182" t="s">
        <v>389</v>
      </c>
      <c r="G720" s="182">
        <v>58</v>
      </c>
      <c r="H720" s="182" t="s">
        <v>765</v>
      </c>
      <c r="I720" s="184" t="s">
        <v>231</v>
      </c>
      <c r="J720" s="182" t="s">
        <v>388</v>
      </c>
      <c r="K720" s="182" t="s">
        <v>354</v>
      </c>
      <c r="L720" s="182"/>
      <c r="M720" s="182">
        <v>0</v>
      </c>
      <c r="N720" s="182">
        <v>0</v>
      </c>
      <c r="O720" s="182">
        <v>0</v>
      </c>
      <c r="P720" s="182">
        <v>0</v>
      </c>
      <c r="Q720" s="182">
        <v>0</v>
      </c>
      <c r="R720" s="182">
        <v>0</v>
      </c>
      <c r="S720" s="182">
        <v>0</v>
      </c>
      <c r="T720" s="182">
        <v>0</v>
      </c>
      <c r="U720" s="182">
        <v>0</v>
      </c>
      <c r="V720" s="182">
        <v>0</v>
      </c>
      <c r="W720" s="182">
        <v>0</v>
      </c>
      <c r="X720" s="182">
        <v>0</v>
      </c>
      <c r="Y720" s="182">
        <v>0</v>
      </c>
      <c r="Z720" s="182">
        <v>0</v>
      </c>
      <c r="AA720" s="182">
        <v>0</v>
      </c>
      <c r="AB720" s="182">
        <v>0</v>
      </c>
      <c r="AC720" s="182">
        <v>0</v>
      </c>
      <c r="AD720" s="182">
        <v>0</v>
      </c>
      <c r="AE720" s="182">
        <v>0</v>
      </c>
      <c r="AF720" s="182">
        <v>0</v>
      </c>
      <c r="AG720" s="182">
        <v>0</v>
      </c>
      <c r="AH720" s="182">
        <v>0</v>
      </c>
      <c r="AI720" s="182">
        <v>0</v>
      </c>
      <c r="AJ720" s="182">
        <v>0</v>
      </c>
      <c r="AK720" s="182">
        <v>0</v>
      </c>
      <c r="AL720" s="182">
        <v>0</v>
      </c>
      <c r="AM720" s="182">
        <v>0</v>
      </c>
      <c r="AN720" s="182">
        <v>0</v>
      </c>
      <c r="AO720" s="182">
        <v>0</v>
      </c>
      <c r="AP720" s="269">
        <v>0</v>
      </c>
    </row>
    <row r="721" spans="1:42" hidden="1">
      <c r="A721" s="268">
        <v>3</v>
      </c>
      <c r="B721" s="182" t="s">
        <v>331</v>
      </c>
      <c r="C721" s="182">
        <v>1</v>
      </c>
      <c r="D721" s="182" t="s">
        <v>99</v>
      </c>
      <c r="E721" s="182">
        <v>12</v>
      </c>
      <c r="F721" s="182" t="s">
        <v>389</v>
      </c>
      <c r="G721" s="182">
        <v>59</v>
      </c>
      <c r="H721" s="182" t="s">
        <v>766</v>
      </c>
      <c r="I721" s="184" t="s">
        <v>231</v>
      </c>
      <c r="J721" s="182" t="s">
        <v>388</v>
      </c>
      <c r="K721" s="182" t="s">
        <v>354</v>
      </c>
      <c r="L721" s="182"/>
      <c r="M721" s="182">
        <v>0</v>
      </c>
      <c r="N721" s="182">
        <v>0</v>
      </c>
      <c r="O721" s="182">
        <v>0</v>
      </c>
      <c r="P721" s="182">
        <v>0</v>
      </c>
      <c r="Q721" s="182">
        <v>0</v>
      </c>
      <c r="R721" s="182">
        <v>0</v>
      </c>
      <c r="S721" s="182">
        <v>0</v>
      </c>
      <c r="T721" s="182">
        <v>0</v>
      </c>
      <c r="U721" s="182">
        <v>0</v>
      </c>
      <c r="V721" s="182">
        <v>0</v>
      </c>
      <c r="W721" s="182">
        <v>0</v>
      </c>
      <c r="X721" s="182">
        <v>0</v>
      </c>
      <c r="Y721" s="182">
        <v>0</v>
      </c>
      <c r="Z721" s="182">
        <v>0</v>
      </c>
      <c r="AA721" s="182">
        <v>0</v>
      </c>
      <c r="AB721" s="182">
        <v>0</v>
      </c>
      <c r="AC721" s="182">
        <v>0</v>
      </c>
      <c r="AD721" s="182">
        <v>0</v>
      </c>
      <c r="AE721" s="182">
        <v>0</v>
      </c>
      <c r="AF721" s="182">
        <v>0</v>
      </c>
      <c r="AG721" s="182">
        <v>0</v>
      </c>
      <c r="AH721" s="182">
        <v>0</v>
      </c>
      <c r="AI721" s="182">
        <v>0</v>
      </c>
      <c r="AJ721" s="182">
        <v>0</v>
      </c>
      <c r="AK721" s="182">
        <v>0</v>
      </c>
      <c r="AL721" s="182">
        <v>0</v>
      </c>
      <c r="AM721" s="182">
        <v>0</v>
      </c>
      <c r="AN721" s="182">
        <v>0</v>
      </c>
      <c r="AO721" s="182">
        <v>0</v>
      </c>
      <c r="AP721" s="182">
        <v>0</v>
      </c>
    </row>
    <row r="722" spans="1:42" hidden="1">
      <c r="A722" s="268">
        <v>3</v>
      </c>
      <c r="B722" s="182" t="s">
        <v>331</v>
      </c>
      <c r="C722" s="182">
        <v>1</v>
      </c>
      <c r="D722" s="182" t="s">
        <v>99</v>
      </c>
      <c r="E722" s="182">
        <v>12</v>
      </c>
      <c r="F722" s="182" t="s">
        <v>389</v>
      </c>
      <c r="G722" s="182">
        <v>60</v>
      </c>
      <c r="H722" s="182" t="s">
        <v>767</v>
      </c>
      <c r="I722" s="184" t="s">
        <v>231</v>
      </c>
      <c r="J722" s="182" t="s">
        <v>388</v>
      </c>
      <c r="K722" s="182" t="s">
        <v>354</v>
      </c>
      <c r="L722" s="182"/>
      <c r="M722" s="182">
        <v>0</v>
      </c>
      <c r="N722" s="182">
        <v>0</v>
      </c>
      <c r="O722" s="182">
        <v>0</v>
      </c>
      <c r="P722" s="182">
        <v>0</v>
      </c>
      <c r="Q722" s="182">
        <v>0</v>
      </c>
      <c r="R722" s="182">
        <v>0</v>
      </c>
      <c r="S722" s="182">
        <v>0</v>
      </c>
      <c r="T722" s="182">
        <v>0</v>
      </c>
      <c r="U722" s="182">
        <v>0</v>
      </c>
      <c r="V722" s="182">
        <v>0</v>
      </c>
      <c r="W722" s="182">
        <v>0</v>
      </c>
      <c r="X722" s="182">
        <v>0</v>
      </c>
      <c r="Y722" s="182">
        <v>0</v>
      </c>
      <c r="Z722" s="182">
        <v>0</v>
      </c>
      <c r="AA722" s="182">
        <v>0</v>
      </c>
      <c r="AB722" s="182">
        <v>0</v>
      </c>
      <c r="AC722" s="182">
        <v>0</v>
      </c>
      <c r="AD722" s="182">
        <v>0</v>
      </c>
      <c r="AE722" s="182">
        <v>0</v>
      </c>
      <c r="AF722" s="182">
        <v>0</v>
      </c>
      <c r="AG722" s="182">
        <v>0</v>
      </c>
      <c r="AH722" s="182">
        <v>0</v>
      </c>
      <c r="AI722" s="182">
        <v>0</v>
      </c>
      <c r="AJ722" s="182">
        <v>0</v>
      </c>
      <c r="AK722" s="182">
        <v>0</v>
      </c>
      <c r="AL722" s="182">
        <v>0</v>
      </c>
      <c r="AM722" s="182">
        <v>0</v>
      </c>
      <c r="AN722" s="182">
        <v>0</v>
      </c>
      <c r="AO722" s="182">
        <v>0</v>
      </c>
      <c r="AP722" s="182">
        <v>0</v>
      </c>
    </row>
    <row r="723" spans="1:42" hidden="1">
      <c r="A723" s="268">
        <v>3</v>
      </c>
      <c r="B723" s="182" t="s">
        <v>331</v>
      </c>
      <c r="C723" s="182">
        <v>1</v>
      </c>
      <c r="D723" s="182" t="s">
        <v>99</v>
      </c>
      <c r="E723" s="182">
        <v>12</v>
      </c>
      <c r="F723" s="182" t="s">
        <v>389</v>
      </c>
      <c r="G723" s="182">
        <v>61</v>
      </c>
      <c r="H723" s="32" t="s">
        <v>220</v>
      </c>
      <c r="I723" s="184" t="s">
        <v>231</v>
      </c>
      <c r="J723" s="182" t="s">
        <v>388</v>
      </c>
      <c r="K723" s="182" t="s">
        <v>354</v>
      </c>
      <c r="L723" s="182"/>
      <c r="M723" s="32">
        <v>0</v>
      </c>
      <c r="N723" s="182">
        <v>0</v>
      </c>
      <c r="O723" s="182">
        <v>0</v>
      </c>
      <c r="P723" s="182">
        <v>0</v>
      </c>
      <c r="Q723" s="182">
        <v>0</v>
      </c>
      <c r="R723" s="182">
        <v>0</v>
      </c>
      <c r="S723" s="182">
        <v>0</v>
      </c>
      <c r="T723" s="182">
        <v>0</v>
      </c>
      <c r="U723" s="182">
        <v>0</v>
      </c>
      <c r="V723" s="182">
        <v>0</v>
      </c>
      <c r="W723" s="182">
        <v>0</v>
      </c>
      <c r="X723" s="182">
        <v>0</v>
      </c>
      <c r="Y723" s="182">
        <v>0</v>
      </c>
      <c r="Z723" s="182">
        <v>0</v>
      </c>
      <c r="AA723" s="182">
        <v>0</v>
      </c>
      <c r="AB723" s="182">
        <v>0</v>
      </c>
      <c r="AC723" s="182">
        <v>0</v>
      </c>
      <c r="AD723" s="182">
        <v>0</v>
      </c>
      <c r="AE723" s="182">
        <v>0</v>
      </c>
      <c r="AF723" s="182">
        <v>0</v>
      </c>
      <c r="AG723" s="182">
        <v>0</v>
      </c>
      <c r="AH723" s="182">
        <v>0</v>
      </c>
      <c r="AI723" s="182">
        <v>0</v>
      </c>
      <c r="AJ723" s="182">
        <v>0</v>
      </c>
      <c r="AK723" s="182">
        <v>0</v>
      </c>
      <c r="AL723" s="182">
        <v>0</v>
      </c>
      <c r="AM723" s="182">
        <v>0</v>
      </c>
      <c r="AN723" s="182">
        <v>0</v>
      </c>
      <c r="AO723" s="182">
        <v>0</v>
      </c>
      <c r="AP723" s="182">
        <v>0</v>
      </c>
    </row>
    <row r="724" spans="1:42" hidden="1">
      <c r="A724" s="268">
        <v>3</v>
      </c>
      <c r="B724" s="182" t="s">
        <v>331</v>
      </c>
      <c r="C724" s="182">
        <v>1</v>
      </c>
      <c r="D724" s="182" t="s">
        <v>99</v>
      </c>
      <c r="E724" s="182">
        <v>12</v>
      </c>
      <c r="F724" s="182" t="s">
        <v>389</v>
      </c>
      <c r="G724" s="182">
        <v>62</v>
      </c>
      <c r="H724" s="32" t="s">
        <v>221</v>
      </c>
      <c r="I724" s="184" t="s">
        <v>231</v>
      </c>
      <c r="J724" s="182" t="s">
        <v>388</v>
      </c>
      <c r="K724" s="182" t="s">
        <v>354</v>
      </c>
      <c r="L724" s="182"/>
      <c r="M724" s="500">
        <v>0</v>
      </c>
      <c r="N724" s="188">
        <v>0</v>
      </c>
      <c r="O724" s="188">
        <v>0</v>
      </c>
      <c r="P724" s="188">
        <v>0</v>
      </c>
      <c r="Q724" s="182">
        <v>0</v>
      </c>
      <c r="R724" s="182">
        <v>0</v>
      </c>
      <c r="S724" s="182">
        <v>0</v>
      </c>
      <c r="T724" s="182">
        <v>0</v>
      </c>
      <c r="U724" s="182">
        <v>0</v>
      </c>
      <c r="V724" s="182">
        <v>0</v>
      </c>
      <c r="W724" s="182">
        <v>0</v>
      </c>
      <c r="X724" s="182">
        <v>0</v>
      </c>
      <c r="Y724" s="182">
        <v>0</v>
      </c>
      <c r="Z724" s="182">
        <v>0</v>
      </c>
      <c r="AA724" s="182">
        <v>0</v>
      </c>
      <c r="AB724" s="182">
        <v>0</v>
      </c>
      <c r="AC724" s="182">
        <v>0</v>
      </c>
      <c r="AD724" s="182">
        <v>0</v>
      </c>
      <c r="AE724" s="182">
        <v>0</v>
      </c>
      <c r="AF724" s="182">
        <v>0</v>
      </c>
      <c r="AG724" s="182">
        <v>0</v>
      </c>
      <c r="AH724" s="182">
        <v>0</v>
      </c>
      <c r="AI724" s="182">
        <v>0</v>
      </c>
      <c r="AJ724" s="182">
        <v>0</v>
      </c>
      <c r="AK724" s="182">
        <v>0</v>
      </c>
      <c r="AL724" s="182">
        <v>0</v>
      </c>
      <c r="AM724" s="182">
        <v>0</v>
      </c>
      <c r="AN724" s="182">
        <v>0</v>
      </c>
      <c r="AO724" s="182">
        <v>0</v>
      </c>
      <c r="AP724" s="182">
        <v>0</v>
      </c>
    </row>
    <row r="725" spans="1:42" hidden="1">
      <c r="A725" s="268">
        <v>3</v>
      </c>
      <c r="B725" s="182" t="s">
        <v>331</v>
      </c>
      <c r="C725" s="182">
        <v>1</v>
      </c>
      <c r="D725" s="182" t="s">
        <v>99</v>
      </c>
      <c r="E725" s="182">
        <v>12</v>
      </c>
      <c r="F725" s="182" t="s">
        <v>389</v>
      </c>
      <c r="G725" s="182">
        <v>63</v>
      </c>
      <c r="H725" s="32" t="s">
        <v>222</v>
      </c>
      <c r="I725" s="184" t="s">
        <v>231</v>
      </c>
      <c r="J725" s="182" t="s">
        <v>388</v>
      </c>
      <c r="K725" s="182" t="s">
        <v>354</v>
      </c>
      <c r="L725" s="182"/>
      <c r="M725" s="32">
        <v>0</v>
      </c>
      <c r="N725" s="182">
        <v>0</v>
      </c>
      <c r="O725" s="182">
        <v>0</v>
      </c>
      <c r="P725" s="182">
        <v>0</v>
      </c>
      <c r="Q725" s="182">
        <v>0</v>
      </c>
      <c r="R725" s="182">
        <v>0</v>
      </c>
      <c r="S725" s="182">
        <v>0</v>
      </c>
      <c r="T725" s="182">
        <v>0</v>
      </c>
      <c r="U725" s="182">
        <v>0</v>
      </c>
      <c r="V725" s="182">
        <v>0</v>
      </c>
      <c r="W725" s="182">
        <v>0</v>
      </c>
      <c r="X725" s="182">
        <v>0</v>
      </c>
      <c r="Y725" s="182">
        <v>0</v>
      </c>
      <c r="Z725" s="182">
        <v>0</v>
      </c>
      <c r="AA725" s="182">
        <v>0</v>
      </c>
      <c r="AB725" s="182">
        <v>0</v>
      </c>
      <c r="AC725" s="182">
        <v>0</v>
      </c>
      <c r="AD725" s="182">
        <v>0</v>
      </c>
      <c r="AE725" s="182">
        <v>0</v>
      </c>
      <c r="AF725" s="182">
        <v>0</v>
      </c>
      <c r="AG725" s="182">
        <v>0</v>
      </c>
      <c r="AH725" s="182">
        <v>0</v>
      </c>
      <c r="AI725" s="182">
        <v>0</v>
      </c>
      <c r="AJ725" s="182">
        <v>0</v>
      </c>
      <c r="AK725" s="182">
        <v>0</v>
      </c>
      <c r="AL725" s="182">
        <v>0</v>
      </c>
      <c r="AM725" s="182">
        <v>0</v>
      </c>
      <c r="AN725" s="182">
        <v>0</v>
      </c>
      <c r="AO725" s="182">
        <v>0</v>
      </c>
      <c r="AP725" s="182">
        <v>0</v>
      </c>
    </row>
    <row r="726" spans="1:42" hidden="1">
      <c r="A726" s="268">
        <v>3</v>
      </c>
      <c r="B726" s="182" t="s">
        <v>331</v>
      </c>
      <c r="C726" s="182">
        <v>1</v>
      </c>
      <c r="D726" s="182" t="s">
        <v>99</v>
      </c>
      <c r="E726" s="182">
        <v>12</v>
      </c>
      <c r="F726" s="182" t="s">
        <v>389</v>
      </c>
      <c r="G726" s="182">
        <v>64</v>
      </c>
      <c r="H726" s="182" t="s">
        <v>772</v>
      </c>
      <c r="I726" s="184" t="s">
        <v>231</v>
      </c>
      <c r="J726" s="182" t="s">
        <v>388</v>
      </c>
      <c r="K726" s="182" t="s">
        <v>354</v>
      </c>
      <c r="L726" s="182"/>
      <c r="M726" s="182">
        <v>0</v>
      </c>
      <c r="N726" s="182">
        <v>0</v>
      </c>
      <c r="O726" s="182">
        <v>0</v>
      </c>
      <c r="P726" s="182">
        <v>0</v>
      </c>
      <c r="Q726" s="182">
        <v>0</v>
      </c>
      <c r="R726" s="182">
        <v>0</v>
      </c>
      <c r="S726" s="182">
        <v>0</v>
      </c>
      <c r="T726" s="182">
        <v>0</v>
      </c>
      <c r="U726" s="182">
        <v>0</v>
      </c>
      <c r="V726" s="182">
        <v>0</v>
      </c>
      <c r="W726" s="182">
        <v>0</v>
      </c>
      <c r="X726" s="182">
        <v>0</v>
      </c>
      <c r="Y726" s="182">
        <v>0</v>
      </c>
      <c r="Z726" s="182">
        <v>0</v>
      </c>
      <c r="AA726" s="182">
        <v>0</v>
      </c>
      <c r="AB726" s="182">
        <v>0</v>
      </c>
      <c r="AC726" s="182">
        <v>0</v>
      </c>
      <c r="AD726" s="182">
        <v>0</v>
      </c>
      <c r="AE726" s="182">
        <v>0</v>
      </c>
      <c r="AF726" s="182">
        <v>0</v>
      </c>
      <c r="AG726" s="182">
        <v>0</v>
      </c>
      <c r="AH726" s="182">
        <v>0</v>
      </c>
      <c r="AI726" s="182">
        <v>0</v>
      </c>
      <c r="AJ726" s="182">
        <v>0</v>
      </c>
      <c r="AK726" s="182">
        <v>0</v>
      </c>
      <c r="AL726" s="182">
        <v>0</v>
      </c>
      <c r="AM726" s="182">
        <v>0</v>
      </c>
      <c r="AN726" s="182">
        <v>0</v>
      </c>
      <c r="AO726" s="182">
        <v>0</v>
      </c>
      <c r="AP726" s="182">
        <v>0</v>
      </c>
    </row>
    <row r="727" spans="1:42" hidden="1">
      <c r="A727" s="268">
        <v>3</v>
      </c>
      <c r="B727" s="182" t="s">
        <v>331</v>
      </c>
      <c r="C727" s="182">
        <v>1</v>
      </c>
      <c r="D727" s="182" t="s">
        <v>99</v>
      </c>
      <c r="E727" s="182">
        <v>12</v>
      </c>
      <c r="F727" s="182" t="s">
        <v>389</v>
      </c>
      <c r="G727" s="182">
        <v>65</v>
      </c>
      <c r="H727" s="32" t="s">
        <v>224</v>
      </c>
      <c r="I727" s="184" t="s">
        <v>231</v>
      </c>
      <c r="J727" s="182" t="s">
        <v>388</v>
      </c>
      <c r="K727" s="182" t="s">
        <v>354</v>
      </c>
      <c r="L727" s="182"/>
      <c r="M727" s="32">
        <v>0</v>
      </c>
      <c r="N727" s="182">
        <v>0</v>
      </c>
      <c r="O727" s="182">
        <v>0</v>
      </c>
      <c r="P727" s="182">
        <v>0</v>
      </c>
      <c r="Q727" s="182">
        <v>0</v>
      </c>
      <c r="R727" s="182">
        <v>0</v>
      </c>
      <c r="S727" s="182">
        <v>0</v>
      </c>
      <c r="T727" s="182">
        <v>0</v>
      </c>
      <c r="U727" s="182">
        <v>0</v>
      </c>
      <c r="V727" s="182">
        <v>0</v>
      </c>
      <c r="W727" s="182">
        <v>0</v>
      </c>
      <c r="X727" s="182">
        <v>0</v>
      </c>
      <c r="Y727" s="182">
        <v>0</v>
      </c>
      <c r="Z727" s="182">
        <v>0</v>
      </c>
      <c r="AA727" s="182">
        <v>0</v>
      </c>
      <c r="AB727" s="182">
        <v>0</v>
      </c>
      <c r="AC727" s="182">
        <v>0</v>
      </c>
      <c r="AD727" s="182">
        <v>0</v>
      </c>
      <c r="AE727" s="182">
        <v>0</v>
      </c>
      <c r="AF727" s="182">
        <v>0</v>
      </c>
      <c r="AG727" s="182">
        <v>0</v>
      </c>
      <c r="AH727" s="182">
        <v>0</v>
      </c>
      <c r="AI727" s="182">
        <v>0</v>
      </c>
      <c r="AJ727" s="182">
        <v>0</v>
      </c>
      <c r="AK727" s="182">
        <v>0</v>
      </c>
      <c r="AL727" s="182">
        <v>0</v>
      </c>
      <c r="AM727" s="182">
        <v>0</v>
      </c>
      <c r="AN727" s="182">
        <v>0</v>
      </c>
      <c r="AO727" s="182">
        <v>0</v>
      </c>
      <c r="AP727" s="182">
        <v>0</v>
      </c>
    </row>
    <row r="728" spans="1:42" hidden="1">
      <c r="A728" s="268">
        <v>3</v>
      </c>
      <c r="B728" s="182" t="s">
        <v>331</v>
      </c>
      <c r="C728" s="182">
        <v>1</v>
      </c>
      <c r="D728" s="182" t="s">
        <v>99</v>
      </c>
      <c r="E728" s="182">
        <v>12</v>
      </c>
      <c r="F728" s="182" t="s">
        <v>389</v>
      </c>
      <c r="G728" s="182">
        <v>66</v>
      </c>
      <c r="H728" s="182" t="s">
        <v>764</v>
      </c>
      <c r="I728" s="184" t="s">
        <v>231</v>
      </c>
      <c r="J728" s="182" t="s">
        <v>388</v>
      </c>
      <c r="K728" s="182" t="s">
        <v>354</v>
      </c>
      <c r="L728" s="182"/>
      <c r="M728" s="498">
        <v>0</v>
      </c>
      <c r="N728" s="498">
        <v>0</v>
      </c>
      <c r="O728" s="498">
        <v>0</v>
      </c>
      <c r="P728" s="498">
        <v>0</v>
      </c>
      <c r="Q728" s="498">
        <v>0</v>
      </c>
      <c r="R728" s="498">
        <v>0.4</v>
      </c>
      <c r="S728" s="498">
        <v>0.8</v>
      </c>
      <c r="T728" s="498">
        <v>1.2</v>
      </c>
      <c r="U728" s="498">
        <v>1.6</v>
      </c>
      <c r="V728" s="498">
        <v>2</v>
      </c>
      <c r="W728" s="498">
        <f>+V728+1.8</f>
        <v>3.8</v>
      </c>
      <c r="X728" s="498">
        <f t="shared" ref="X728:AE728" si="423">+W728+1.8</f>
        <v>5.6</v>
      </c>
      <c r="Y728" s="498">
        <f t="shared" si="423"/>
        <v>7.3999999999999995</v>
      </c>
      <c r="Z728" s="498">
        <f t="shared" si="423"/>
        <v>9.1999999999999993</v>
      </c>
      <c r="AA728" s="498">
        <f t="shared" si="423"/>
        <v>11</v>
      </c>
      <c r="AB728" s="498">
        <f t="shared" si="423"/>
        <v>12.8</v>
      </c>
      <c r="AC728" s="498">
        <f t="shared" si="423"/>
        <v>14.600000000000001</v>
      </c>
      <c r="AD728" s="498">
        <f t="shared" si="423"/>
        <v>16.400000000000002</v>
      </c>
      <c r="AE728" s="498">
        <f t="shared" si="423"/>
        <v>18.200000000000003</v>
      </c>
      <c r="AF728" s="498">
        <v>20</v>
      </c>
      <c r="AG728" s="498">
        <v>21</v>
      </c>
      <c r="AH728" s="498">
        <v>22</v>
      </c>
      <c r="AI728" s="498">
        <v>23</v>
      </c>
      <c r="AJ728" s="498">
        <v>24</v>
      </c>
      <c r="AK728" s="498">
        <v>25</v>
      </c>
      <c r="AL728" s="498">
        <v>26</v>
      </c>
      <c r="AM728" s="498">
        <v>27</v>
      </c>
      <c r="AN728" s="498">
        <v>28</v>
      </c>
      <c r="AO728" s="498">
        <v>29</v>
      </c>
      <c r="AP728" s="498">
        <v>30</v>
      </c>
    </row>
    <row r="729" spans="1:42" hidden="1">
      <c r="A729" s="268">
        <v>3</v>
      </c>
      <c r="B729" s="182" t="s">
        <v>331</v>
      </c>
      <c r="C729" s="182">
        <v>1</v>
      </c>
      <c r="D729" s="182" t="s">
        <v>99</v>
      </c>
      <c r="E729" s="182">
        <v>12</v>
      </c>
      <c r="F729" s="182" t="s">
        <v>389</v>
      </c>
      <c r="G729" s="182">
        <v>67</v>
      </c>
      <c r="H729" s="182" t="s">
        <v>762</v>
      </c>
      <c r="I729" s="184" t="s">
        <v>231</v>
      </c>
      <c r="J729" s="182" t="s">
        <v>388</v>
      </c>
      <c r="K729" s="182" t="s">
        <v>354</v>
      </c>
      <c r="L729" s="182"/>
      <c r="M729" s="188">
        <v>0</v>
      </c>
      <c r="N729" s="188">
        <v>0</v>
      </c>
      <c r="O729" s="188">
        <v>0</v>
      </c>
      <c r="P729" s="188">
        <v>0</v>
      </c>
      <c r="Q729" s="188">
        <v>0</v>
      </c>
      <c r="R729" s="188">
        <v>0</v>
      </c>
      <c r="S729" s="188">
        <v>0</v>
      </c>
      <c r="T729" s="188">
        <v>0</v>
      </c>
      <c r="U729" s="188">
        <v>0</v>
      </c>
      <c r="V729" s="188">
        <v>0</v>
      </c>
      <c r="W729" s="188">
        <v>0</v>
      </c>
      <c r="X729" s="188">
        <v>0</v>
      </c>
      <c r="Y729" s="188">
        <v>0</v>
      </c>
      <c r="Z729" s="188">
        <v>0</v>
      </c>
      <c r="AA729" s="188">
        <v>0</v>
      </c>
      <c r="AB729" s="188">
        <v>0</v>
      </c>
      <c r="AC729" s="188">
        <v>0</v>
      </c>
      <c r="AD729" s="188">
        <v>0</v>
      </c>
      <c r="AE729" s="188">
        <v>0</v>
      </c>
      <c r="AF729" s="188">
        <v>0</v>
      </c>
      <c r="AG729" s="188">
        <v>0</v>
      </c>
      <c r="AH729" s="188">
        <v>0</v>
      </c>
      <c r="AI729" s="188">
        <v>0</v>
      </c>
      <c r="AJ729" s="188">
        <v>0</v>
      </c>
      <c r="AK729" s="188">
        <v>0</v>
      </c>
      <c r="AL729" s="188">
        <v>0</v>
      </c>
      <c r="AM729" s="188">
        <v>0</v>
      </c>
      <c r="AN729" s="188">
        <v>0</v>
      </c>
      <c r="AO729" s="188">
        <v>0</v>
      </c>
      <c r="AP729" s="188">
        <v>0</v>
      </c>
    </row>
    <row r="730" spans="1:42" hidden="1">
      <c r="A730" s="268">
        <v>3</v>
      </c>
      <c r="B730" s="182" t="s">
        <v>331</v>
      </c>
      <c r="C730" s="182">
        <v>1</v>
      </c>
      <c r="D730" s="182" t="s">
        <v>99</v>
      </c>
      <c r="E730" s="182">
        <v>12</v>
      </c>
      <c r="F730" s="182" t="s">
        <v>389</v>
      </c>
      <c r="G730" s="182">
        <v>68</v>
      </c>
      <c r="H730" s="32" t="s">
        <v>227</v>
      </c>
      <c r="I730" s="184" t="s">
        <v>231</v>
      </c>
      <c r="J730" s="182" t="s">
        <v>388</v>
      </c>
      <c r="K730" s="182" t="s">
        <v>354</v>
      </c>
      <c r="L730" s="182"/>
      <c r="M730" s="499">
        <v>0</v>
      </c>
      <c r="N730" s="187">
        <v>0</v>
      </c>
      <c r="O730" s="187">
        <v>0</v>
      </c>
      <c r="P730" s="187">
        <v>0</v>
      </c>
      <c r="Q730" s="182">
        <v>0</v>
      </c>
      <c r="R730" s="182">
        <v>0</v>
      </c>
      <c r="S730" s="182">
        <v>0</v>
      </c>
      <c r="T730" s="182">
        <v>0</v>
      </c>
      <c r="U730" s="182">
        <v>0</v>
      </c>
      <c r="V730" s="182">
        <v>0</v>
      </c>
      <c r="W730" s="182">
        <v>0</v>
      </c>
      <c r="X730" s="182">
        <v>0</v>
      </c>
      <c r="Y730" s="182">
        <v>0</v>
      </c>
      <c r="Z730" s="182">
        <v>0</v>
      </c>
      <c r="AA730" s="182">
        <v>0</v>
      </c>
      <c r="AB730" s="182">
        <v>0</v>
      </c>
      <c r="AC730" s="182">
        <v>0</v>
      </c>
      <c r="AD730" s="182">
        <v>0</v>
      </c>
      <c r="AE730" s="182">
        <v>0</v>
      </c>
      <c r="AF730" s="182">
        <v>0</v>
      </c>
      <c r="AG730" s="182">
        <v>0</v>
      </c>
      <c r="AH730" s="182">
        <v>0</v>
      </c>
      <c r="AI730" s="182">
        <v>0</v>
      </c>
      <c r="AJ730" s="182">
        <v>0</v>
      </c>
      <c r="AK730" s="182">
        <v>0</v>
      </c>
      <c r="AL730" s="182">
        <v>0</v>
      </c>
      <c r="AM730" s="182">
        <v>0</v>
      </c>
      <c r="AN730" s="182">
        <v>0</v>
      </c>
      <c r="AO730" s="182">
        <v>0</v>
      </c>
      <c r="AP730" s="182">
        <v>0</v>
      </c>
    </row>
    <row r="731" spans="1:42" ht="15" hidden="1" thickBot="1">
      <c r="A731" s="270">
        <v>3</v>
      </c>
      <c r="B731" s="185" t="s">
        <v>331</v>
      </c>
      <c r="C731" s="185">
        <v>1</v>
      </c>
      <c r="D731" s="185" t="s">
        <v>99</v>
      </c>
      <c r="E731" s="185">
        <v>12</v>
      </c>
      <c r="F731" s="185" t="s">
        <v>389</v>
      </c>
      <c r="G731" s="185">
        <v>106</v>
      </c>
      <c r="H731" s="185" t="s">
        <v>229</v>
      </c>
      <c r="I731" s="186" t="s">
        <v>231</v>
      </c>
      <c r="J731" s="185" t="s">
        <v>388</v>
      </c>
      <c r="K731" s="185" t="s">
        <v>354</v>
      </c>
      <c r="L731" s="185"/>
      <c r="M731" s="185">
        <v>0</v>
      </c>
      <c r="N731" s="185">
        <v>0</v>
      </c>
      <c r="O731" s="185">
        <v>0</v>
      </c>
      <c r="P731" s="185">
        <v>0</v>
      </c>
      <c r="Q731" s="185">
        <v>0</v>
      </c>
      <c r="R731" s="185">
        <v>0</v>
      </c>
      <c r="S731" s="185">
        <v>0</v>
      </c>
      <c r="T731" s="185">
        <v>0</v>
      </c>
      <c r="U731" s="185">
        <v>0</v>
      </c>
      <c r="V731" s="185">
        <v>0</v>
      </c>
      <c r="W731" s="185">
        <v>0</v>
      </c>
      <c r="X731" s="185">
        <v>0</v>
      </c>
      <c r="Y731" s="185">
        <v>0</v>
      </c>
      <c r="Z731" s="185">
        <v>0</v>
      </c>
      <c r="AA731" s="185">
        <v>0</v>
      </c>
      <c r="AB731" s="185">
        <v>0</v>
      </c>
      <c r="AC731" s="185">
        <v>0</v>
      </c>
      <c r="AD731" s="185">
        <v>0</v>
      </c>
      <c r="AE731" s="185">
        <v>0</v>
      </c>
      <c r="AF731" s="185">
        <v>0</v>
      </c>
      <c r="AG731" s="185">
        <v>0</v>
      </c>
      <c r="AH731" s="185">
        <v>0</v>
      </c>
      <c r="AI731" s="185">
        <v>0</v>
      </c>
      <c r="AJ731" s="185">
        <v>0</v>
      </c>
      <c r="AK731" s="185">
        <v>0</v>
      </c>
      <c r="AL731" s="185">
        <v>0</v>
      </c>
      <c r="AM731" s="185">
        <v>0</v>
      </c>
      <c r="AN731" s="185">
        <v>0</v>
      </c>
      <c r="AO731" s="185">
        <v>0</v>
      </c>
      <c r="AP731" s="272">
        <v>0</v>
      </c>
    </row>
    <row r="732" spans="1:42" hidden="1">
      <c r="A732" s="263">
        <v>3</v>
      </c>
      <c r="B732" s="264" t="s">
        <v>331</v>
      </c>
      <c r="C732" s="264">
        <v>1</v>
      </c>
      <c r="D732" s="264" t="s">
        <v>99</v>
      </c>
      <c r="E732" s="264">
        <v>13</v>
      </c>
      <c r="F732" s="264" t="s">
        <v>390</v>
      </c>
      <c r="G732" s="264">
        <v>1</v>
      </c>
      <c r="H732" s="264" t="s">
        <v>761</v>
      </c>
      <c r="I732" s="266" t="s">
        <v>211</v>
      </c>
      <c r="J732" s="264" t="s">
        <v>365</v>
      </c>
      <c r="K732" s="264" t="s">
        <v>391</v>
      </c>
      <c r="L732" s="264"/>
      <c r="M732" s="274">
        <v>538196</v>
      </c>
      <c r="N732" s="274">
        <v>537996</v>
      </c>
      <c r="O732" s="274">
        <v>537496</v>
      </c>
      <c r="P732" s="274">
        <v>536496</v>
      </c>
      <c r="Q732" s="274">
        <v>535296</v>
      </c>
      <c r="R732" s="274">
        <v>533296</v>
      </c>
      <c r="S732" s="274">
        <v>530596</v>
      </c>
      <c r="T732" s="274">
        <v>527096</v>
      </c>
      <c r="U732" s="274">
        <v>522596</v>
      </c>
      <c r="V732" s="275">
        <v>516596</v>
      </c>
      <c r="W732" s="274">
        <v>508596</v>
      </c>
      <c r="X732" s="274">
        <v>497596</v>
      </c>
      <c r="Y732" s="274">
        <v>482596</v>
      </c>
      <c r="Z732" s="274">
        <v>462596</v>
      </c>
      <c r="AA732" s="274">
        <v>441068</v>
      </c>
      <c r="AB732" s="274">
        <v>419540</v>
      </c>
      <c r="AC732" s="274">
        <v>398012</v>
      </c>
      <c r="AD732" s="274">
        <v>376484</v>
      </c>
      <c r="AE732" s="274">
        <v>354956</v>
      </c>
      <c r="AF732" s="274">
        <v>333428</v>
      </c>
      <c r="AG732" s="274">
        <v>311900</v>
      </c>
      <c r="AH732" s="274">
        <v>290372</v>
      </c>
      <c r="AI732" s="274">
        <v>268844</v>
      </c>
      <c r="AJ732" s="274">
        <v>247316</v>
      </c>
      <c r="AK732" s="274">
        <v>225788</v>
      </c>
      <c r="AL732" s="274">
        <v>204260</v>
      </c>
      <c r="AM732" s="274">
        <v>182732</v>
      </c>
      <c r="AN732" s="274">
        <v>161204</v>
      </c>
      <c r="AO732" s="274">
        <v>139676</v>
      </c>
      <c r="AP732" s="279">
        <v>118148</v>
      </c>
    </row>
    <row r="733" spans="1:42" hidden="1">
      <c r="A733" s="268">
        <v>3</v>
      </c>
      <c r="B733" s="182" t="s">
        <v>331</v>
      </c>
      <c r="C733" s="182">
        <v>1</v>
      </c>
      <c r="D733" s="182" t="s">
        <v>99</v>
      </c>
      <c r="E733" s="182">
        <v>13</v>
      </c>
      <c r="F733" s="182" t="s">
        <v>390</v>
      </c>
      <c r="G733" s="182">
        <v>2</v>
      </c>
      <c r="H733" s="182" t="s">
        <v>212</v>
      </c>
      <c r="I733" s="184" t="s">
        <v>211</v>
      </c>
      <c r="J733" s="182" t="s">
        <v>365</v>
      </c>
      <c r="K733" s="182" t="s">
        <v>391</v>
      </c>
      <c r="L733" s="182"/>
      <c r="M733" s="252">
        <v>108637</v>
      </c>
      <c r="N733" s="252">
        <v>109675</v>
      </c>
      <c r="O733" s="252">
        <v>110650</v>
      </c>
      <c r="P733" s="252">
        <v>111500</v>
      </c>
      <c r="Q733" s="252">
        <v>112100</v>
      </c>
      <c r="R733" s="252">
        <v>112500</v>
      </c>
      <c r="S733" s="252">
        <v>112700</v>
      </c>
      <c r="T733" s="252">
        <v>112700</v>
      </c>
      <c r="U733" s="252">
        <v>112460</v>
      </c>
      <c r="V733" s="273">
        <v>112100</v>
      </c>
      <c r="W733" s="252">
        <v>111500</v>
      </c>
      <c r="X733" s="252">
        <v>110730</v>
      </c>
      <c r="Y733" s="252">
        <v>109680</v>
      </c>
      <c r="Z733" s="252">
        <v>108440</v>
      </c>
      <c r="AA733" s="252">
        <v>106880</v>
      </c>
      <c r="AB733" s="252">
        <v>105130</v>
      </c>
      <c r="AC733" s="252">
        <v>103000</v>
      </c>
      <c r="AD733" s="252">
        <v>100580</v>
      </c>
      <c r="AE733" s="252">
        <v>97800</v>
      </c>
      <c r="AF733" s="252">
        <v>94500</v>
      </c>
      <c r="AG733" s="252">
        <v>90650</v>
      </c>
      <c r="AH733" s="252">
        <v>86305</v>
      </c>
      <c r="AI733" s="252">
        <v>81960</v>
      </c>
      <c r="AJ733" s="252">
        <v>77615</v>
      </c>
      <c r="AK733" s="252">
        <v>73270</v>
      </c>
      <c r="AL733" s="252">
        <v>68913</v>
      </c>
      <c r="AM733" s="252">
        <v>63530</v>
      </c>
      <c r="AN733" s="252">
        <v>58210</v>
      </c>
      <c r="AO733" s="252">
        <v>53015</v>
      </c>
      <c r="AP733" s="276">
        <v>48070</v>
      </c>
    </row>
    <row r="734" spans="1:42" hidden="1">
      <c r="A734" s="268">
        <v>3</v>
      </c>
      <c r="B734" s="182" t="s">
        <v>331</v>
      </c>
      <c r="C734" s="182">
        <v>1</v>
      </c>
      <c r="D734" s="182" t="s">
        <v>99</v>
      </c>
      <c r="E734" s="182">
        <v>13</v>
      </c>
      <c r="F734" s="182" t="s">
        <v>390</v>
      </c>
      <c r="G734" s="182">
        <v>3</v>
      </c>
      <c r="H734" s="182" t="s">
        <v>768</v>
      </c>
      <c r="I734" s="184" t="s">
        <v>211</v>
      </c>
      <c r="J734" s="182" t="s">
        <v>365</v>
      </c>
      <c r="K734" s="182" t="s">
        <v>391</v>
      </c>
      <c r="L734" s="182"/>
      <c r="M734" s="252">
        <v>39039</v>
      </c>
      <c r="N734" s="252">
        <v>39163</v>
      </c>
      <c r="O734" s="252">
        <v>39295</v>
      </c>
      <c r="P734" s="252">
        <v>39440</v>
      </c>
      <c r="Q734" s="252">
        <v>39600</v>
      </c>
      <c r="R734" s="252">
        <v>39790</v>
      </c>
      <c r="S734" s="252">
        <v>40000</v>
      </c>
      <c r="T734" s="252">
        <v>40230</v>
      </c>
      <c r="U734" s="252">
        <v>40465</v>
      </c>
      <c r="V734" s="252">
        <v>40700</v>
      </c>
      <c r="W734" s="252">
        <v>40900</v>
      </c>
      <c r="X734" s="252">
        <v>41030</v>
      </c>
      <c r="Y734" s="252">
        <v>41120</v>
      </c>
      <c r="Z734" s="252">
        <v>41100</v>
      </c>
      <c r="AA734" s="252">
        <v>40800</v>
      </c>
      <c r="AB734" s="252">
        <v>40300</v>
      </c>
      <c r="AC734" s="252">
        <v>39100</v>
      </c>
      <c r="AD734" s="252">
        <v>37200</v>
      </c>
      <c r="AE734" s="252">
        <v>34600</v>
      </c>
      <c r="AF734" s="252">
        <v>31837</v>
      </c>
      <c r="AG734" s="252">
        <v>29044</v>
      </c>
      <c r="AH734" s="252">
        <v>26231</v>
      </c>
      <c r="AI734" s="252">
        <v>23398</v>
      </c>
      <c r="AJ734" s="252">
        <v>20560</v>
      </c>
      <c r="AK734" s="252">
        <v>17722</v>
      </c>
      <c r="AL734" s="252">
        <v>14919</v>
      </c>
      <c r="AM734" s="252">
        <v>12186</v>
      </c>
      <c r="AN734" s="252">
        <v>9493</v>
      </c>
      <c r="AO734" s="252">
        <v>6910</v>
      </c>
      <c r="AP734" s="276">
        <v>4607</v>
      </c>
    </row>
    <row r="735" spans="1:42" hidden="1">
      <c r="A735" s="268">
        <v>3</v>
      </c>
      <c r="B735" s="182" t="s">
        <v>331</v>
      </c>
      <c r="C735" s="182">
        <v>1</v>
      </c>
      <c r="D735" s="182" t="s">
        <v>99</v>
      </c>
      <c r="E735" s="182">
        <v>13</v>
      </c>
      <c r="F735" s="182" t="s">
        <v>390</v>
      </c>
      <c r="G735" s="182">
        <v>4</v>
      </c>
      <c r="H735" s="182" t="s">
        <v>763</v>
      </c>
      <c r="I735" s="184" t="s">
        <v>211</v>
      </c>
      <c r="J735" s="182" t="s">
        <v>365</v>
      </c>
      <c r="K735" s="182" t="s">
        <v>391</v>
      </c>
      <c r="L735" s="182"/>
      <c r="M735" s="252">
        <v>95310</v>
      </c>
      <c r="N735" s="252">
        <v>100500</v>
      </c>
      <c r="O735" s="252">
        <v>105510</v>
      </c>
      <c r="P735" s="252">
        <v>110385</v>
      </c>
      <c r="Q735" s="252">
        <v>115000</v>
      </c>
      <c r="R735" s="252">
        <v>119300</v>
      </c>
      <c r="S735" s="252">
        <v>123100</v>
      </c>
      <c r="T735" s="252">
        <v>126300</v>
      </c>
      <c r="U735" s="252">
        <v>128700</v>
      </c>
      <c r="V735" s="252">
        <v>130000</v>
      </c>
      <c r="W735" s="252">
        <v>130000</v>
      </c>
      <c r="X735" s="252">
        <v>128700</v>
      </c>
      <c r="Y735" s="252">
        <v>126000</v>
      </c>
      <c r="Z735" s="252">
        <v>122300</v>
      </c>
      <c r="AA735" s="252">
        <v>118488</v>
      </c>
      <c r="AB735" s="252">
        <v>114676</v>
      </c>
      <c r="AC735" s="252">
        <v>110864</v>
      </c>
      <c r="AD735" s="252">
        <v>107052</v>
      </c>
      <c r="AE735" s="252">
        <v>103240</v>
      </c>
      <c r="AF735" s="252">
        <v>99428</v>
      </c>
      <c r="AG735" s="252">
        <v>95616</v>
      </c>
      <c r="AH735" s="252">
        <v>91804</v>
      </c>
      <c r="AI735" s="252">
        <v>87992</v>
      </c>
      <c r="AJ735" s="252">
        <v>84180</v>
      </c>
      <c r="AK735" s="252">
        <v>80368</v>
      </c>
      <c r="AL735" s="252">
        <v>76546</v>
      </c>
      <c r="AM735" s="252">
        <v>67544</v>
      </c>
      <c r="AN735" s="252">
        <v>58722</v>
      </c>
      <c r="AO735" s="252">
        <v>50035</v>
      </c>
      <c r="AP735" s="276">
        <v>41608</v>
      </c>
    </row>
    <row r="736" spans="1:42" hidden="1">
      <c r="A736" s="268">
        <v>3</v>
      </c>
      <c r="B736" s="182" t="s">
        <v>331</v>
      </c>
      <c r="C736" s="182">
        <v>1</v>
      </c>
      <c r="D736" s="182" t="s">
        <v>99</v>
      </c>
      <c r="E736" s="182">
        <v>13</v>
      </c>
      <c r="F736" s="182" t="s">
        <v>390</v>
      </c>
      <c r="G736" s="182">
        <v>5</v>
      </c>
      <c r="H736" s="182" t="s">
        <v>215</v>
      </c>
      <c r="I736" s="184" t="s">
        <v>211</v>
      </c>
      <c r="J736" s="182" t="s">
        <v>365</v>
      </c>
      <c r="K736" s="182" t="s">
        <v>391</v>
      </c>
      <c r="L736" s="182"/>
      <c r="M736" s="252">
        <v>1425</v>
      </c>
      <c r="N736" s="252">
        <v>1406</v>
      </c>
      <c r="O736" s="252">
        <v>1385</v>
      </c>
      <c r="P736" s="252">
        <v>1361</v>
      </c>
      <c r="Q736" s="252">
        <v>1334.7777777777774</v>
      </c>
      <c r="R736" s="252">
        <v>1307</v>
      </c>
      <c r="S736" s="252">
        <v>1275</v>
      </c>
      <c r="T736" s="252">
        <v>1238</v>
      </c>
      <c r="U736" s="252">
        <v>1195</v>
      </c>
      <c r="V736" s="252">
        <v>1145</v>
      </c>
      <c r="W736" s="252">
        <v>1092</v>
      </c>
      <c r="X736" s="252">
        <v>1045</v>
      </c>
      <c r="Y736" s="252">
        <v>980</v>
      </c>
      <c r="Z736" s="252">
        <v>885</v>
      </c>
      <c r="AA736" s="252">
        <v>768</v>
      </c>
      <c r="AB736" s="252">
        <v>653</v>
      </c>
      <c r="AC736" s="252">
        <v>542</v>
      </c>
      <c r="AD736" s="252">
        <v>436</v>
      </c>
      <c r="AE736" s="252">
        <v>336</v>
      </c>
      <c r="AF736" s="252">
        <v>243</v>
      </c>
      <c r="AG736" s="252">
        <v>158</v>
      </c>
      <c r="AH736" s="252">
        <v>81</v>
      </c>
      <c r="AI736" s="252">
        <v>24</v>
      </c>
      <c r="AJ736" s="252">
        <v>0</v>
      </c>
      <c r="AK736" s="252">
        <v>0</v>
      </c>
      <c r="AL736" s="252">
        <v>0</v>
      </c>
      <c r="AM736" s="252">
        <v>0</v>
      </c>
      <c r="AN736" s="252">
        <v>0</v>
      </c>
      <c r="AO736" s="252">
        <v>0</v>
      </c>
      <c r="AP736" s="276">
        <v>0</v>
      </c>
    </row>
    <row r="737" spans="1:42" hidden="1">
      <c r="A737" s="268">
        <v>3</v>
      </c>
      <c r="B737" s="182" t="s">
        <v>331</v>
      </c>
      <c r="C737" s="182">
        <v>1</v>
      </c>
      <c r="D737" s="182" t="s">
        <v>99</v>
      </c>
      <c r="E737" s="182">
        <v>13</v>
      </c>
      <c r="F737" s="182" t="s">
        <v>390</v>
      </c>
      <c r="G737" s="182">
        <v>6</v>
      </c>
      <c r="H737" s="182" t="s">
        <v>216</v>
      </c>
      <c r="I737" s="184" t="s">
        <v>211</v>
      </c>
      <c r="J737" s="182" t="s">
        <v>365</v>
      </c>
      <c r="K737" s="182" t="s">
        <v>391</v>
      </c>
      <c r="L737" s="182"/>
      <c r="M737" s="252">
        <v>3055</v>
      </c>
      <c r="N737" s="252">
        <v>3000</v>
      </c>
      <c r="O737" s="252">
        <v>2946</v>
      </c>
      <c r="P737" s="252">
        <v>2892</v>
      </c>
      <c r="Q737" s="252">
        <v>2836</v>
      </c>
      <c r="R737" s="252">
        <v>2778</v>
      </c>
      <c r="S737" s="252">
        <v>2717</v>
      </c>
      <c r="T737" s="252">
        <v>2653</v>
      </c>
      <c r="U737" s="252">
        <v>2582</v>
      </c>
      <c r="V737" s="252">
        <v>2494</v>
      </c>
      <c r="W737" s="252">
        <v>2394</v>
      </c>
      <c r="X737" s="252">
        <v>2274</v>
      </c>
      <c r="Y737" s="252">
        <v>2127</v>
      </c>
      <c r="Z737" s="252">
        <v>1952</v>
      </c>
      <c r="AA737" s="252">
        <v>1769</v>
      </c>
      <c r="AB737" s="252">
        <v>1570</v>
      </c>
      <c r="AC737" s="252">
        <v>1421</v>
      </c>
      <c r="AD737" s="252">
        <v>1271</v>
      </c>
      <c r="AE737" s="252">
        <v>1121</v>
      </c>
      <c r="AF737" s="252">
        <v>973</v>
      </c>
      <c r="AG737" s="252">
        <v>827</v>
      </c>
      <c r="AH737" s="252">
        <v>684</v>
      </c>
      <c r="AI737" s="252">
        <v>544</v>
      </c>
      <c r="AJ737" s="252">
        <v>411</v>
      </c>
      <c r="AK737" s="252">
        <v>295</v>
      </c>
      <c r="AL737" s="252">
        <v>191</v>
      </c>
      <c r="AM737" s="252">
        <v>107</v>
      </c>
      <c r="AN737" s="252">
        <v>50</v>
      </c>
      <c r="AO737" s="252">
        <v>21</v>
      </c>
      <c r="AP737" s="276">
        <v>0</v>
      </c>
    </row>
    <row r="738" spans="1:42" hidden="1">
      <c r="A738" s="268">
        <v>3</v>
      </c>
      <c r="B738" s="182" t="s">
        <v>331</v>
      </c>
      <c r="C738" s="182">
        <v>1</v>
      </c>
      <c r="D738" s="182" t="s">
        <v>99</v>
      </c>
      <c r="E738" s="182">
        <v>13</v>
      </c>
      <c r="F738" s="182" t="s">
        <v>390</v>
      </c>
      <c r="G738" s="182">
        <v>7</v>
      </c>
      <c r="H738" s="182" t="s">
        <v>765</v>
      </c>
      <c r="I738" s="184" t="s">
        <v>211</v>
      </c>
      <c r="J738" s="182" t="s">
        <v>365</v>
      </c>
      <c r="K738" s="182" t="s">
        <v>391</v>
      </c>
      <c r="L738" s="182"/>
      <c r="M738" s="252">
        <v>0</v>
      </c>
      <c r="N738" s="252">
        <v>0</v>
      </c>
      <c r="O738" s="252">
        <v>0</v>
      </c>
      <c r="P738" s="252">
        <v>0</v>
      </c>
      <c r="Q738" s="252">
        <v>0</v>
      </c>
      <c r="R738" s="252">
        <v>0</v>
      </c>
      <c r="S738" s="252">
        <v>0</v>
      </c>
      <c r="T738" s="252">
        <v>0</v>
      </c>
      <c r="U738" s="252">
        <v>0</v>
      </c>
      <c r="V738" s="252">
        <v>0</v>
      </c>
      <c r="W738" s="252">
        <v>0</v>
      </c>
      <c r="X738" s="252">
        <v>0</v>
      </c>
      <c r="Y738" s="252">
        <v>0</v>
      </c>
      <c r="Z738" s="252">
        <v>0</v>
      </c>
      <c r="AA738" s="252">
        <v>0</v>
      </c>
      <c r="AB738" s="252">
        <v>0</v>
      </c>
      <c r="AC738" s="252">
        <v>0</v>
      </c>
      <c r="AD738" s="252">
        <v>0</v>
      </c>
      <c r="AE738" s="252">
        <v>0</v>
      </c>
      <c r="AF738" s="252">
        <v>0</v>
      </c>
      <c r="AG738" s="252">
        <v>0</v>
      </c>
      <c r="AH738" s="252">
        <v>0</v>
      </c>
      <c r="AI738" s="252">
        <v>0</v>
      </c>
      <c r="AJ738" s="252">
        <v>0</v>
      </c>
      <c r="AK738" s="252">
        <v>0</v>
      </c>
      <c r="AL738" s="252">
        <v>0</v>
      </c>
      <c r="AM738" s="252">
        <v>0</v>
      </c>
      <c r="AN738" s="252">
        <v>0</v>
      </c>
      <c r="AO738" s="252">
        <v>0</v>
      </c>
      <c r="AP738" s="276">
        <v>0</v>
      </c>
    </row>
    <row r="739" spans="1:42" hidden="1">
      <c r="A739" s="268">
        <v>3</v>
      </c>
      <c r="B739" s="182" t="s">
        <v>331</v>
      </c>
      <c r="C739" s="182">
        <v>1</v>
      </c>
      <c r="D739" s="182" t="s">
        <v>99</v>
      </c>
      <c r="E739" s="182">
        <v>13</v>
      </c>
      <c r="F739" s="182" t="s">
        <v>390</v>
      </c>
      <c r="G739" s="182">
        <v>8</v>
      </c>
      <c r="H739" s="182" t="s">
        <v>766</v>
      </c>
      <c r="I739" s="184" t="s">
        <v>211</v>
      </c>
      <c r="J739" s="182" t="s">
        <v>365</v>
      </c>
      <c r="K739" s="182" t="s">
        <v>391</v>
      </c>
      <c r="L739" s="182"/>
      <c r="M739" s="252">
        <v>0</v>
      </c>
      <c r="N739" s="252">
        <v>0</v>
      </c>
      <c r="O739" s="252">
        <v>0</v>
      </c>
      <c r="P739" s="252">
        <v>0</v>
      </c>
      <c r="Q739" s="252">
        <v>0</v>
      </c>
      <c r="R739" s="252">
        <v>0</v>
      </c>
      <c r="S739" s="252">
        <v>0</v>
      </c>
      <c r="T739" s="252">
        <v>0</v>
      </c>
      <c r="U739" s="252">
        <v>0</v>
      </c>
      <c r="V739" s="252">
        <v>0</v>
      </c>
      <c r="W739" s="252">
        <v>0</v>
      </c>
      <c r="X739" s="252">
        <v>0</v>
      </c>
      <c r="Y739" s="252">
        <v>0</v>
      </c>
      <c r="Z739" s="252">
        <v>0</v>
      </c>
      <c r="AA739" s="252">
        <v>0</v>
      </c>
      <c r="AB739" s="252">
        <v>0</v>
      </c>
      <c r="AC739" s="252">
        <v>0</v>
      </c>
      <c r="AD739" s="252">
        <v>0</v>
      </c>
      <c r="AE739" s="252">
        <v>0</v>
      </c>
      <c r="AF739" s="252">
        <v>0</v>
      </c>
      <c r="AG739" s="252">
        <v>0</v>
      </c>
      <c r="AH739" s="252">
        <v>0</v>
      </c>
      <c r="AI739" s="252">
        <v>0</v>
      </c>
      <c r="AJ739" s="252">
        <v>0</v>
      </c>
      <c r="AK739" s="252">
        <v>0</v>
      </c>
      <c r="AL739" s="252">
        <v>0</v>
      </c>
      <c r="AM739" s="252">
        <v>0</v>
      </c>
      <c r="AN739" s="252">
        <v>0</v>
      </c>
      <c r="AO739" s="252">
        <v>0</v>
      </c>
      <c r="AP739" s="276">
        <v>0</v>
      </c>
    </row>
    <row r="740" spans="1:42" hidden="1">
      <c r="A740" s="268">
        <v>3</v>
      </c>
      <c r="B740" s="182" t="s">
        <v>331</v>
      </c>
      <c r="C740" s="182">
        <v>1</v>
      </c>
      <c r="D740" s="182" t="s">
        <v>99</v>
      </c>
      <c r="E740" s="182">
        <v>13</v>
      </c>
      <c r="F740" s="182" t="s">
        <v>390</v>
      </c>
      <c r="G740" s="182">
        <v>9</v>
      </c>
      <c r="H740" s="182" t="s">
        <v>767</v>
      </c>
      <c r="I740" s="184" t="s">
        <v>211</v>
      </c>
      <c r="J740" s="182" t="s">
        <v>365</v>
      </c>
      <c r="K740" s="182" t="s">
        <v>391</v>
      </c>
      <c r="L740" s="182"/>
      <c r="M740" s="252">
        <v>0</v>
      </c>
      <c r="N740" s="252">
        <v>0</v>
      </c>
      <c r="O740" s="252">
        <v>0</v>
      </c>
      <c r="P740" s="252">
        <v>0</v>
      </c>
      <c r="Q740" s="252">
        <v>0</v>
      </c>
      <c r="R740" s="252">
        <v>0</v>
      </c>
      <c r="S740" s="252">
        <v>0</v>
      </c>
      <c r="T740" s="252">
        <v>0</v>
      </c>
      <c r="U740" s="252">
        <v>0</v>
      </c>
      <c r="V740" s="252">
        <v>0</v>
      </c>
      <c r="W740" s="252">
        <v>0</v>
      </c>
      <c r="X740" s="252">
        <v>0</v>
      </c>
      <c r="Y740" s="252">
        <v>0</v>
      </c>
      <c r="Z740" s="252">
        <v>0</v>
      </c>
      <c r="AA740" s="252">
        <v>0</v>
      </c>
      <c r="AB740" s="252">
        <v>0</v>
      </c>
      <c r="AC740" s="252">
        <v>0</v>
      </c>
      <c r="AD740" s="252">
        <v>0</v>
      </c>
      <c r="AE740" s="252">
        <v>0</v>
      </c>
      <c r="AF740" s="252">
        <v>0</v>
      </c>
      <c r="AG740" s="252">
        <v>0</v>
      </c>
      <c r="AH740" s="252">
        <v>0</v>
      </c>
      <c r="AI740" s="252">
        <v>0</v>
      </c>
      <c r="AJ740" s="252">
        <v>0</v>
      </c>
      <c r="AK740" s="252">
        <v>0</v>
      </c>
      <c r="AL740" s="252">
        <v>0</v>
      </c>
      <c r="AM740" s="252">
        <v>0</v>
      </c>
      <c r="AN740" s="252">
        <v>0</v>
      </c>
      <c r="AO740" s="252">
        <v>0</v>
      </c>
      <c r="AP740" s="276">
        <v>0</v>
      </c>
    </row>
    <row r="741" spans="1:42" hidden="1">
      <c r="A741" s="268">
        <v>3</v>
      </c>
      <c r="B741" s="182" t="s">
        <v>331</v>
      </c>
      <c r="C741" s="182">
        <v>1</v>
      </c>
      <c r="D741" s="182" t="s">
        <v>99</v>
      </c>
      <c r="E741" s="182">
        <v>13</v>
      </c>
      <c r="F741" s="182" t="s">
        <v>390</v>
      </c>
      <c r="G741" s="182">
        <v>10</v>
      </c>
      <c r="H741" s="182" t="s">
        <v>220</v>
      </c>
      <c r="I741" s="184" t="s">
        <v>211</v>
      </c>
      <c r="J741" s="182" t="s">
        <v>365</v>
      </c>
      <c r="K741" s="182" t="s">
        <v>391</v>
      </c>
      <c r="L741" s="182"/>
      <c r="M741" s="252">
        <v>0</v>
      </c>
      <c r="N741" s="252">
        <v>0</v>
      </c>
      <c r="O741" s="252">
        <v>0</v>
      </c>
      <c r="P741" s="252">
        <v>0</v>
      </c>
      <c r="Q741" s="252">
        <v>0</v>
      </c>
      <c r="R741" s="252">
        <v>0</v>
      </c>
      <c r="S741" s="252">
        <v>0</v>
      </c>
      <c r="T741" s="252">
        <v>0</v>
      </c>
      <c r="U741" s="252">
        <v>0</v>
      </c>
      <c r="V741" s="252">
        <v>0</v>
      </c>
      <c r="W741" s="252">
        <v>0</v>
      </c>
      <c r="X741" s="252">
        <v>0</v>
      </c>
      <c r="Y741" s="252">
        <v>0</v>
      </c>
      <c r="Z741" s="252">
        <v>0</v>
      </c>
      <c r="AA741" s="252">
        <v>0</v>
      </c>
      <c r="AB741" s="252">
        <v>0</v>
      </c>
      <c r="AC741" s="252">
        <v>0</v>
      </c>
      <c r="AD741" s="252">
        <v>0</v>
      </c>
      <c r="AE741" s="252">
        <v>0</v>
      </c>
      <c r="AF741" s="252">
        <v>0</v>
      </c>
      <c r="AG741" s="252">
        <v>0</v>
      </c>
      <c r="AH741" s="252">
        <v>0</v>
      </c>
      <c r="AI741" s="252">
        <v>0</v>
      </c>
      <c r="AJ741" s="252">
        <v>0</v>
      </c>
      <c r="AK741" s="252">
        <v>0</v>
      </c>
      <c r="AL741" s="252">
        <v>0</v>
      </c>
      <c r="AM741" s="252">
        <v>0</v>
      </c>
      <c r="AN741" s="252">
        <v>0</v>
      </c>
      <c r="AO741" s="252">
        <v>0</v>
      </c>
      <c r="AP741" s="276">
        <v>0</v>
      </c>
    </row>
    <row r="742" spans="1:42" hidden="1">
      <c r="A742" s="268">
        <v>3</v>
      </c>
      <c r="B742" s="182" t="s">
        <v>331</v>
      </c>
      <c r="C742" s="182">
        <v>1</v>
      </c>
      <c r="D742" s="182" t="s">
        <v>99</v>
      </c>
      <c r="E742" s="182">
        <v>13</v>
      </c>
      <c r="F742" s="182" t="s">
        <v>390</v>
      </c>
      <c r="G742" s="182">
        <v>11</v>
      </c>
      <c r="H742" s="182" t="s">
        <v>221</v>
      </c>
      <c r="I742" s="184" t="s">
        <v>211</v>
      </c>
      <c r="J742" s="182" t="s">
        <v>365</v>
      </c>
      <c r="K742" s="182" t="s">
        <v>391</v>
      </c>
      <c r="L742" s="182"/>
      <c r="M742" s="252">
        <v>0</v>
      </c>
      <c r="N742" s="252">
        <v>0</v>
      </c>
      <c r="O742" s="252">
        <v>0</v>
      </c>
      <c r="P742" s="252">
        <v>0</v>
      </c>
      <c r="Q742" s="252">
        <v>0</v>
      </c>
      <c r="R742" s="252">
        <v>0</v>
      </c>
      <c r="S742" s="252">
        <v>0</v>
      </c>
      <c r="T742" s="252">
        <v>0</v>
      </c>
      <c r="U742" s="252">
        <v>0</v>
      </c>
      <c r="V742" s="252">
        <v>0</v>
      </c>
      <c r="W742" s="252">
        <v>0</v>
      </c>
      <c r="X742" s="252">
        <v>0</v>
      </c>
      <c r="Y742" s="252">
        <v>0</v>
      </c>
      <c r="Z742" s="252">
        <v>0</v>
      </c>
      <c r="AA742" s="252">
        <v>0</v>
      </c>
      <c r="AB742" s="252">
        <v>0</v>
      </c>
      <c r="AC742" s="252">
        <v>0</v>
      </c>
      <c r="AD742" s="252">
        <v>0</v>
      </c>
      <c r="AE742" s="252">
        <v>0</v>
      </c>
      <c r="AF742" s="252">
        <v>0</v>
      </c>
      <c r="AG742" s="252">
        <v>0</v>
      </c>
      <c r="AH742" s="252">
        <v>0</v>
      </c>
      <c r="AI742" s="252">
        <v>0</v>
      </c>
      <c r="AJ742" s="252">
        <v>0</v>
      </c>
      <c r="AK742" s="252">
        <v>0</v>
      </c>
      <c r="AL742" s="252">
        <v>0</v>
      </c>
      <c r="AM742" s="252">
        <v>0</v>
      </c>
      <c r="AN742" s="252">
        <v>0</v>
      </c>
      <c r="AO742" s="252">
        <v>0</v>
      </c>
      <c r="AP742" s="276">
        <v>0</v>
      </c>
    </row>
    <row r="743" spans="1:42" hidden="1">
      <c r="A743" s="268">
        <v>3</v>
      </c>
      <c r="B743" s="182" t="s">
        <v>331</v>
      </c>
      <c r="C743" s="182">
        <v>1</v>
      </c>
      <c r="D743" s="182" t="s">
        <v>99</v>
      </c>
      <c r="E743" s="182">
        <v>13</v>
      </c>
      <c r="F743" s="182" t="s">
        <v>390</v>
      </c>
      <c r="G743" s="182">
        <v>12</v>
      </c>
      <c r="H743" s="182" t="s">
        <v>222</v>
      </c>
      <c r="I743" s="184" t="s">
        <v>211</v>
      </c>
      <c r="J743" s="182" t="s">
        <v>365</v>
      </c>
      <c r="K743" s="182" t="s">
        <v>391</v>
      </c>
      <c r="L743" s="182"/>
      <c r="M743" s="252">
        <v>442898</v>
      </c>
      <c r="N743" s="252">
        <v>441168</v>
      </c>
      <c r="O743" s="252">
        <v>439200</v>
      </c>
      <c r="P743" s="252">
        <v>436200</v>
      </c>
      <c r="Q743" s="252">
        <v>432300</v>
      </c>
      <c r="R743" s="252">
        <v>427300</v>
      </c>
      <c r="S743" s="252">
        <v>421100</v>
      </c>
      <c r="T743" s="252">
        <v>413800</v>
      </c>
      <c r="U743" s="252">
        <v>405000</v>
      </c>
      <c r="V743" s="273">
        <v>393750</v>
      </c>
      <c r="W743" s="252">
        <v>380800</v>
      </c>
      <c r="X743" s="252">
        <v>366000</v>
      </c>
      <c r="Y743" s="252">
        <v>348200</v>
      </c>
      <c r="Z743" s="252">
        <v>326400</v>
      </c>
      <c r="AA743" s="252">
        <v>300519</v>
      </c>
      <c r="AB743" s="252">
        <v>270999</v>
      </c>
      <c r="AC743" s="252">
        <v>243202</v>
      </c>
      <c r="AD743" s="252">
        <v>215643</v>
      </c>
      <c r="AE743" s="252">
        <v>189116</v>
      </c>
      <c r="AF743" s="252">
        <v>163489</v>
      </c>
      <c r="AG743" s="252">
        <v>138962</v>
      </c>
      <c r="AH743" s="252">
        <v>115635</v>
      </c>
      <c r="AI743" s="252">
        <v>93408</v>
      </c>
      <c r="AJ743" s="252">
        <v>72681</v>
      </c>
      <c r="AK743" s="252">
        <v>54404</v>
      </c>
      <c r="AL743" s="252">
        <v>37827</v>
      </c>
      <c r="AM743" s="252">
        <v>23100</v>
      </c>
      <c r="AN743" s="252">
        <v>11373</v>
      </c>
      <c r="AO743" s="252">
        <v>3646</v>
      </c>
      <c r="AP743" s="276">
        <v>0</v>
      </c>
    </row>
    <row r="744" spans="1:42" hidden="1">
      <c r="A744" s="268">
        <v>3</v>
      </c>
      <c r="B744" s="182" t="s">
        <v>331</v>
      </c>
      <c r="C744" s="182">
        <v>1</v>
      </c>
      <c r="D744" s="182" t="s">
        <v>99</v>
      </c>
      <c r="E744" s="182">
        <v>13</v>
      </c>
      <c r="F744" s="182" t="s">
        <v>390</v>
      </c>
      <c r="G744" s="182">
        <v>13</v>
      </c>
      <c r="H744" s="182" t="s">
        <v>772</v>
      </c>
      <c r="I744" s="184" t="s">
        <v>211</v>
      </c>
      <c r="J744" s="182" t="s">
        <v>365</v>
      </c>
      <c r="K744" s="182" t="s">
        <v>391</v>
      </c>
      <c r="L744" s="182"/>
      <c r="M744" s="252">
        <v>3253</v>
      </c>
      <c r="N744" s="252">
        <v>3123</v>
      </c>
      <c r="O744" s="252">
        <v>2990</v>
      </c>
      <c r="P744" s="252">
        <v>2850</v>
      </c>
      <c r="Q744" s="252">
        <v>2700</v>
      </c>
      <c r="R744" s="252">
        <v>2540</v>
      </c>
      <c r="S744" s="252">
        <v>2370</v>
      </c>
      <c r="T744" s="252">
        <v>2190</v>
      </c>
      <c r="U744" s="252">
        <v>2000</v>
      </c>
      <c r="V744" s="252">
        <v>1800</v>
      </c>
      <c r="W744" s="252">
        <v>1590</v>
      </c>
      <c r="X744" s="252">
        <v>1373</v>
      </c>
      <c r="Y744" s="252">
        <v>1156</v>
      </c>
      <c r="Z744" s="252">
        <v>939</v>
      </c>
      <c r="AA744" s="252">
        <v>722</v>
      </c>
      <c r="AB744" s="252">
        <v>507</v>
      </c>
      <c r="AC744" s="252">
        <v>420</v>
      </c>
      <c r="AD744" s="252">
        <v>336</v>
      </c>
      <c r="AE744" s="252">
        <v>259</v>
      </c>
      <c r="AF744" s="252">
        <v>192</v>
      </c>
      <c r="AG744" s="252">
        <v>135</v>
      </c>
      <c r="AH744" s="252">
        <v>88</v>
      </c>
      <c r="AI744" s="252">
        <v>51</v>
      </c>
      <c r="AJ744" s="252">
        <v>24</v>
      </c>
      <c r="AK744" s="252">
        <v>7</v>
      </c>
      <c r="AL744" s="252">
        <v>0</v>
      </c>
      <c r="AM744" s="252">
        <v>0</v>
      </c>
      <c r="AN744" s="252">
        <v>0</v>
      </c>
      <c r="AO744" s="252">
        <v>0</v>
      </c>
      <c r="AP744" s="276">
        <v>0</v>
      </c>
    </row>
    <row r="745" spans="1:42" hidden="1">
      <c r="A745" s="268">
        <v>3</v>
      </c>
      <c r="B745" s="182" t="s">
        <v>331</v>
      </c>
      <c r="C745" s="182">
        <v>1</v>
      </c>
      <c r="D745" s="182" t="s">
        <v>99</v>
      </c>
      <c r="E745" s="182">
        <v>13</v>
      </c>
      <c r="F745" s="182" t="s">
        <v>390</v>
      </c>
      <c r="G745" s="182">
        <v>14</v>
      </c>
      <c r="H745" s="182" t="s">
        <v>224</v>
      </c>
      <c r="I745" s="184" t="s">
        <v>211</v>
      </c>
      <c r="J745" s="182" t="s">
        <v>365</v>
      </c>
      <c r="K745" s="182" t="s">
        <v>391</v>
      </c>
      <c r="L745" s="182"/>
      <c r="M745" s="252">
        <v>4523</v>
      </c>
      <c r="N745" s="252">
        <v>4317</v>
      </c>
      <c r="O745" s="252">
        <v>4100</v>
      </c>
      <c r="P745" s="252">
        <v>3870</v>
      </c>
      <c r="Q745" s="252">
        <v>3629</v>
      </c>
      <c r="R745" s="252">
        <v>3376</v>
      </c>
      <c r="S745" s="252">
        <v>3110</v>
      </c>
      <c r="T745" s="252">
        <v>2830</v>
      </c>
      <c r="U745" s="252">
        <v>2539</v>
      </c>
      <c r="V745" s="252">
        <v>2238</v>
      </c>
      <c r="W745" s="252">
        <v>1937</v>
      </c>
      <c r="X745" s="252">
        <v>1636</v>
      </c>
      <c r="Y745" s="252">
        <v>1335</v>
      </c>
      <c r="Z745" s="252">
        <v>1034</v>
      </c>
      <c r="AA745" s="252">
        <v>733</v>
      </c>
      <c r="AB745" s="252">
        <v>424</v>
      </c>
      <c r="AC745" s="252">
        <v>329</v>
      </c>
      <c r="AD745" s="252">
        <v>245</v>
      </c>
      <c r="AE745" s="252">
        <v>174</v>
      </c>
      <c r="AF745" s="252">
        <v>114</v>
      </c>
      <c r="AG745" s="252">
        <v>66</v>
      </c>
      <c r="AH745" s="252">
        <v>31</v>
      </c>
      <c r="AI745" s="252">
        <v>10</v>
      </c>
      <c r="AJ745" s="252">
        <v>0</v>
      </c>
      <c r="AK745" s="252">
        <v>0</v>
      </c>
      <c r="AL745" s="252">
        <v>0</v>
      </c>
      <c r="AM745" s="252">
        <v>0</v>
      </c>
      <c r="AN745" s="252">
        <v>0</v>
      </c>
      <c r="AO745" s="252">
        <v>0</v>
      </c>
      <c r="AP745" s="276">
        <v>0</v>
      </c>
    </row>
    <row r="746" spans="1:42" hidden="1">
      <c r="A746" s="268">
        <v>3</v>
      </c>
      <c r="B746" s="182" t="s">
        <v>331</v>
      </c>
      <c r="C746" s="182">
        <v>1</v>
      </c>
      <c r="D746" s="182" t="s">
        <v>99</v>
      </c>
      <c r="E746" s="182">
        <v>13</v>
      </c>
      <c r="F746" s="182" t="s">
        <v>390</v>
      </c>
      <c r="G746" s="182">
        <v>15</v>
      </c>
      <c r="H746" s="182" t="s">
        <v>764</v>
      </c>
      <c r="I746" s="184" t="s">
        <v>211</v>
      </c>
      <c r="J746" s="182" t="s">
        <v>365</v>
      </c>
      <c r="K746" s="182" t="s">
        <v>391</v>
      </c>
      <c r="L746" s="182"/>
      <c r="M746" s="252">
        <v>872</v>
      </c>
      <c r="N746" s="252">
        <v>880</v>
      </c>
      <c r="O746" s="252">
        <v>888</v>
      </c>
      <c r="P746" s="252">
        <v>898</v>
      </c>
      <c r="Q746" s="252">
        <v>906</v>
      </c>
      <c r="R746" s="252">
        <v>917</v>
      </c>
      <c r="S746" s="252">
        <v>925</v>
      </c>
      <c r="T746" s="252">
        <v>941</v>
      </c>
      <c r="U746" s="252">
        <v>953</v>
      </c>
      <c r="V746" s="252">
        <v>965</v>
      </c>
      <c r="W746" s="252">
        <v>977</v>
      </c>
      <c r="X746" s="252">
        <v>980</v>
      </c>
      <c r="Y746" s="252">
        <v>984</v>
      </c>
      <c r="Z746" s="252">
        <v>988</v>
      </c>
      <c r="AA746" s="252">
        <v>986</v>
      </c>
      <c r="AB746" s="252">
        <v>984</v>
      </c>
      <c r="AC746" s="252">
        <v>980</v>
      </c>
      <c r="AD746" s="252">
        <v>975</v>
      </c>
      <c r="AE746" s="252">
        <v>970</v>
      </c>
      <c r="AF746" s="252">
        <v>960</v>
      </c>
      <c r="AG746" s="252">
        <v>945</v>
      </c>
      <c r="AH746" s="252">
        <v>930</v>
      </c>
      <c r="AI746" s="252">
        <v>910</v>
      </c>
      <c r="AJ746" s="252">
        <v>880</v>
      </c>
      <c r="AK746" s="252">
        <v>850</v>
      </c>
      <c r="AL746" s="252">
        <v>800</v>
      </c>
      <c r="AM746" s="252">
        <v>750</v>
      </c>
      <c r="AN746" s="252">
        <v>680</v>
      </c>
      <c r="AO746" s="252">
        <v>600</v>
      </c>
      <c r="AP746" s="276">
        <v>500</v>
      </c>
    </row>
    <row r="747" spans="1:42" hidden="1">
      <c r="A747" s="268">
        <v>3</v>
      </c>
      <c r="B747" s="182" t="s">
        <v>331</v>
      </c>
      <c r="C747" s="182">
        <v>1</v>
      </c>
      <c r="D747" s="182" t="s">
        <v>99</v>
      </c>
      <c r="E747" s="182">
        <v>13</v>
      </c>
      <c r="F747" s="182" t="s">
        <v>390</v>
      </c>
      <c r="G747" s="182">
        <v>16</v>
      </c>
      <c r="H747" s="182" t="s">
        <v>762</v>
      </c>
      <c r="I747" s="184" t="s">
        <v>211</v>
      </c>
      <c r="J747" s="182" t="s">
        <v>365</v>
      </c>
      <c r="K747" s="182" t="s">
        <v>391</v>
      </c>
      <c r="L747" s="182"/>
      <c r="M747" s="252">
        <v>290</v>
      </c>
      <c r="N747" s="252">
        <v>293</v>
      </c>
      <c r="O747" s="252">
        <v>296</v>
      </c>
      <c r="P747" s="252">
        <v>299</v>
      </c>
      <c r="Q747" s="252">
        <v>302</v>
      </c>
      <c r="R747" s="252">
        <v>305</v>
      </c>
      <c r="S747" s="252">
        <v>308</v>
      </c>
      <c r="T747" s="252">
        <v>311</v>
      </c>
      <c r="U747" s="252">
        <v>314</v>
      </c>
      <c r="V747" s="252">
        <v>317</v>
      </c>
      <c r="W747" s="252">
        <v>320</v>
      </c>
      <c r="X747" s="252">
        <v>323</v>
      </c>
      <c r="Y747" s="252">
        <v>326</v>
      </c>
      <c r="Z747" s="252">
        <v>329</v>
      </c>
      <c r="AA747" s="252">
        <v>332</v>
      </c>
      <c r="AB747" s="252">
        <v>335</v>
      </c>
      <c r="AC747" s="252">
        <v>338</v>
      </c>
      <c r="AD747" s="252">
        <v>341</v>
      </c>
      <c r="AE747" s="252">
        <v>344</v>
      </c>
      <c r="AF747" s="252">
        <v>347</v>
      </c>
      <c r="AG747" s="252">
        <v>350</v>
      </c>
      <c r="AH747" s="252">
        <v>353</v>
      </c>
      <c r="AI747" s="252">
        <v>356</v>
      </c>
      <c r="AJ747" s="252">
        <v>359</v>
      </c>
      <c r="AK747" s="252">
        <v>362</v>
      </c>
      <c r="AL747" s="252">
        <v>365</v>
      </c>
      <c r="AM747" s="252">
        <v>368</v>
      </c>
      <c r="AN747" s="252">
        <v>371</v>
      </c>
      <c r="AO747" s="252">
        <v>374</v>
      </c>
      <c r="AP747" s="276">
        <v>365</v>
      </c>
    </row>
    <row r="748" spans="1:42" ht="15" hidden="1" thickBot="1">
      <c r="A748" s="270">
        <v>3</v>
      </c>
      <c r="B748" s="185" t="s">
        <v>331</v>
      </c>
      <c r="C748" s="185">
        <v>1</v>
      </c>
      <c r="D748" s="185" t="s">
        <v>99</v>
      </c>
      <c r="E748" s="185">
        <v>13</v>
      </c>
      <c r="F748" s="185" t="s">
        <v>390</v>
      </c>
      <c r="G748" s="185">
        <v>17</v>
      </c>
      <c r="H748" s="185" t="s">
        <v>227</v>
      </c>
      <c r="I748" s="186" t="s">
        <v>211</v>
      </c>
      <c r="J748" s="185" t="s">
        <v>365</v>
      </c>
      <c r="K748" s="185" t="s">
        <v>391</v>
      </c>
      <c r="L748" s="185"/>
      <c r="M748" s="277">
        <v>0</v>
      </c>
      <c r="N748" s="277">
        <v>0</v>
      </c>
      <c r="O748" s="277">
        <v>0</v>
      </c>
      <c r="P748" s="277">
        <v>0</v>
      </c>
      <c r="Q748" s="277">
        <v>0</v>
      </c>
      <c r="R748" s="277">
        <v>0</v>
      </c>
      <c r="S748" s="277">
        <v>0</v>
      </c>
      <c r="T748" s="277">
        <v>0</v>
      </c>
      <c r="U748" s="277">
        <v>0</v>
      </c>
      <c r="V748" s="277">
        <v>0</v>
      </c>
      <c r="W748" s="277">
        <v>0</v>
      </c>
      <c r="X748" s="277">
        <v>0</v>
      </c>
      <c r="Y748" s="277">
        <v>0</v>
      </c>
      <c r="Z748" s="277">
        <v>0</v>
      </c>
      <c r="AA748" s="277">
        <v>0</v>
      </c>
      <c r="AB748" s="277">
        <v>0</v>
      </c>
      <c r="AC748" s="277">
        <v>0</v>
      </c>
      <c r="AD748" s="277">
        <v>0</v>
      </c>
      <c r="AE748" s="277">
        <v>0</v>
      </c>
      <c r="AF748" s="277">
        <v>0</v>
      </c>
      <c r="AG748" s="277">
        <v>0</v>
      </c>
      <c r="AH748" s="277">
        <v>0</v>
      </c>
      <c r="AI748" s="277">
        <v>0</v>
      </c>
      <c r="AJ748" s="277">
        <v>0</v>
      </c>
      <c r="AK748" s="277">
        <v>0</v>
      </c>
      <c r="AL748" s="277">
        <v>0</v>
      </c>
      <c r="AM748" s="277">
        <v>0</v>
      </c>
      <c r="AN748" s="277">
        <v>0</v>
      </c>
      <c r="AO748" s="277">
        <v>0</v>
      </c>
      <c r="AP748" s="278">
        <v>0</v>
      </c>
    </row>
    <row r="749" spans="1:42" hidden="1">
      <c r="A749" s="263">
        <v>3</v>
      </c>
      <c r="B749" s="264" t="s">
        <v>331</v>
      </c>
      <c r="C749" s="264">
        <v>1</v>
      </c>
      <c r="D749" s="264" t="s">
        <v>99</v>
      </c>
      <c r="E749" s="264">
        <v>13</v>
      </c>
      <c r="F749" s="264" t="s">
        <v>390</v>
      </c>
      <c r="G749" s="264">
        <v>18</v>
      </c>
      <c r="H749" s="264" t="s">
        <v>761</v>
      </c>
      <c r="I749" s="266" t="s">
        <v>228</v>
      </c>
      <c r="J749" s="264" t="s">
        <v>365</v>
      </c>
      <c r="K749" s="264" t="s">
        <v>391</v>
      </c>
      <c r="L749" s="264"/>
      <c r="M749" s="274">
        <v>55822</v>
      </c>
      <c r="N749" s="274">
        <v>53589</v>
      </c>
      <c r="O749" s="274">
        <v>51356</v>
      </c>
      <c r="P749" s="274">
        <v>49123</v>
      </c>
      <c r="Q749" s="274">
        <v>46890</v>
      </c>
      <c r="R749" s="274">
        <v>44658</v>
      </c>
      <c r="S749" s="274">
        <v>42425</v>
      </c>
      <c r="T749" s="274">
        <v>40192</v>
      </c>
      <c r="U749" s="274">
        <v>37959</v>
      </c>
      <c r="V749" s="274">
        <v>35726</v>
      </c>
      <c r="W749" s="274">
        <v>33493</v>
      </c>
      <c r="X749" s="274">
        <v>31260</v>
      </c>
      <c r="Y749" s="274">
        <v>29027</v>
      </c>
      <c r="Z749" s="274">
        <v>26795</v>
      </c>
      <c r="AA749" s="274">
        <v>24562</v>
      </c>
      <c r="AB749" s="274">
        <v>22329</v>
      </c>
      <c r="AC749" s="274">
        <v>20096</v>
      </c>
      <c r="AD749" s="274">
        <v>17863</v>
      </c>
      <c r="AE749" s="274">
        <v>15630</v>
      </c>
      <c r="AF749" s="274">
        <v>13397</v>
      </c>
      <c r="AG749" s="274">
        <v>11164</v>
      </c>
      <c r="AH749" s="274">
        <v>8932</v>
      </c>
      <c r="AI749" s="274">
        <v>6699</v>
      </c>
      <c r="AJ749" s="274">
        <v>4466</v>
      </c>
      <c r="AK749" s="274">
        <v>0</v>
      </c>
      <c r="AL749" s="274">
        <v>0</v>
      </c>
      <c r="AM749" s="274">
        <v>0</v>
      </c>
      <c r="AN749" s="274">
        <v>0</v>
      </c>
      <c r="AO749" s="274">
        <v>0</v>
      </c>
      <c r="AP749" s="279">
        <v>0</v>
      </c>
    </row>
    <row r="750" spans="1:42" hidden="1">
      <c r="A750" s="268">
        <v>3</v>
      </c>
      <c r="B750" s="182" t="s">
        <v>331</v>
      </c>
      <c r="C750" s="182">
        <v>1</v>
      </c>
      <c r="D750" s="182" t="s">
        <v>99</v>
      </c>
      <c r="E750" s="182">
        <v>13</v>
      </c>
      <c r="F750" s="182" t="s">
        <v>390</v>
      </c>
      <c r="G750" s="182">
        <v>19</v>
      </c>
      <c r="H750" s="182" t="s">
        <v>212</v>
      </c>
      <c r="I750" s="184" t="s">
        <v>228</v>
      </c>
      <c r="J750" s="182" t="s">
        <v>365</v>
      </c>
      <c r="K750" s="182" t="s">
        <v>391</v>
      </c>
      <c r="L750" s="182"/>
      <c r="M750" s="252">
        <v>66654</v>
      </c>
      <c r="N750" s="252">
        <v>67292</v>
      </c>
      <c r="O750" s="252">
        <v>67952</v>
      </c>
      <c r="P750" s="252">
        <v>68695</v>
      </c>
      <c r="Q750" s="252">
        <v>69558</v>
      </c>
      <c r="R750" s="252">
        <v>70548</v>
      </c>
      <c r="S750" s="252">
        <v>71663</v>
      </c>
      <c r="T750" s="252">
        <v>72920</v>
      </c>
      <c r="U750" s="252">
        <v>74365</v>
      </c>
      <c r="V750" s="252">
        <v>75580</v>
      </c>
      <c r="W750" s="252">
        <v>76620</v>
      </c>
      <c r="X750" s="252">
        <v>77200</v>
      </c>
      <c r="Y750" s="252">
        <v>76633</v>
      </c>
      <c r="Z750" s="252">
        <v>75350</v>
      </c>
      <c r="AA750" s="252">
        <v>73450</v>
      </c>
      <c r="AB750" s="252">
        <v>70800</v>
      </c>
      <c r="AC750" s="252">
        <v>65920</v>
      </c>
      <c r="AD750" s="252">
        <v>60400</v>
      </c>
      <c r="AE750" s="252">
        <v>55300</v>
      </c>
      <c r="AF750" s="252">
        <v>49800</v>
      </c>
      <c r="AG750" s="252">
        <v>44900</v>
      </c>
      <c r="AH750" s="252">
        <v>40595</v>
      </c>
      <c r="AI750" s="252">
        <v>36340</v>
      </c>
      <c r="AJ750" s="252">
        <v>32140</v>
      </c>
      <c r="AK750" s="252">
        <v>28030</v>
      </c>
      <c r="AL750" s="252">
        <v>23940</v>
      </c>
      <c r="AM750" s="252">
        <v>20720</v>
      </c>
      <c r="AN750" s="252">
        <v>17590</v>
      </c>
      <c r="AO750" s="252">
        <v>14585</v>
      </c>
      <c r="AP750" s="276">
        <v>11636</v>
      </c>
    </row>
    <row r="751" spans="1:42" hidden="1">
      <c r="A751" s="268">
        <v>3</v>
      </c>
      <c r="B751" s="182" t="s">
        <v>331</v>
      </c>
      <c r="C751" s="182">
        <v>1</v>
      </c>
      <c r="D751" s="182" t="s">
        <v>99</v>
      </c>
      <c r="E751" s="182">
        <v>13</v>
      </c>
      <c r="F751" s="182" t="s">
        <v>390</v>
      </c>
      <c r="G751" s="182">
        <v>20</v>
      </c>
      <c r="H751" s="182" t="s">
        <v>768</v>
      </c>
      <c r="I751" s="184" t="s">
        <v>228</v>
      </c>
      <c r="J751" s="182" t="s">
        <v>365</v>
      </c>
      <c r="K751" s="182" t="s">
        <v>391</v>
      </c>
      <c r="L751" s="182"/>
      <c r="M751" s="252">
        <v>22844</v>
      </c>
      <c r="N751" s="252">
        <v>22972</v>
      </c>
      <c r="O751" s="252">
        <v>23105</v>
      </c>
      <c r="P751" s="252">
        <v>23240</v>
      </c>
      <c r="Q751" s="252">
        <v>23400</v>
      </c>
      <c r="R751" s="252">
        <v>23580</v>
      </c>
      <c r="S751" s="252">
        <v>23780</v>
      </c>
      <c r="T751" s="252">
        <v>24010</v>
      </c>
      <c r="U751" s="252">
        <v>24245</v>
      </c>
      <c r="V751" s="252">
        <v>24470</v>
      </c>
      <c r="W751" s="252">
        <v>24690</v>
      </c>
      <c r="X751" s="252">
        <v>24920</v>
      </c>
      <c r="Y751" s="252">
        <v>25130</v>
      </c>
      <c r="Z751" s="252">
        <v>25230</v>
      </c>
      <c r="AA751" s="252">
        <v>25250</v>
      </c>
      <c r="AB751" s="252">
        <v>25070</v>
      </c>
      <c r="AC751" s="252">
        <v>24600</v>
      </c>
      <c r="AD751" s="252">
        <v>24100</v>
      </c>
      <c r="AE751" s="252">
        <v>23500</v>
      </c>
      <c r="AF751" s="252">
        <v>22800</v>
      </c>
      <c r="AG751" s="252">
        <v>21700</v>
      </c>
      <c r="AH751" s="252">
        <v>20300</v>
      </c>
      <c r="AI751" s="252">
        <v>18547</v>
      </c>
      <c r="AJ751" s="252">
        <v>16789</v>
      </c>
      <c r="AK751" s="252">
        <v>15041</v>
      </c>
      <c r="AL751" s="252">
        <v>13298</v>
      </c>
      <c r="AM751" s="252">
        <v>11545</v>
      </c>
      <c r="AN751" s="252">
        <v>9812</v>
      </c>
      <c r="AO751" s="252">
        <v>8189</v>
      </c>
      <c r="AP751" s="276">
        <v>6646</v>
      </c>
    </row>
    <row r="752" spans="1:42" hidden="1">
      <c r="A752" s="268">
        <v>3</v>
      </c>
      <c r="B752" s="182" t="s">
        <v>331</v>
      </c>
      <c r="C752" s="182">
        <v>1</v>
      </c>
      <c r="D752" s="182" t="s">
        <v>99</v>
      </c>
      <c r="E752" s="182">
        <v>13</v>
      </c>
      <c r="F752" s="182" t="s">
        <v>390</v>
      </c>
      <c r="G752" s="182">
        <v>21</v>
      </c>
      <c r="H752" s="182" t="s">
        <v>763</v>
      </c>
      <c r="I752" s="184" t="s">
        <v>228</v>
      </c>
      <c r="J752" s="182" t="s">
        <v>365</v>
      </c>
      <c r="K752" s="182" t="s">
        <v>391</v>
      </c>
      <c r="L752" s="182"/>
      <c r="M752" s="252">
        <v>14090</v>
      </c>
      <c r="N752" s="252">
        <v>13526</v>
      </c>
      <c r="O752" s="252">
        <v>12962</v>
      </c>
      <c r="P752" s="252">
        <v>12398</v>
      </c>
      <c r="Q752" s="252">
        <v>11834</v>
      </c>
      <c r="R752" s="252">
        <v>11270</v>
      </c>
      <c r="S752" s="252">
        <v>10706</v>
      </c>
      <c r="T752" s="252">
        <v>10142</v>
      </c>
      <c r="U752" s="252">
        <v>9578</v>
      </c>
      <c r="V752" s="252">
        <v>9014</v>
      </c>
      <c r="W752" s="252">
        <v>8450</v>
      </c>
      <c r="X752" s="252">
        <v>7886</v>
      </c>
      <c r="Y752" s="252">
        <v>7322</v>
      </c>
      <c r="Z752" s="252">
        <v>6758</v>
      </c>
      <c r="AA752" s="252">
        <v>6194</v>
      </c>
      <c r="AB752" s="252">
        <v>5630</v>
      </c>
      <c r="AC752" s="252">
        <v>5066</v>
      </c>
      <c r="AD752" s="252">
        <v>4502</v>
      </c>
      <c r="AE752" s="252">
        <v>3938</v>
      </c>
      <c r="AF752" s="252">
        <v>3374</v>
      </c>
      <c r="AG752" s="252">
        <v>2810</v>
      </c>
      <c r="AH752" s="252">
        <v>2246</v>
      </c>
      <c r="AI752" s="252">
        <v>1682</v>
      </c>
      <c r="AJ752" s="252">
        <v>1118</v>
      </c>
      <c r="AK752" s="252">
        <v>555</v>
      </c>
      <c r="AL752" s="252">
        <v>0</v>
      </c>
      <c r="AM752" s="252">
        <v>0</v>
      </c>
      <c r="AN752" s="252">
        <v>0</v>
      </c>
      <c r="AO752" s="252">
        <v>0</v>
      </c>
      <c r="AP752" s="276">
        <v>0</v>
      </c>
    </row>
    <row r="753" spans="1:42" hidden="1">
      <c r="A753" s="268">
        <v>3</v>
      </c>
      <c r="B753" s="182" t="s">
        <v>331</v>
      </c>
      <c r="C753" s="182">
        <v>1</v>
      </c>
      <c r="D753" s="182" t="s">
        <v>99</v>
      </c>
      <c r="E753" s="182">
        <v>13</v>
      </c>
      <c r="F753" s="182" t="s">
        <v>390</v>
      </c>
      <c r="G753" s="182">
        <v>22</v>
      </c>
      <c r="H753" s="182" t="s">
        <v>215</v>
      </c>
      <c r="I753" s="184" t="s">
        <v>228</v>
      </c>
      <c r="J753" s="182" t="s">
        <v>365</v>
      </c>
      <c r="K753" s="182" t="s">
        <v>391</v>
      </c>
      <c r="L753" s="182"/>
      <c r="M753" s="252">
        <v>2992</v>
      </c>
      <c r="N753" s="252">
        <v>2944.3333333333335</v>
      </c>
      <c r="O753" s="252">
        <v>2893</v>
      </c>
      <c r="P753" s="252">
        <v>2840</v>
      </c>
      <c r="Q753" s="252">
        <v>2782</v>
      </c>
      <c r="R753" s="252">
        <v>2720</v>
      </c>
      <c r="S753" s="252">
        <v>2650</v>
      </c>
      <c r="T753" s="252">
        <v>2560</v>
      </c>
      <c r="U753" s="252">
        <v>2450</v>
      </c>
      <c r="V753" s="252">
        <v>2310</v>
      </c>
      <c r="W753" s="252">
        <v>2130</v>
      </c>
      <c r="X753" s="252">
        <v>1970</v>
      </c>
      <c r="Y753" s="252">
        <v>1770</v>
      </c>
      <c r="Z753" s="252">
        <v>1550</v>
      </c>
      <c r="AA753" s="252">
        <v>1309</v>
      </c>
      <c r="AB753" s="252">
        <v>1072</v>
      </c>
      <c r="AC753" s="252">
        <v>843</v>
      </c>
      <c r="AD753" s="252">
        <v>634</v>
      </c>
      <c r="AE753" s="252">
        <v>445</v>
      </c>
      <c r="AF753" s="252">
        <v>286</v>
      </c>
      <c r="AG753" s="252">
        <v>165</v>
      </c>
      <c r="AH753" s="252">
        <v>74</v>
      </c>
      <c r="AI753" s="252">
        <v>26</v>
      </c>
      <c r="AJ753" s="252">
        <v>0</v>
      </c>
      <c r="AK753" s="252">
        <v>0</v>
      </c>
      <c r="AL753" s="252">
        <v>0</v>
      </c>
      <c r="AM753" s="252">
        <v>0</v>
      </c>
      <c r="AN753" s="252">
        <v>0</v>
      </c>
      <c r="AO753" s="252">
        <v>0</v>
      </c>
      <c r="AP753" s="276">
        <v>0</v>
      </c>
    </row>
    <row r="754" spans="1:42" hidden="1">
      <c r="A754" s="268">
        <v>3</v>
      </c>
      <c r="B754" s="182" t="s">
        <v>331</v>
      </c>
      <c r="C754" s="182">
        <v>1</v>
      </c>
      <c r="D754" s="182" t="s">
        <v>99</v>
      </c>
      <c r="E754" s="182">
        <v>13</v>
      </c>
      <c r="F754" s="182" t="s">
        <v>390</v>
      </c>
      <c r="G754" s="182">
        <v>23</v>
      </c>
      <c r="H754" s="182" t="s">
        <v>216</v>
      </c>
      <c r="I754" s="184" t="s">
        <v>228</v>
      </c>
      <c r="J754" s="182" t="s">
        <v>365</v>
      </c>
      <c r="K754" s="182" t="s">
        <v>391</v>
      </c>
      <c r="L754" s="182"/>
      <c r="M754" s="252">
        <v>359</v>
      </c>
      <c r="N754" s="252">
        <v>353</v>
      </c>
      <c r="O754" s="252">
        <v>345</v>
      </c>
      <c r="P754" s="252">
        <v>336</v>
      </c>
      <c r="Q754" s="252">
        <v>326</v>
      </c>
      <c r="R754" s="252">
        <v>315</v>
      </c>
      <c r="S754" s="252">
        <v>302</v>
      </c>
      <c r="T754" s="252">
        <v>287</v>
      </c>
      <c r="U754" s="252">
        <v>269</v>
      </c>
      <c r="V754" s="252">
        <v>248</v>
      </c>
      <c r="W754" s="252">
        <v>224</v>
      </c>
      <c r="X754" s="252">
        <v>200</v>
      </c>
      <c r="Y754" s="252">
        <v>176</v>
      </c>
      <c r="Z754" s="252">
        <v>152</v>
      </c>
      <c r="AA754" s="252">
        <v>128</v>
      </c>
      <c r="AB754" s="252">
        <v>105</v>
      </c>
      <c r="AC754" s="252">
        <v>87</v>
      </c>
      <c r="AD754" s="252">
        <v>71</v>
      </c>
      <c r="AE754" s="252">
        <v>56</v>
      </c>
      <c r="AF754" s="252">
        <v>42</v>
      </c>
      <c r="AG754" s="252">
        <v>29</v>
      </c>
      <c r="AH754" s="252">
        <v>18</v>
      </c>
      <c r="AI754" s="252">
        <v>9</v>
      </c>
      <c r="AJ754" s="252">
        <v>3</v>
      </c>
      <c r="AK754" s="252">
        <v>0</v>
      </c>
      <c r="AL754" s="252">
        <v>0</v>
      </c>
      <c r="AM754" s="252">
        <v>0</v>
      </c>
      <c r="AN754" s="252">
        <v>0</v>
      </c>
      <c r="AO754" s="252">
        <v>0</v>
      </c>
      <c r="AP754" s="276">
        <v>0</v>
      </c>
    </row>
    <row r="755" spans="1:42" hidden="1">
      <c r="A755" s="268">
        <v>3</v>
      </c>
      <c r="B755" s="182" t="s">
        <v>331</v>
      </c>
      <c r="C755" s="182">
        <v>1</v>
      </c>
      <c r="D755" s="182" t="s">
        <v>99</v>
      </c>
      <c r="E755" s="182">
        <v>13</v>
      </c>
      <c r="F755" s="182" t="s">
        <v>390</v>
      </c>
      <c r="G755" s="182">
        <v>24</v>
      </c>
      <c r="H755" s="182" t="s">
        <v>765</v>
      </c>
      <c r="I755" s="184" t="s">
        <v>228</v>
      </c>
      <c r="J755" s="182" t="s">
        <v>365</v>
      </c>
      <c r="K755" s="182" t="s">
        <v>391</v>
      </c>
      <c r="L755" s="182"/>
      <c r="M755" s="252">
        <v>1460</v>
      </c>
      <c r="N755" s="252">
        <v>1442</v>
      </c>
      <c r="O755" s="252">
        <v>1412</v>
      </c>
      <c r="P755" s="252">
        <v>1382</v>
      </c>
      <c r="Q755" s="252">
        <v>1342</v>
      </c>
      <c r="R755" s="252">
        <v>1293</v>
      </c>
      <c r="S755" s="252">
        <v>1243</v>
      </c>
      <c r="T755" s="252">
        <v>1193</v>
      </c>
      <c r="U755" s="252">
        <v>1096</v>
      </c>
      <c r="V755" s="252">
        <v>999</v>
      </c>
      <c r="W755" s="252">
        <v>902</v>
      </c>
      <c r="X755" s="252">
        <v>805</v>
      </c>
      <c r="Y755" s="252">
        <v>708</v>
      </c>
      <c r="Z755" s="252">
        <v>611</v>
      </c>
      <c r="AA755" s="252">
        <v>514</v>
      </c>
      <c r="AB755" s="252">
        <v>412</v>
      </c>
      <c r="AC755" s="252">
        <v>333</v>
      </c>
      <c r="AD755" s="252">
        <v>266</v>
      </c>
      <c r="AE755" s="252">
        <v>199</v>
      </c>
      <c r="AF755" s="252">
        <v>142</v>
      </c>
      <c r="AG755" s="252">
        <v>94</v>
      </c>
      <c r="AH755" s="252">
        <v>47</v>
      </c>
      <c r="AI755" s="252">
        <v>0</v>
      </c>
      <c r="AJ755" s="252">
        <v>0</v>
      </c>
      <c r="AK755" s="252">
        <v>0</v>
      </c>
      <c r="AL755" s="252">
        <v>0</v>
      </c>
      <c r="AM755" s="252">
        <v>0</v>
      </c>
      <c r="AN755" s="252">
        <v>0</v>
      </c>
      <c r="AO755" s="252">
        <v>0</v>
      </c>
      <c r="AP755" s="276">
        <v>0</v>
      </c>
    </row>
    <row r="756" spans="1:42" hidden="1">
      <c r="A756" s="268">
        <v>3</v>
      </c>
      <c r="B756" s="182" t="s">
        <v>331</v>
      </c>
      <c r="C756" s="182">
        <v>1</v>
      </c>
      <c r="D756" s="182" t="s">
        <v>99</v>
      </c>
      <c r="E756" s="182">
        <v>13</v>
      </c>
      <c r="F756" s="182" t="s">
        <v>390</v>
      </c>
      <c r="G756" s="182">
        <v>25</v>
      </c>
      <c r="H756" s="182" t="s">
        <v>766</v>
      </c>
      <c r="I756" s="184" t="s">
        <v>228</v>
      </c>
      <c r="J756" s="182" t="s">
        <v>365</v>
      </c>
      <c r="K756" s="182" t="s">
        <v>391</v>
      </c>
      <c r="L756" s="182"/>
      <c r="M756" s="252">
        <v>595</v>
      </c>
      <c r="N756" s="252">
        <v>592</v>
      </c>
      <c r="O756" s="252">
        <v>588</v>
      </c>
      <c r="P756" s="252">
        <v>584</v>
      </c>
      <c r="Q756" s="252">
        <v>580</v>
      </c>
      <c r="R756" s="252">
        <v>575</v>
      </c>
      <c r="S756" s="252">
        <v>570</v>
      </c>
      <c r="T756" s="252">
        <v>560</v>
      </c>
      <c r="U756" s="252">
        <v>550</v>
      </c>
      <c r="V756" s="252">
        <v>540</v>
      </c>
      <c r="W756" s="252">
        <v>520</v>
      </c>
      <c r="X756" s="252">
        <v>500</v>
      </c>
      <c r="Y756" s="252">
        <v>470</v>
      </c>
      <c r="Z756" s="252">
        <v>440</v>
      </c>
      <c r="AA756" s="252">
        <v>400</v>
      </c>
      <c r="AB756" s="252">
        <v>365</v>
      </c>
      <c r="AC756" s="252">
        <v>328</v>
      </c>
      <c r="AD756" s="252">
        <v>292</v>
      </c>
      <c r="AE756" s="252">
        <v>256</v>
      </c>
      <c r="AF756" s="252">
        <v>220</v>
      </c>
      <c r="AG756" s="252">
        <v>185</v>
      </c>
      <c r="AH756" s="252">
        <v>150</v>
      </c>
      <c r="AI756" s="252">
        <v>120</v>
      </c>
      <c r="AJ756" s="252">
        <v>90</v>
      </c>
      <c r="AK756" s="252">
        <v>60</v>
      </c>
      <c r="AL756" s="252">
        <v>40</v>
      </c>
      <c r="AM756" s="252">
        <v>20</v>
      </c>
      <c r="AN756" s="252">
        <v>10</v>
      </c>
      <c r="AO756" s="252">
        <v>0</v>
      </c>
      <c r="AP756" s="276">
        <v>0</v>
      </c>
    </row>
    <row r="757" spans="1:42" hidden="1">
      <c r="A757" s="268">
        <v>3</v>
      </c>
      <c r="B757" s="182" t="s">
        <v>331</v>
      </c>
      <c r="C757" s="182">
        <v>1</v>
      </c>
      <c r="D757" s="182" t="s">
        <v>99</v>
      </c>
      <c r="E757" s="182">
        <v>13</v>
      </c>
      <c r="F757" s="182" t="s">
        <v>390</v>
      </c>
      <c r="G757" s="182">
        <v>26</v>
      </c>
      <c r="H757" s="182" t="s">
        <v>767</v>
      </c>
      <c r="I757" s="184" t="s">
        <v>228</v>
      </c>
      <c r="J757" s="182" t="s">
        <v>365</v>
      </c>
      <c r="K757" s="182" t="s">
        <v>391</v>
      </c>
      <c r="L757" s="182"/>
      <c r="M757" s="252">
        <v>539</v>
      </c>
      <c r="N757" s="252">
        <v>539</v>
      </c>
      <c r="O757" s="252">
        <v>539</v>
      </c>
      <c r="P757" s="252">
        <v>539</v>
      </c>
      <c r="Q757" s="252">
        <v>539</v>
      </c>
      <c r="R757" s="252">
        <v>529</v>
      </c>
      <c r="S757" s="252">
        <v>519</v>
      </c>
      <c r="T757" s="252">
        <v>499</v>
      </c>
      <c r="U757" s="252">
        <v>479</v>
      </c>
      <c r="V757" s="252">
        <v>459</v>
      </c>
      <c r="W757" s="252">
        <v>429</v>
      </c>
      <c r="X757" s="252">
        <v>399</v>
      </c>
      <c r="Y757" s="252">
        <v>369</v>
      </c>
      <c r="Z757" s="252">
        <v>339</v>
      </c>
      <c r="AA757" s="252">
        <v>303</v>
      </c>
      <c r="AB757" s="252">
        <v>268</v>
      </c>
      <c r="AC757" s="252">
        <v>232</v>
      </c>
      <c r="AD757" s="252">
        <v>196</v>
      </c>
      <c r="AE757" s="252">
        <v>160</v>
      </c>
      <c r="AF757" s="252">
        <v>124</v>
      </c>
      <c r="AG757" s="252">
        <v>98</v>
      </c>
      <c r="AH757" s="252">
        <v>72</v>
      </c>
      <c r="AI757" s="252">
        <v>56</v>
      </c>
      <c r="AJ757" s="252">
        <v>40</v>
      </c>
      <c r="AK757" s="252">
        <v>24</v>
      </c>
      <c r="AL757" s="252">
        <v>18</v>
      </c>
      <c r="AM757" s="252">
        <v>12</v>
      </c>
      <c r="AN757" s="252">
        <v>6</v>
      </c>
      <c r="AO757" s="252">
        <v>0</v>
      </c>
      <c r="AP757" s="276">
        <v>0</v>
      </c>
    </row>
    <row r="758" spans="1:42" hidden="1">
      <c r="A758" s="268">
        <v>3</v>
      </c>
      <c r="B758" s="182" t="s">
        <v>331</v>
      </c>
      <c r="C758" s="182">
        <v>1</v>
      </c>
      <c r="D758" s="182" t="s">
        <v>99</v>
      </c>
      <c r="E758" s="182">
        <v>13</v>
      </c>
      <c r="F758" s="182" t="s">
        <v>390</v>
      </c>
      <c r="G758" s="182">
        <v>27</v>
      </c>
      <c r="H758" s="182" t="s">
        <v>220</v>
      </c>
      <c r="I758" s="184" t="s">
        <v>228</v>
      </c>
      <c r="J758" s="182" t="s">
        <v>365</v>
      </c>
      <c r="K758" s="182" t="s">
        <v>391</v>
      </c>
      <c r="L758" s="182"/>
      <c r="M758" s="252">
        <v>449</v>
      </c>
      <c r="N758" s="252">
        <v>449</v>
      </c>
      <c r="O758" s="252">
        <v>449</v>
      </c>
      <c r="P758" s="252">
        <v>449</v>
      </c>
      <c r="Q758" s="252">
        <v>449</v>
      </c>
      <c r="R758" s="252">
        <v>439</v>
      </c>
      <c r="S758" s="252">
        <v>429</v>
      </c>
      <c r="T758" s="252">
        <v>419</v>
      </c>
      <c r="U758" s="252">
        <v>399</v>
      </c>
      <c r="V758" s="252">
        <v>379</v>
      </c>
      <c r="W758" s="252">
        <v>359</v>
      </c>
      <c r="X758" s="252">
        <v>339</v>
      </c>
      <c r="Y758" s="252">
        <v>309</v>
      </c>
      <c r="Z758" s="252">
        <v>279</v>
      </c>
      <c r="AA758" s="252">
        <v>249</v>
      </c>
      <c r="AB758" s="252">
        <v>220</v>
      </c>
      <c r="AC758" s="252">
        <v>190</v>
      </c>
      <c r="AD758" s="252">
        <v>160</v>
      </c>
      <c r="AE758" s="252">
        <v>130</v>
      </c>
      <c r="AF758" s="252">
        <v>100</v>
      </c>
      <c r="AG758" s="252">
        <v>80</v>
      </c>
      <c r="AH758" s="252">
        <v>60</v>
      </c>
      <c r="AI758" s="252">
        <v>40</v>
      </c>
      <c r="AJ758" s="252">
        <v>30</v>
      </c>
      <c r="AK758" s="252">
        <v>20</v>
      </c>
      <c r="AL758" s="252">
        <v>10</v>
      </c>
      <c r="AM758" s="252">
        <v>0</v>
      </c>
      <c r="AN758" s="252">
        <v>0</v>
      </c>
      <c r="AO758" s="252">
        <v>0</v>
      </c>
      <c r="AP758" s="276">
        <v>0</v>
      </c>
    </row>
    <row r="759" spans="1:42" hidden="1">
      <c r="A759" s="268">
        <v>3</v>
      </c>
      <c r="B759" s="182" t="s">
        <v>331</v>
      </c>
      <c r="C759" s="182">
        <v>1</v>
      </c>
      <c r="D759" s="182" t="s">
        <v>99</v>
      </c>
      <c r="E759" s="182">
        <v>13</v>
      </c>
      <c r="F759" s="182" t="s">
        <v>390</v>
      </c>
      <c r="G759" s="182">
        <v>28</v>
      </c>
      <c r="H759" s="182" t="s">
        <v>221</v>
      </c>
      <c r="I759" s="184" t="s">
        <v>228</v>
      </c>
      <c r="J759" s="182" t="s">
        <v>365</v>
      </c>
      <c r="K759" s="182" t="s">
        <v>391</v>
      </c>
      <c r="L759" s="182"/>
      <c r="M759" s="252">
        <v>2348</v>
      </c>
      <c r="N759" s="252">
        <v>2348</v>
      </c>
      <c r="O759" s="252">
        <v>2348</v>
      </c>
      <c r="P759" s="252">
        <v>2348</v>
      </c>
      <c r="Q759" s="252">
        <v>2328</v>
      </c>
      <c r="R759" s="252">
        <v>2298</v>
      </c>
      <c r="S759" s="252">
        <v>2258</v>
      </c>
      <c r="T759" s="252">
        <v>2208</v>
      </c>
      <c r="U759" s="252">
        <v>2148</v>
      </c>
      <c r="V759" s="252">
        <v>2078</v>
      </c>
      <c r="W759" s="252">
        <v>1998</v>
      </c>
      <c r="X759" s="252">
        <v>1898</v>
      </c>
      <c r="Y759" s="252">
        <v>1778</v>
      </c>
      <c r="Z759" s="252">
        <v>1638</v>
      </c>
      <c r="AA759" s="252">
        <v>1481</v>
      </c>
      <c r="AB759" s="252">
        <v>1331</v>
      </c>
      <c r="AC759" s="252">
        <v>1174</v>
      </c>
      <c r="AD759" s="252">
        <v>1017</v>
      </c>
      <c r="AE759" s="252">
        <v>860</v>
      </c>
      <c r="AF759" s="252">
        <v>723</v>
      </c>
      <c r="AG759" s="252">
        <v>596</v>
      </c>
      <c r="AH759" s="252">
        <v>479</v>
      </c>
      <c r="AI759" s="252">
        <v>372</v>
      </c>
      <c r="AJ759" s="252">
        <v>275</v>
      </c>
      <c r="AK759" s="252">
        <v>188</v>
      </c>
      <c r="AL759" s="252">
        <v>111</v>
      </c>
      <c r="AM759" s="252">
        <v>54</v>
      </c>
      <c r="AN759" s="252">
        <v>17</v>
      </c>
      <c r="AO759" s="252">
        <v>0</v>
      </c>
      <c r="AP759" s="276">
        <v>0</v>
      </c>
    </row>
    <row r="760" spans="1:42" hidden="1">
      <c r="A760" s="268">
        <v>3</v>
      </c>
      <c r="B760" s="182" t="s">
        <v>331</v>
      </c>
      <c r="C760" s="182">
        <v>1</v>
      </c>
      <c r="D760" s="182" t="s">
        <v>99</v>
      </c>
      <c r="E760" s="182">
        <v>13</v>
      </c>
      <c r="F760" s="182" t="s">
        <v>390</v>
      </c>
      <c r="G760" s="182">
        <v>29</v>
      </c>
      <c r="H760" s="182" t="s">
        <v>222</v>
      </c>
      <c r="I760" s="184" t="s">
        <v>228</v>
      </c>
      <c r="J760" s="182" t="s">
        <v>365</v>
      </c>
      <c r="K760" s="182" t="s">
        <v>391</v>
      </c>
      <c r="L760" s="182"/>
      <c r="M760" s="252">
        <v>0</v>
      </c>
      <c r="N760" s="252">
        <v>0</v>
      </c>
      <c r="O760" s="252">
        <v>0</v>
      </c>
      <c r="P760" s="252">
        <v>0</v>
      </c>
      <c r="Q760" s="252">
        <v>0</v>
      </c>
      <c r="R760" s="252">
        <v>0</v>
      </c>
      <c r="S760" s="252">
        <v>0</v>
      </c>
      <c r="T760" s="252">
        <v>0</v>
      </c>
      <c r="U760" s="252">
        <v>0</v>
      </c>
      <c r="V760" s="252">
        <v>0</v>
      </c>
      <c r="W760" s="252">
        <v>0</v>
      </c>
      <c r="X760" s="252">
        <v>0</v>
      </c>
      <c r="Y760" s="252">
        <v>0</v>
      </c>
      <c r="Z760" s="252">
        <v>0</v>
      </c>
      <c r="AA760" s="252">
        <v>0</v>
      </c>
      <c r="AB760" s="252">
        <v>0</v>
      </c>
      <c r="AC760" s="252">
        <v>0</v>
      </c>
      <c r="AD760" s="252">
        <v>0</v>
      </c>
      <c r="AE760" s="252">
        <v>0</v>
      </c>
      <c r="AF760" s="252">
        <v>0</v>
      </c>
      <c r="AG760" s="252">
        <v>0</v>
      </c>
      <c r="AH760" s="252">
        <v>0</v>
      </c>
      <c r="AI760" s="252">
        <v>0</v>
      </c>
      <c r="AJ760" s="252">
        <v>0</v>
      </c>
      <c r="AK760" s="252">
        <v>0</v>
      </c>
      <c r="AL760" s="252">
        <v>0</v>
      </c>
      <c r="AM760" s="252">
        <v>0</v>
      </c>
      <c r="AN760" s="252">
        <v>0</v>
      </c>
      <c r="AO760" s="252">
        <v>0</v>
      </c>
      <c r="AP760" s="276">
        <v>0</v>
      </c>
    </row>
    <row r="761" spans="1:42" hidden="1">
      <c r="A761" s="268">
        <v>3</v>
      </c>
      <c r="B761" s="182" t="s">
        <v>331</v>
      </c>
      <c r="C761" s="182">
        <v>1</v>
      </c>
      <c r="D761" s="182" t="s">
        <v>99</v>
      </c>
      <c r="E761" s="182">
        <v>13</v>
      </c>
      <c r="F761" s="182" t="s">
        <v>390</v>
      </c>
      <c r="G761" s="182">
        <v>30</v>
      </c>
      <c r="H761" s="182" t="s">
        <v>772</v>
      </c>
      <c r="I761" s="184" t="s">
        <v>228</v>
      </c>
      <c r="J761" s="182" t="s">
        <v>365</v>
      </c>
      <c r="K761" s="182" t="s">
        <v>391</v>
      </c>
      <c r="L761" s="182"/>
      <c r="M761" s="252">
        <v>0</v>
      </c>
      <c r="N761" s="252">
        <v>0</v>
      </c>
      <c r="O761" s="252">
        <v>0</v>
      </c>
      <c r="P761" s="252">
        <v>0</v>
      </c>
      <c r="Q761" s="252">
        <v>0</v>
      </c>
      <c r="R761" s="252">
        <v>0</v>
      </c>
      <c r="S761" s="252">
        <v>0</v>
      </c>
      <c r="T761" s="252">
        <v>0</v>
      </c>
      <c r="U761" s="252">
        <v>0</v>
      </c>
      <c r="V761" s="252">
        <v>0</v>
      </c>
      <c r="W761" s="252">
        <v>0</v>
      </c>
      <c r="X761" s="252">
        <v>0</v>
      </c>
      <c r="Y761" s="252">
        <v>0</v>
      </c>
      <c r="Z761" s="252">
        <v>0</v>
      </c>
      <c r="AA761" s="252">
        <v>0</v>
      </c>
      <c r="AB761" s="252">
        <v>0</v>
      </c>
      <c r="AC761" s="252">
        <v>0</v>
      </c>
      <c r="AD761" s="252">
        <v>0</v>
      </c>
      <c r="AE761" s="252">
        <v>0</v>
      </c>
      <c r="AF761" s="252">
        <v>0</v>
      </c>
      <c r="AG761" s="252">
        <v>0</v>
      </c>
      <c r="AH761" s="252">
        <v>0</v>
      </c>
      <c r="AI761" s="252">
        <v>0</v>
      </c>
      <c r="AJ761" s="252">
        <v>0</v>
      </c>
      <c r="AK761" s="252">
        <v>0</v>
      </c>
      <c r="AL761" s="252">
        <v>0</v>
      </c>
      <c r="AM761" s="252">
        <v>0</v>
      </c>
      <c r="AN761" s="252">
        <v>0</v>
      </c>
      <c r="AO761" s="252">
        <v>0</v>
      </c>
      <c r="AP761" s="276">
        <v>0</v>
      </c>
    </row>
    <row r="762" spans="1:42" hidden="1">
      <c r="A762" s="268">
        <v>3</v>
      </c>
      <c r="B762" s="182" t="s">
        <v>331</v>
      </c>
      <c r="C762" s="182">
        <v>1</v>
      </c>
      <c r="D762" s="182" t="s">
        <v>99</v>
      </c>
      <c r="E762" s="182">
        <v>13</v>
      </c>
      <c r="F762" s="182" t="s">
        <v>390</v>
      </c>
      <c r="G762" s="182">
        <v>31</v>
      </c>
      <c r="H762" s="182" t="s">
        <v>224</v>
      </c>
      <c r="I762" s="184" t="s">
        <v>228</v>
      </c>
      <c r="J762" s="182" t="s">
        <v>365</v>
      </c>
      <c r="K762" s="182" t="s">
        <v>391</v>
      </c>
      <c r="L762" s="182"/>
      <c r="M762" s="252">
        <v>0</v>
      </c>
      <c r="N762" s="252">
        <v>0</v>
      </c>
      <c r="O762" s="252">
        <v>0</v>
      </c>
      <c r="P762" s="252">
        <v>0</v>
      </c>
      <c r="Q762" s="252">
        <v>0</v>
      </c>
      <c r="R762" s="252">
        <v>0</v>
      </c>
      <c r="S762" s="252">
        <v>0</v>
      </c>
      <c r="T762" s="252">
        <v>0</v>
      </c>
      <c r="U762" s="252">
        <v>0</v>
      </c>
      <c r="V762" s="252">
        <v>0</v>
      </c>
      <c r="W762" s="252">
        <v>0</v>
      </c>
      <c r="X762" s="252">
        <v>0</v>
      </c>
      <c r="Y762" s="252">
        <v>0</v>
      </c>
      <c r="Z762" s="252">
        <v>0</v>
      </c>
      <c r="AA762" s="252">
        <v>0</v>
      </c>
      <c r="AB762" s="252">
        <v>0</v>
      </c>
      <c r="AC762" s="252">
        <v>0</v>
      </c>
      <c r="AD762" s="252">
        <v>0</v>
      </c>
      <c r="AE762" s="252">
        <v>0</v>
      </c>
      <c r="AF762" s="252">
        <v>0</v>
      </c>
      <c r="AG762" s="252">
        <v>0</v>
      </c>
      <c r="AH762" s="252">
        <v>0</v>
      </c>
      <c r="AI762" s="252">
        <v>0</v>
      </c>
      <c r="AJ762" s="252">
        <v>0</v>
      </c>
      <c r="AK762" s="252">
        <v>0</v>
      </c>
      <c r="AL762" s="252">
        <v>0</v>
      </c>
      <c r="AM762" s="252">
        <v>0</v>
      </c>
      <c r="AN762" s="252">
        <v>0</v>
      </c>
      <c r="AO762" s="252">
        <v>0</v>
      </c>
      <c r="AP762" s="276">
        <v>0</v>
      </c>
    </row>
    <row r="763" spans="1:42" hidden="1">
      <c r="A763" s="268">
        <v>3</v>
      </c>
      <c r="B763" s="182" t="s">
        <v>331</v>
      </c>
      <c r="C763" s="182">
        <v>1</v>
      </c>
      <c r="D763" s="182" t="s">
        <v>99</v>
      </c>
      <c r="E763" s="182">
        <v>13</v>
      </c>
      <c r="F763" s="182" t="s">
        <v>390</v>
      </c>
      <c r="G763" s="182">
        <v>32</v>
      </c>
      <c r="H763" s="182" t="s">
        <v>764</v>
      </c>
      <c r="I763" s="184" t="s">
        <v>228</v>
      </c>
      <c r="J763" s="182" t="s">
        <v>365</v>
      </c>
      <c r="K763" s="182" t="s">
        <v>391</v>
      </c>
      <c r="L763" s="182"/>
      <c r="M763" s="252">
        <v>40045</v>
      </c>
      <c r="N763" s="252">
        <v>40195</v>
      </c>
      <c r="O763" s="252">
        <v>40374</v>
      </c>
      <c r="P763" s="252">
        <v>40600</v>
      </c>
      <c r="Q763" s="252">
        <v>40880</v>
      </c>
      <c r="R763" s="252">
        <v>41229</v>
      </c>
      <c r="S763" s="252">
        <v>41592</v>
      </c>
      <c r="T763" s="252">
        <v>41982</v>
      </c>
      <c r="U763" s="252">
        <v>42460</v>
      </c>
      <c r="V763" s="252">
        <v>42937</v>
      </c>
      <c r="W763" s="252">
        <v>43398</v>
      </c>
      <c r="X763" s="252">
        <v>43650</v>
      </c>
      <c r="Y763" s="252">
        <v>43770</v>
      </c>
      <c r="Z763" s="252">
        <v>43780</v>
      </c>
      <c r="AA763" s="252">
        <v>43652</v>
      </c>
      <c r="AB763" s="252">
        <v>43340</v>
      </c>
      <c r="AC763" s="252">
        <v>42885</v>
      </c>
      <c r="AD763" s="252">
        <v>42246</v>
      </c>
      <c r="AE763" s="252">
        <v>41504</v>
      </c>
      <c r="AF763" s="252">
        <v>40652</v>
      </c>
      <c r="AG763" s="252">
        <v>39599</v>
      </c>
      <c r="AH763" s="252">
        <v>38439</v>
      </c>
      <c r="AI763" s="252">
        <v>37082</v>
      </c>
      <c r="AJ763" s="252">
        <v>35678</v>
      </c>
      <c r="AK763" s="252">
        <v>34110</v>
      </c>
      <c r="AL763" s="252">
        <v>32611</v>
      </c>
      <c r="AM763" s="252">
        <v>31020</v>
      </c>
      <c r="AN763" s="252">
        <v>29280</v>
      </c>
      <c r="AO763" s="252">
        <v>27574</v>
      </c>
      <c r="AP763" s="276">
        <v>25686</v>
      </c>
    </row>
    <row r="764" spans="1:42" hidden="1">
      <c r="A764" s="268">
        <v>3</v>
      </c>
      <c r="B764" s="182" t="s">
        <v>331</v>
      </c>
      <c r="C764" s="182">
        <v>1</v>
      </c>
      <c r="D764" s="182" t="s">
        <v>99</v>
      </c>
      <c r="E764" s="182">
        <v>13</v>
      </c>
      <c r="F764" s="182" t="s">
        <v>390</v>
      </c>
      <c r="G764" s="182">
        <v>33</v>
      </c>
      <c r="H764" s="182" t="s">
        <v>762</v>
      </c>
      <c r="I764" s="184" t="s">
        <v>228</v>
      </c>
      <c r="J764" s="182" t="s">
        <v>365</v>
      </c>
      <c r="K764" s="182" t="s">
        <v>391</v>
      </c>
      <c r="L764" s="182"/>
      <c r="M764" s="252">
        <v>13349</v>
      </c>
      <c r="N764" s="252">
        <v>13429</v>
      </c>
      <c r="O764" s="252">
        <v>13509</v>
      </c>
      <c r="P764" s="252">
        <v>13589</v>
      </c>
      <c r="Q764" s="252">
        <v>13669</v>
      </c>
      <c r="R764" s="252">
        <v>13749</v>
      </c>
      <c r="S764" s="252">
        <v>13819</v>
      </c>
      <c r="T764" s="252">
        <v>13889</v>
      </c>
      <c r="U764" s="252">
        <v>13959</v>
      </c>
      <c r="V764" s="252">
        <v>14019</v>
      </c>
      <c r="W764" s="252">
        <v>14069</v>
      </c>
      <c r="X764" s="252">
        <v>14109</v>
      </c>
      <c r="Y764" s="252">
        <v>14129</v>
      </c>
      <c r="Z764" s="252">
        <v>14139</v>
      </c>
      <c r="AA764" s="252">
        <v>14149</v>
      </c>
      <c r="AB764" s="252">
        <v>14149</v>
      </c>
      <c r="AC764" s="252">
        <v>14129</v>
      </c>
      <c r="AD764" s="252">
        <v>14089</v>
      </c>
      <c r="AE764" s="252">
        <v>14039</v>
      </c>
      <c r="AF764" s="252">
        <v>13969</v>
      </c>
      <c r="AG764" s="252">
        <v>13849</v>
      </c>
      <c r="AH764" s="252">
        <v>13629</v>
      </c>
      <c r="AI764" s="252">
        <v>13309</v>
      </c>
      <c r="AJ764" s="252">
        <v>12889</v>
      </c>
      <c r="AK764" s="252">
        <v>12369</v>
      </c>
      <c r="AL764" s="252">
        <v>11749</v>
      </c>
      <c r="AM764" s="252">
        <v>11029</v>
      </c>
      <c r="AN764" s="252">
        <v>10209</v>
      </c>
      <c r="AO764" s="252">
        <v>9289</v>
      </c>
      <c r="AP764" s="276">
        <v>8269</v>
      </c>
    </row>
    <row r="765" spans="1:42" ht="15" hidden="1" thickBot="1">
      <c r="A765" s="270">
        <v>3</v>
      </c>
      <c r="B765" s="185" t="s">
        <v>331</v>
      </c>
      <c r="C765" s="185">
        <v>1</v>
      </c>
      <c r="D765" s="185" t="s">
        <v>99</v>
      </c>
      <c r="E765" s="185">
        <v>13</v>
      </c>
      <c r="F765" s="185" t="s">
        <v>390</v>
      </c>
      <c r="G765" s="185">
        <v>34</v>
      </c>
      <c r="H765" s="185" t="s">
        <v>227</v>
      </c>
      <c r="I765" s="186" t="s">
        <v>228</v>
      </c>
      <c r="J765" s="185" t="s">
        <v>365</v>
      </c>
      <c r="K765" s="185" t="s">
        <v>391</v>
      </c>
      <c r="L765" s="185"/>
      <c r="M765" s="277">
        <v>7683</v>
      </c>
      <c r="N765" s="277">
        <v>7763</v>
      </c>
      <c r="O765" s="277">
        <v>7845</v>
      </c>
      <c r="P765" s="277">
        <v>7930</v>
      </c>
      <c r="Q765" s="277">
        <v>8010</v>
      </c>
      <c r="R765" s="277">
        <v>8085</v>
      </c>
      <c r="S765" s="277">
        <v>8155</v>
      </c>
      <c r="T765" s="277">
        <v>8220</v>
      </c>
      <c r="U765" s="277">
        <v>8280</v>
      </c>
      <c r="V765" s="277">
        <v>8335</v>
      </c>
      <c r="W765" s="277">
        <v>8385</v>
      </c>
      <c r="X765" s="277">
        <v>8350</v>
      </c>
      <c r="Y765" s="277">
        <v>8310</v>
      </c>
      <c r="Z765" s="277">
        <v>8265</v>
      </c>
      <c r="AA765" s="277">
        <v>8220</v>
      </c>
      <c r="AB765" s="277">
        <v>8170.3999999999978</v>
      </c>
      <c r="AC765" s="277">
        <v>8117</v>
      </c>
      <c r="AD765" s="277">
        <v>8050</v>
      </c>
      <c r="AE765" s="277">
        <v>7960</v>
      </c>
      <c r="AF765" s="277">
        <v>7845</v>
      </c>
      <c r="AG765" s="277">
        <v>7715</v>
      </c>
      <c r="AH765" s="277">
        <v>7560</v>
      </c>
      <c r="AI765" s="277">
        <v>7370</v>
      </c>
      <c r="AJ765" s="277">
        <v>7145</v>
      </c>
      <c r="AK765" s="277">
        <v>6885</v>
      </c>
      <c r="AL765" s="277">
        <v>6595</v>
      </c>
      <c r="AM765" s="277">
        <v>6270</v>
      </c>
      <c r="AN765" s="277">
        <v>5940</v>
      </c>
      <c r="AO765" s="277">
        <v>5625</v>
      </c>
      <c r="AP765" s="278">
        <v>5320</v>
      </c>
    </row>
    <row r="766" spans="1:42" hidden="1">
      <c r="A766" s="263">
        <v>3</v>
      </c>
      <c r="B766" s="264" t="s">
        <v>331</v>
      </c>
      <c r="C766" s="264">
        <v>1</v>
      </c>
      <c r="D766" s="264" t="s">
        <v>99</v>
      </c>
      <c r="E766" s="264">
        <v>13</v>
      </c>
      <c r="F766" s="264" t="s">
        <v>390</v>
      </c>
      <c r="G766" s="264">
        <v>35</v>
      </c>
      <c r="H766" s="264" t="s">
        <v>761</v>
      </c>
      <c r="I766" s="266" t="s">
        <v>230</v>
      </c>
      <c r="J766" s="264" t="s">
        <v>365</v>
      </c>
      <c r="K766" s="264" t="s">
        <v>391</v>
      </c>
      <c r="L766" s="264"/>
      <c r="M766" s="274">
        <v>231</v>
      </c>
      <c r="N766" s="274">
        <v>3203.9999999999741</v>
      </c>
      <c r="O766" s="274">
        <v>6494</v>
      </c>
      <c r="P766" s="274">
        <v>10234</v>
      </c>
      <c r="Q766" s="274">
        <v>14254</v>
      </c>
      <c r="R766" s="274">
        <v>19024</v>
      </c>
      <c r="S766" s="274">
        <v>24514</v>
      </c>
      <c r="T766" s="274">
        <v>30804</v>
      </c>
      <c r="U766" s="274">
        <v>38204</v>
      </c>
      <c r="V766" s="274">
        <v>47104</v>
      </c>
      <c r="W766" s="274">
        <v>58054</v>
      </c>
      <c r="X766" s="274">
        <v>71804</v>
      </c>
      <c r="Y766" s="274">
        <v>89804</v>
      </c>
      <c r="Z766" s="274">
        <v>113504</v>
      </c>
      <c r="AA766" s="274">
        <v>138382</v>
      </c>
      <c r="AB766" s="274">
        <v>163760</v>
      </c>
      <c r="AC766" s="274">
        <v>189188</v>
      </c>
      <c r="AD766" s="274">
        <v>216616</v>
      </c>
      <c r="AE766" s="274">
        <v>242694</v>
      </c>
      <c r="AF766" s="274">
        <v>269872</v>
      </c>
      <c r="AG766" s="274">
        <v>295900</v>
      </c>
      <c r="AH766" s="274">
        <v>322692</v>
      </c>
      <c r="AI766" s="274">
        <v>349286</v>
      </c>
      <c r="AJ766" s="274">
        <v>375674</v>
      </c>
      <c r="AK766" s="274">
        <v>404662</v>
      </c>
      <c r="AL766" s="274">
        <v>428333</v>
      </c>
      <c r="AM766" s="274">
        <v>452308</v>
      </c>
      <c r="AN766" s="274">
        <v>476896</v>
      </c>
      <c r="AO766" s="274">
        <v>500344</v>
      </c>
      <c r="AP766" s="279">
        <v>522909</v>
      </c>
    </row>
    <row r="767" spans="1:42" hidden="1">
      <c r="A767" s="268">
        <v>3</v>
      </c>
      <c r="B767" s="182" t="s">
        <v>331</v>
      </c>
      <c r="C767" s="182">
        <v>1</v>
      </c>
      <c r="D767" s="182" t="s">
        <v>99</v>
      </c>
      <c r="E767" s="182">
        <v>13</v>
      </c>
      <c r="F767" s="182" t="s">
        <v>390</v>
      </c>
      <c r="G767" s="182">
        <v>36</v>
      </c>
      <c r="H767" s="182" t="s">
        <v>212</v>
      </c>
      <c r="I767" s="184" t="s">
        <v>230</v>
      </c>
      <c r="J767" s="182" t="s">
        <v>365</v>
      </c>
      <c r="K767" s="182" t="s">
        <v>391</v>
      </c>
      <c r="L767" s="182"/>
      <c r="M767" s="252">
        <v>0</v>
      </c>
      <c r="N767" s="252">
        <v>149.11111111111111</v>
      </c>
      <c r="O767" s="252">
        <v>350</v>
      </c>
      <c r="P767" s="252">
        <v>600</v>
      </c>
      <c r="Q767" s="252">
        <v>1000</v>
      </c>
      <c r="R767" s="252">
        <v>1500</v>
      </c>
      <c r="S767" s="252">
        <v>2100</v>
      </c>
      <c r="T767" s="252">
        <v>2800</v>
      </c>
      <c r="U767" s="252">
        <v>3600</v>
      </c>
      <c r="V767" s="252">
        <v>4800</v>
      </c>
      <c r="W767" s="252">
        <v>6500</v>
      </c>
      <c r="X767" s="252">
        <v>9000</v>
      </c>
      <c r="Y767" s="252">
        <v>13000</v>
      </c>
      <c r="Z767" s="252">
        <v>18000</v>
      </c>
      <c r="AA767" s="252">
        <v>24000</v>
      </c>
      <c r="AB767" s="252">
        <v>31000</v>
      </c>
      <c r="AC767" s="252">
        <v>39000</v>
      </c>
      <c r="AD767" s="252">
        <v>48000</v>
      </c>
      <c r="AE767" s="252">
        <v>57000</v>
      </c>
      <c r="AF767" s="252">
        <v>67000</v>
      </c>
      <c r="AG767" s="252">
        <v>77000</v>
      </c>
      <c r="AH767" s="252">
        <v>87000</v>
      </c>
      <c r="AI767" s="252">
        <v>97000</v>
      </c>
      <c r="AJ767" s="252">
        <v>107000</v>
      </c>
      <c r="AK767" s="252">
        <v>117000</v>
      </c>
      <c r="AL767" s="252">
        <v>127000</v>
      </c>
      <c r="AM767" s="252">
        <v>137000</v>
      </c>
      <c r="AN767" s="252">
        <v>147000</v>
      </c>
      <c r="AO767" s="252">
        <v>157000</v>
      </c>
      <c r="AP767" s="276">
        <v>167000</v>
      </c>
    </row>
    <row r="768" spans="1:42" hidden="1">
      <c r="A768" s="268">
        <v>3</v>
      </c>
      <c r="B768" s="182" t="s">
        <v>331</v>
      </c>
      <c r="C768" s="182">
        <v>1</v>
      </c>
      <c r="D768" s="182" t="s">
        <v>99</v>
      </c>
      <c r="E768" s="182">
        <v>13</v>
      </c>
      <c r="F768" s="182" t="s">
        <v>390</v>
      </c>
      <c r="G768" s="182">
        <v>37</v>
      </c>
      <c r="H768" s="182" t="s">
        <v>768</v>
      </c>
      <c r="I768" s="184" t="s">
        <v>230</v>
      </c>
      <c r="J768" s="182" t="s">
        <v>365</v>
      </c>
      <c r="K768" s="182" t="s">
        <v>391</v>
      </c>
      <c r="L768" s="182"/>
      <c r="M768" s="252">
        <v>295</v>
      </c>
      <c r="N768" s="252">
        <v>585</v>
      </c>
      <c r="O768" s="252">
        <v>880</v>
      </c>
      <c r="P768" s="252">
        <v>1180</v>
      </c>
      <c r="Q768" s="252">
        <v>1485</v>
      </c>
      <c r="R768" s="252">
        <v>1790</v>
      </c>
      <c r="S768" s="252">
        <v>2100</v>
      </c>
      <c r="T768" s="252">
        <v>2420</v>
      </c>
      <c r="U768" s="252">
        <v>2760</v>
      </c>
      <c r="V768" s="252">
        <v>3140</v>
      </c>
      <c r="W768" s="252">
        <v>3570</v>
      </c>
      <c r="X768" s="252">
        <v>4060</v>
      </c>
      <c r="Y768" s="252">
        <v>4610</v>
      </c>
      <c r="Z768" s="252">
        <v>5380</v>
      </c>
      <c r="AA768" s="252">
        <v>6510</v>
      </c>
      <c r="AB768" s="252">
        <v>8055</v>
      </c>
      <c r="AC768" s="252">
        <v>10350</v>
      </c>
      <c r="AD768" s="252">
        <v>13363</v>
      </c>
      <c r="AE768" s="252">
        <v>17162</v>
      </c>
      <c r="AF768" s="252">
        <v>21187</v>
      </c>
      <c r="AG768" s="252">
        <v>25594</v>
      </c>
      <c r="AH768" s="252">
        <v>30282</v>
      </c>
      <c r="AI768" s="252">
        <v>35294</v>
      </c>
      <c r="AJ768" s="252">
        <v>40308</v>
      </c>
      <c r="AK768" s="252">
        <v>45322</v>
      </c>
      <c r="AL768" s="252">
        <v>50338</v>
      </c>
      <c r="AM768" s="252">
        <v>55045</v>
      </c>
      <c r="AN768" s="252">
        <v>59748</v>
      </c>
      <c r="AO768" s="252">
        <v>64346</v>
      </c>
      <c r="AP768" s="276">
        <v>68791</v>
      </c>
    </row>
    <row r="769" spans="1:42" hidden="1">
      <c r="A769" s="268">
        <v>3</v>
      </c>
      <c r="B769" s="182" t="s">
        <v>331</v>
      </c>
      <c r="C769" s="182">
        <v>1</v>
      </c>
      <c r="D769" s="182" t="s">
        <v>99</v>
      </c>
      <c r="E769" s="182">
        <v>13</v>
      </c>
      <c r="F769" s="182" t="s">
        <v>390</v>
      </c>
      <c r="G769" s="182">
        <v>38</v>
      </c>
      <c r="H769" s="182" t="s">
        <v>763</v>
      </c>
      <c r="I769" s="184" t="s">
        <v>230</v>
      </c>
      <c r="J769" s="182" t="s">
        <v>365</v>
      </c>
      <c r="K769" s="182" t="s">
        <v>391</v>
      </c>
      <c r="L769" s="182"/>
      <c r="M769" s="252">
        <v>243</v>
      </c>
      <c r="N769" s="252">
        <v>299.77777777778101</v>
      </c>
      <c r="O769" s="252">
        <v>549.55555555556202</v>
      </c>
      <c r="P769" s="252">
        <v>1020.3333333333285</v>
      </c>
      <c r="Q769" s="252">
        <v>1700.1111111111095</v>
      </c>
      <c r="R769" s="252">
        <v>2749.888888888876</v>
      </c>
      <c r="S769" s="252">
        <v>4299.666666666657</v>
      </c>
      <c r="T769" s="252">
        <v>6300.444444444438</v>
      </c>
      <c r="U769" s="252">
        <v>8900.222222222219</v>
      </c>
      <c r="V769" s="252">
        <v>12470</v>
      </c>
      <c r="W769" s="252">
        <v>17249.899999999994</v>
      </c>
      <c r="X769" s="252">
        <v>23499.799999999988</v>
      </c>
      <c r="Y769" s="252">
        <v>30849.700000000012</v>
      </c>
      <c r="Z769" s="252">
        <v>38399.600000000006</v>
      </c>
      <c r="AA769" s="252">
        <v>46311.5</v>
      </c>
      <c r="AB769" s="252">
        <v>53624.399999999994</v>
      </c>
      <c r="AC769" s="252">
        <v>60786.299999999988</v>
      </c>
      <c r="AD769" s="252">
        <v>65848.200000000012</v>
      </c>
      <c r="AE769" s="252">
        <v>72160.100000000006</v>
      </c>
      <c r="AF769" s="252">
        <v>77272</v>
      </c>
      <c r="AG769" s="252">
        <v>83471.5</v>
      </c>
      <c r="AH769" s="252">
        <v>88822</v>
      </c>
      <c r="AI769" s="252">
        <v>94271.5</v>
      </c>
      <c r="AJ769" s="252">
        <v>99872</v>
      </c>
      <c r="AK769" s="252">
        <v>105022</v>
      </c>
      <c r="AL769" s="252">
        <v>110922</v>
      </c>
      <c r="AM769" s="252">
        <v>121071.5</v>
      </c>
      <c r="AN769" s="252">
        <v>130332</v>
      </c>
      <c r="AO769" s="252">
        <v>140551.5</v>
      </c>
      <c r="AP769" s="276">
        <v>150972</v>
      </c>
    </row>
    <row r="770" spans="1:42" hidden="1">
      <c r="A770" s="268">
        <v>3</v>
      </c>
      <c r="B770" s="182" t="s">
        <v>331</v>
      </c>
      <c r="C770" s="182">
        <v>1</v>
      </c>
      <c r="D770" s="182" t="s">
        <v>99</v>
      </c>
      <c r="E770" s="182">
        <v>13</v>
      </c>
      <c r="F770" s="182" t="s">
        <v>390</v>
      </c>
      <c r="G770" s="182">
        <v>39</v>
      </c>
      <c r="H770" s="182" t="s">
        <v>215</v>
      </c>
      <c r="I770" s="184" t="s">
        <v>230</v>
      </c>
      <c r="J770" s="182" t="s">
        <v>365</v>
      </c>
      <c r="K770" s="182" t="s">
        <v>391</v>
      </c>
      <c r="L770" s="182"/>
      <c r="M770" s="252">
        <v>88</v>
      </c>
      <c r="N770" s="252">
        <v>155.66666666666652</v>
      </c>
      <c r="O770" s="252">
        <v>229</v>
      </c>
      <c r="P770" s="252">
        <v>307</v>
      </c>
      <c r="Q770" s="252">
        <v>392.22222222222263</v>
      </c>
      <c r="R770" s="252">
        <v>483</v>
      </c>
      <c r="S770" s="252">
        <v>586</v>
      </c>
      <c r="T770" s="252">
        <v>714</v>
      </c>
      <c r="U770" s="252">
        <v>868</v>
      </c>
      <c r="V770" s="252">
        <v>1059</v>
      </c>
      <c r="W770" s="252">
        <v>1293</v>
      </c>
      <c r="X770" s="252">
        <v>1500</v>
      </c>
      <c r="Y770" s="252">
        <v>1765</v>
      </c>
      <c r="Z770" s="252">
        <v>2080</v>
      </c>
      <c r="AA770" s="252">
        <v>2438</v>
      </c>
      <c r="AB770" s="252">
        <v>2790</v>
      </c>
      <c r="AC770" s="252">
        <v>3130</v>
      </c>
      <c r="AD770" s="252">
        <v>3445</v>
      </c>
      <c r="AE770" s="252">
        <v>3734</v>
      </c>
      <c r="AF770" s="252">
        <v>3986</v>
      </c>
      <c r="AG770" s="252">
        <v>4192</v>
      </c>
      <c r="AH770" s="252">
        <v>4360</v>
      </c>
      <c r="AI770" s="252">
        <v>4465</v>
      </c>
      <c r="AJ770" s="252">
        <v>4515</v>
      </c>
      <c r="AK770" s="252">
        <v>4515</v>
      </c>
      <c r="AL770" s="252">
        <v>4515</v>
      </c>
      <c r="AM770" s="252">
        <v>4515</v>
      </c>
      <c r="AN770" s="252">
        <v>4515</v>
      </c>
      <c r="AO770" s="252">
        <v>4515</v>
      </c>
      <c r="AP770" s="276">
        <v>4515</v>
      </c>
    </row>
    <row r="771" spans="1:42" hidden="1">
      <c r="A771" s="268">
        <v>3</v>
      </c>
      <c r="B771" s="182" t="s">
        <v>331</v>
      </c>
      <c r="C771" s="182">
        <v>1</v>
      </c>
      <c r="D771" s="182" t="s">
        <v>99</v>
      </c>
      <c r="E771" s="182">
        <v>13</v>
      </c>
      <c r="F771" s="182" t="s">
        <v>390</v>
      </c>
      <c r="G771" s="182">
        <v>40</v>
      </c>
      <c r="H771" s="182" t="s">
        <v>216</v>
      </c>
      <c r="I771" s="184" t="s">
        <v>230</v>
      </c>
      <c r="J771" s="182" t="s">
        <v>365</v>
      </c>
      <c r="K771" s="182" t="s">
        <v>391</v>
      </c>
      <c r="L771" s="182"/>
      <c r="M771" s="252">
        <v>0</v>
      </c>
      <c r="N771" s="252">
        <v>62</v>
      </c>
      <c r="O771" s="252">
        <v>125</v>
      </c>
      <c r="P771" s="252">
        <v>189</v>
      </c>
      <c r="Q771" s="252">
        <v>256</v>
      </c>
      <c r="R771" s="252">
        <v>326</v>
      </c>
      <c r="S771" s="252">
        <v>400</v>
      </c>
      <c r="T771" s="252">
        <v>480</v>
      </c>
      <c r="U771" s="252">
        <v>570</v>
      </c>
      <c r="V771" s="252">
        <v>680</v>
      </c>
      <c r="W771" s="252">
        <v>805</v>
      </c>
      <c r="X771" s="252">
        <v>950</v>
      </c>
      <c r="Y771" s="252">
        <v>1122</v>
      </c>
      <c r="Z771" s="252">
        <v>1322</v>
      </c>
      <c r="AA771" s="252">
        <v>1530</v>
      </c>
      <c r="AB771" s="252">
        <v>1752</v>
      </c>
      <c r="AC771" s="252">
        <v>1919</v>
      </c>
      <c r="AD771" s="252">
        <v>2085</v>
      </c>
      <c r="AE771" s="252">
        <v>2250</v>
      </c>
      <c r="AF771" s="252">
        <v>2412</v>
      </c>
      <c r="AG771" s="252">
        <v>2571</v>
      </c>
      <c r="AH771" s="252">
        <v>2725</v>
      </c>
      <c r="AI771" s="252">
        <v>2874</v>
      </c>
      <c r="AJ771" s="252">
        <v>3013</v>
      </c>
      <c r="AK771" s="252">
        <v>3132</v>
      </c>
      <c r="AL771" s="252">
        <v>3236</v>
      </c>
      <c r="AM771" s="252">
        <v>3320</v>
      </c>
      <c r="AN771" s="252">
        <v>3377</v>
      </c>
      <c r="AO771" s="252">
        <v>3406</v>
      </c>
      <c r="AP771" s="276">
        <v>3427</v>
      </c>
    </row>
    <row r="772" spans="1:42" hidden="1">
      <c r="A772" s="268">
        <v>3</v>
      </c>
      <c r="B772" s="182" t="s">
        <v>331</v>
      </c>
      <c r="C772" s="182">
        <v>1</v>
      </c>
      <c r="D772" s="182" t="s">
        <v>99</v>
      </c>
      <c r="E772" s="182">
        <v>13</v>
      </c>
      <c r="F772" s="182" t="s">
        <v>390</v>
      </c>
      <c r="G772" s="182">
        <v>41</v>
      </c>
      <c r="H772" s="182" t="s">
        <v>765</v>
      </c>
      <c r="I772" s="184" t="s">
        <v>230</v>
      </c>
      <c r="J772" s="182" t="s">
        <v>365</v>
      </c>
      <c r="K772" s="182" t="s">
        <v>391</v>
      </c>
      <c r="L772" s="182"/>
      <c r="M772" s="252">
        <v>32</v>
      </c>
      <c r="N772" s="252">
        <v>50</v>
      </c>
      <c r="O772" s="252">
        <v>80</v>
      </c>
      <c r="P772" s="252">
        <v>110</v>
      </c>
      <c r="Q772" s="252">
        <v>150</v>
      </c>
      <c r="R772" s="252">
        <v>200</v>
      </c>
      <c r="S772" s="252">
        <v>250</v>
      </c>
      <c r="T772" s="252">
        <v>300</v>
      </c>
      <c r="U772" s="252">
        <v>398</v>
      </c>
      <c r="V772" s="252">
        <v>495</v>
      </c>
      <c r="W772" s="252">
        <v>592</v>
      </c>
      <c r="X772" s="252">
        <v>690</v>
      </c>
      <c r="Y772" s="252">
        <v>787</v>
      </c>
      <c r="Z772" s="252">
        <v>884</v>
      </c>
      <c r="AA772" s="252">
        <v>982</v>
      </c>
      <c r="AB772" s="252">
        <v>1084</v>
      </c>
      <c r="AC772" s="252">
        <v>1163</v>
      </c>
      <c r="AD772" s="252">
        <v>1231</v>
      </c>
      <c r="AE772" s="252">
        <v>1298</v>
      </c>
      <c r="AF772" s="252">
        <v>1355</v>
      </c>
      <c r="AG772" s="252">
        <v>1403</v>
      </c>
      <c r="AH772" s="252">
        <v>1450</v>
      </c>
      <c r="AI772" s="252">
        <v>1497</v>
      </c>
      <c r="AJ772" s="252">
        <v>1497</v>
      </c>
      <c r="AK772" s="252">
        <v>1497</v>
      </c>
      <c r="AL772" s="252">
        <v>1497</v>
      </c>
      <c r="AM772" s="252">
        <v>1497</v>
      </c>
      <c r="AN772" s="252">
        <v>1497</v>
      </c>
      <c r="AO772" s="252">
        <v>1497</v>
      </c>
      <c r="AP772" s="276">
        <v>1497</v>
      </c>
    </row>
    <row r="773" spans="1:42" hidden="1">
      <c r="A773" s="268">
        <v>3</v>
      </c>
      <c r="B773" s="182" t="s">
        <v>331</v>
      </c>
      <c r="C773" s="182">
        <v>1</v>
      </c>
      <c r="D773" s="182" t="s">
        <v>99</v>
      </c>
      <c r="E773" s="182">
        <v>13</v>
      </c>
      <c r="F773" s="182" t="s">
        <v>390</v>
      </c>
      <c r="G773" s="182">
        <v>42</v>
      </c>
      <c r="H773" s="182" t="s">
        <v>766</v>
      </c>
      <c r="I773" s="184" t="s">
        <v>230</v>
      </c>
      <c r="J773" s="182" t="s">
        <v>365</v>
      </c>
      <c r="K773" s="182" t="s">
        <v>391</v>
      </c>
      <c r="L773" s="182"/>
      <c r="M773" s="252">
        <v>0</v>
      </c>
      <c r="N773" s="252">
        <v>3</v>
      </c>
      <c r="O773" s="252">
        <v>7</v>
      </c>
      <c r="P773" s="252">
        <v>11</v>
      </c>
      <c r="Q773" s="252">
        <v>15</v>
      </c>
      <c r="R773" s="252">
        <v>22</v>
      </c>
      <c r="S773" s="252">
        <v>27</v>
      </c>
      <c r="T773" s="252">
        <v>37</v>
      </c>
      <c r="U773" s="252">
        <v>49</v>
      </c>
      <c r="V773" s="252">
        <v>59</v>
      </c>
      <c r="W773" s="252">
        <v>79</v>
      </c>
      <c r="X773" s="252">
        <v>101</v>
      </c>
      <c r="Y773" s="252">
        <v>131</v>
      </c>
      <c r="Z773" s="252">
        <v>161</v>
      </c>
      <c r="AA773" s="252">
        <v>203</v>
      </c>
      <c r="AB773" s="252">
        <v>238</v>
      </c>
      <c r="AC773" s="252">
        <v>275</v>
      </c>
      <c r="AD773" s="252">
        <v>313</v>
      </c>
      <c r="AE773" s="252">
        <v>349</v>
      </c>
      <c r="AF773" s="252">
        <v>385</v>
      </c>
      <c r="AG773" s="252">
        <v>420</v>
      </c>
      <c r="AH773" s="252">
        <v>455</v>
      </c>
      <c r="AI773" s="252">
        <v>485</v>
      </c>
      <c r="AJ773" s="252">
        <v>515</v>
      </c>
      <c r="AK773" s="252">
        <v>545</v>
      </c>
      <c r="AL773" s="252">
        <v>565</v>
      </c>
      <c r="AM773" s="252">
        <v>585</v>
      </c>
      <c r="AN773" s="252">
        <v>595</v>
      </c>
      <c r="AO773" s="252">
        <v>605</v>
      </c>
      <c r="AP773" s="276">
        <v>605</v>
      </c>
    </row>
    <row r="774" spans="1:42" hidden="1">
      <c r="A774" s="268">
        <v>3</v>
      </c>
      <c r="B774" s="182" t="s">
        <v>331</v>
      </c>
      <c r="C774" s="182">
        <v>1</v>
      </c>
      <c r="D774" s="182" t="s">
        <v>99</v>
      </c>
      <c r="E774" s="182">
        <v>13</v>
      </c>
      <c r="F774" s="182" t="s">
        <v>390</v>
      </c>
      <c r="G774" s="182">
        <v>43</v>
      </c>
      <c r="H774" s="182" t="s">
        <v>767</v>
      </c>
      <c r="I774" s="184" t="s">
        <v>230</v>
      </c>
      <c r="J774" s="182" t="s">
        <v>365</v>
      </c>
      <c r="K774" s="182" t="s">
        <v>391</v>
      </c>
      <c r="L774" s="182"/>
      <c r="M774" s="252">
        <v>0</v>
      </c>
      <c r="N774" s="252">
        <v>0</v>
      </c>
      <c r="O774" s="252">
        <v>0</v>
      </c>
      <c r="P774" s="252">
        <v>0</v>
      </c>
      <c r="Q774" s="252">
        <v>0</v>
      </c>
      <c r="R774" s="252">
        <v>0</v>
      </c>
      <c r="S774" s="252">
        <v>0</v>
      </c>
      <c r="T774" s="252">
        <v>0</v>
      </c>
      <c r="U774" s="252">
        <v>0</v>
      </c>
      <c r="V774" s="252">
        <v>0</v>
      </c>
      <c r="W774" s="252">
        <v>0</v>
      </c>
      <c r="X774" s="252">
        <v>0</v>
      </c>
      <c r="Y774" s="252">
        <v>0</v>
      </c>
      <c r="Z774" s="252">
        <v>0</v>
      </c>
      <c r="AA774" s="252">
        <v>0</v>
      </c>
      <c r="AB774" s="252">
        <v>0</v>
      </c>
      <c r="AC774" s="252">
        <v>0</v>
      </c>
      <c r="AD774" s="252">
        <v>0</v>
      </c>
      <c r="AE774" s="252">
        <v>0</v>
      </c>
      <c r="AF774" s="252">
        <v>0</v>
      </c>
      <c r="AG774" s="252">
        <v>0</v>
      </c>
      <c r="AH774" s="252">
        <v>0</v>
      </c>
      <c r="AI774" s="252">
        <v>0</v>
      </c>
      <c r="AJ774" s="252">
        <v>0</v>
      </c>
      <c r="AK774" s="252">
        <v>0</v>
      </c>
      <c r="AL774" s="252">
        <v>0</v>
      </c>
      <c r="AM774" s="252">
        <v>0</v>
      </c>
      <c r="AN774" s="252">
        <v>0</v>
      </c>
      <c r="AO774" s="252">
        <v>0</v>
      </c>
      <c r="AP774" s="276">
        <v>0</v>
      </c>
    </row>
    <row r="775" spans="1:42" hidden="1">
      <c r="A775" s="268">
        <v>3</v>
      </c>
      <c r="B775" s="182" t="s">
        <v>331</v>
      </c>
      <c r="C775" s="182">
        <v>1</v>
      </c>
      <c r="D775" s="182" t="s">
        <v>99</v>
      </c>
      <c r="E775" s="182">
        <v>13</v>
      </c>
      <c r="F775" s="182" t="s">
        <v>390</v>
      </c>
      <c r="G775" s="182">
        <v>44</v>
      </c>
      <c r="H775" s="182" t="s">
        <v>220</v>
      </c>
      <c r="I775" s="184" t="s">
        <v>230</v>
      </c>
      <c r="J775" s="182" t="s">
        <v>365</v>
      </c>
      <c r="K775" s="182" t="s">
        <v>391</v>
      </c>
      <c r="L775" s="182"/>
      <c r="M775" s="252">
        <v>0</v>
      </c>
      <c r="N775" s="252">
        <v>0</v>
      </c>
      <c r="O775" s="252">
        <v>0</v>
      </c>
      <c r="P775" s="252">
        <v>0</v>
      </c>
      <c r="Q775" s="252">
        <v>0</v>
      </c>
      <c r="R775" s="252">
        <v>0</v>
      </c>
      <c r="S775" s="252">
        <v>0</v>
      </c>
      <c r="T775" s="252">
        <v>0</v>
      </c>
      <c r="U775" s="252">
        <v>0</v>
      </c>
      <c r="V775" s="252">
        <v>0</v>
      </c>
      <c r="W775" s="252">
        <v>0</v>
      </c>
      <c r="X775" s="252">
        <v>0</v>
      </c>
      <c r="Y775" s="252">
        <v>0</v>
      </c>
      <c r="Z775" s="252">
        <v>0</v>
      </c>
      <c r="AA775" s="252">
        <v>0</v>
      </c>
      <c r="AB775" s="252">
        <v>0</v>
      </c>
      <c r="AC775" s="252">
        <v>0</v>
      </c>
      <c r="AD775" s="252">
        <v>0</v>
      </c>
      <c r="AE775" s="252">
        <v>0</v>
      </c>
      <c r="AF775" s="252">
        <v>0</v>
      </c>
      <c r="AG775" s="252">
        <v>0</v>
      </c>
      <c r="AH775" s="252">
        <v>0</v>
      </c>
      <c r="AI775" s="252">
        <v>0</v>
      </c>
      <c r="AJ775" s="252">
        <v>0</v>
      </c>
      <c r="AK775" s="252">
        <v>0</v>
      </c>
      <c r="AL775" s="252">
        <v>0</v>
      </c>
      <c r="AM775" s="252">
        <v>0</v>
      </c>
      <c r="AN775" s="252">
        <v>0</v>
      </c>
      <c r="AO775" s="252">
        <v>0</v>
      </c>
      <c r="AP775" s="276">
        <v>0</v>
      </c>
    </row>
    <row r="776" spans="1:42" hidden="1">
      <c r="A776" s="268">
        <v>3</v>
      </c>
      <c r="B776" s="182" t="s">
        <v>331</v>
      </c>
      <c r="C776" s="182">
        <v>1</v>
      </c>
      <c r="D776" s="182" t="s">
        <v>99</v>
      </c>
      <c r="E776" s="182">
        <v>13</v>
      </c>
      <c r="F776" s="182" t="s">
        <v>390</v>
      </c>
      <c r="G776" s="182">
        <v>45</v>
      </c>
      <c r="H776" s="182" t="s">
        <v>221</v>
      </c>
      <c r="I776" s="184" t="s">
        <v>230</v>
      </c>
      <c r="J776" s="182" t="s">
        <v>365</v>
      </c>
      <c r="K776" s="182" t="s">
        <v>391</v>
      </c>
      <c r="L776" s="182"/>
      <c r="M776" s="252">
        <v>0</v>
      </c>
      <c r="N776" s="252">
        <v>0</v>
      </c>
      <c r="O776" s="252">
        <v>0</v>
      </c>
      <c r="P776" s="252">
        <v>0</v>
      </c>
      <c r="Q776" s="252">
        <v>20</v>
      </c>
      <c r="R776" s="252">
        <v>40</v>
      </c>
      <c r="S776" s="252">
        <v>70</v>
      </c>
      <c r="T776" s="252">
        <v>100</v>
      </c>
      <c r="U776" s="252">
        <v>130</v>
      </c>
      <c r="V776" s="252">
        <v>170</v>
      </c>
      <c r="W776" s="252">
        <v>210</v>
      </c>
      <c r="X776" s="252">
        <v>250</v>
      </c>
      <c r="Y776" s="252">
        <v>300</v>
      </c>
      <c r="Z776" s="252">
        <v>350</v>
      </c>
      <c r="AA776" s="252">
        <v>400</v>
      </c>
      <c r="AB776" s="252">
        <v>450</v>
      </c>
      <c r="AC776" s="252">
        <v>477</v>
      </c>
      <c r="AD776" s="252">
        <v>500</v>
      </c>
      <c r="AE776" s="252">
        <v>521</v>
      </c>
      <c r="AF776" s="252">
        <v>521</v>
      </c>
      <c r="AG776" s="252">
        <v>521</v>
      </c>
      <c r="AH776" s="252">
        <v>521</v>
      </c>
      <c r="AI776" s="252">
        <v>521</v>
      </c>
      <c r="AJ776" s="252">
        <v>521</v>
      </c>
      <c r="AK776" s="252">
        <v>521</v>
      </c>
      <c r="AL776" s="182">
        <v>521</v>
      </c>
      <c r="AM776" s="182">
        <v>521</v>
      </c>
      <c r="AN776" s="182">
        <v>521</v>
      </c>
      <c r="AO776" s="182">
        <v>521</v>
      </c>
      <c r="AP776" s="269">
        <v>521</v>
      </c>
    </row>
    <row r="777" spans="1:42" hidden="1">
      <c r="A777" s="268">
        <v>3</v>
      </c>
      <c r="B777" s="182" t="s">
        <v>331</v>
      </c>
      <c r="C777" s="182">
        <v>1</v>
      </c>
      <c r="D777" s="182" t="s">
        <v>99</v>
      </c>
      <c r="E777" s="182">
        <v>13</v>
      </c>
      <c r="F777" s="182" t="s">
        <v>390</v>
      </c>
      <c r="G777" s="182">
        <v>46</v>
      </c>
      <c r="H777" s="182" t="s">
        <v>222</v>
      </c>
      <c r="I777" s="184" t="s">
        <v>230</v>
      </c>
      <c r="J777" s="182" t="s">
        <v>365</v>
      </c>
      <c r="K777" s="182" t="s">
        <v>391</v>
      </c>
      <c r="L777" s="182"/>
      <c r="M777" s="252">
        <v>1268</v>
      </c>
      <c r="N777" s="252">
        <v>2600</v>
      </c>
      <c r="O777" s="252">
        <v>4000</v>
      </c>
      <c r="P777" s="252">
        <v>6200</v>
      </c>
      <c r="Q777" s="252">
        <v>9100</v>
      </c>
      <c r="R777" s="252">
        <v>12900</v>
      </c>
      <c r="S777" s="252">
        <v>17700</v>
      </c>
      <c r="T777" s="252">
        <v>23600</v>
      </c>
      <c r="U777" s="252">
        <v>31750</v>
      </c>
      <c r="V777" s="252">
        <v>41350</v>
      </c>
      <c r="W777" s="252">
        <v>52600</v>
      </c>
      <c r="X777" s="252">
        <v>65500</v>
      </c>
      <c r="Y777" s="252">
        <v>81000</v>
      </c>
      <c r="Z777" s="252">
        <v>101000</v>
      </c>
      <c r="AA777" s="252">
        <v>124810</v>
      </c>
      <c r="AB777" s="252">
        <v>152200</v>
      </c>
      <c r="AC777" s="252">
        <v>178020</v>
      </c>
      <c r="AD777" s="252">
        <v>203510</v>
      </c>
      <c r="AE777" s="252">
        <v>226550</v>
      </c>
      <c r="AF777" s="252">
        <v>250050</v>
      </c>
      <c r="AG777" s="252">
        <v>272830</v>
      </c>
      <c r="AH777" s="252">
        <v>294300</v>
      </c>
      <c r="AI777" s="252">
        <v>314400</v>
      </c>
      <c r="AJ777" s="252">
        <v>333000</v>
      </c>
      <c r="AK777" s="252">
        <v>348600</v>
      </c>
      <c r="AL777" s="252">
        <v>363300</v>
      </c>
      <c r="AM777" s="252">
        <v>376000</v>
      </c>
      <c r="AN777" s="252">
        <v>385500</v>
      </c>
      <c r="AO777" s="252">
        <v>390500</v>
      </c>
      <c r="AP777" s="276">
        <v>391400</v>
      </c>
    </row>
    <row r="778" spans="1:42" hidden="1">
      <c r="A778" s="268">
        <v>3</v>
      </c>
      <c r="B778" s="182" t="s">
        <v>331</v>
      </c>
      <c r="C778" s="182">
        <v>1</v>
      </c>
      <c r="D778" s="182" t="s">
        <v>99</v>
      </c>
      <c r="E778" s="182">
        <v>13</v>
      </c>
      <c r="F778" s="182" t="s">
        <v>390</v>
      </c>
      <c r="G778" s="182">
        <v>47</v>
      </c>
      <c r="H778" s="182" t="s">
        <v>772</v>
      </c>
      <c r="I778" s="184" t="s">
        <v>230</v>
      </c>
      <c r="J778" s="182" t="s">
        <v>365</v>
      </c>
      <c r="K778" s="182" t="s">
        <v>391</v>
      </c>
      <c r="L778" s="182"/>
      <c r="M778" s="252">
        <v>553</v>
      </c>
      <c r="N778" s="252">
        <v>722.77777777777783</v>
      </c>
      <c r="O778" s="252">
        <v>901</v>
      </c>
      <c r="P778" s="252">
        <v>1090</v>
      </c>
      <c r="Q778" s="252">
        <v>1292</v>
      </c>
      <c r="R778" s="252">
        <v>1510</v>
      </c>
      <c r="S778" s="252">
        <v>1741</v>
      </c>
      <c r="T778" s="252">
        <v>1987</v>
      </c>
      <c r="U778" s="252">
        <v>2248</v>
      </c>
      <c r="V778" s="252">
        <v>2520</v>
      </c>
      <c r="W778" s="252">
        <v>2805</v>
      </c>
      <c r="X778" s="252">
        <v>3100</v>
      </c>
      <c r="Y778" s="252">
        <v>3399</v>
      </c>
      <c r="Z778" s="252">
        <v>3701</v>
      </c>
      <c r="AA778" s="252">
        <v>4008</v>
      </c>
      <c r="AB778" s="252">
        <v>4320</v>
      </c>
      <c r="AC778" s="252">
        <v>4460.7777777777774</v>
      </c>
      <c r="AD778" s="252">
        <v>4596</v>
      </c>
      <c r="AE778" s="252">
        <v>4713</v>
      </c>
      <c r="AF778" s="252">
        <v>4808</v>
      </c>
      <c r="AG778" s="252">
        <v>4875</v>
      </c>
      <c r="AH778" s="252">
        <v>4883</v>
      </c>
      <c r="AI778" s="252">
        <v>4880</v>
      </c>
      <c r="AJ778" s="252">
        <v>4865</v>
      </c>
      <c r="AK778" s="252">
        <v>4841</v>
      </c>
      <c r="AL778" s="252">
        <v>4808</v>
      </c>
      <c r="AM778" s="252">
        <v>4768</v>
      </c>
      <c r="AN778" s="252">
        <v>4729</v>
      </c>
      <c r="AO778" s="252">
        <v>4692</v>
      </c>
      <c r="AP778" s="276">
        <v>4665</v>
      </c>
    </row>
    <row r="779" spans="1:42" hidden="1">
      <c r="A779" s="268">
        <v>3</v>
      </c>
      <c r="B779" s="182" t="s">
        <v>331</v>
      </c>
      <c r="C779" s="182">
        <v>1</v>
      </c>
      <c r="D779" s="182" t="s">
        <v>99</v>
      </c>
      <c r="E779" s="182">
        <v>13</v>
      </c>
      <c r="F779" s="182" t="s">
        <v>390</v>
      </c>
      <c r="G779" s="182">
        <v>48</v>
      </c>
      <c r="H779" s="182" t="s">
        <v>224</v>
      </c>
      <c r="I779" s="184" t="s">
        <v>230</v>
      </c>
      <c r="J779" s="182" t="s">
        <v>365</v>
      </c>
      <c r="K779" s="182" t="s">
        <v>391</v>
      </c>
      <c r="L779" s="182"/>
      <c r="M779" s="252">
        <v>358</v>
      </c>
      <c r="N779" s="252">
        <v>615</v>
      </c>
      <c r="O779" s="252">
        <v>889</v>
      </c>
      <c r="P779" s="252">
        <v>1183</v>
      </c>
      <c r="Q779" s="252">
        <v>1495</v>
      </c>
      <c r="R779" s="252">
        <v>1828</v>
      </c>
      <c r="S779" s="252">
        <v>2183</v>
      </c>
      <c r="T779" s="252">
        <v>2562</v>
      </c>
      <c r="U779" s="252">
        <v>2960</v>
      </c>
      <c r="V779" s="252">
        <v>3369</v>
      </c>
      <c r="W779" s="252">
        <v>3778</v>
      </c>
      <c r="X779" s="252">
        <v>4184</v>
      </c>
      <c r="Y779" s="252">
        <v>4585</v>
      </c>
      <c r="Z779" s="252">
        <v>4978</v>
      </c>
      <c r="AA779" s="252">
        <v>5365</v>
      </c>
      <c r="AB779" s="252">
        <v>5731</v>
      </c>
      <c r="AC779" s="252">
        <v>5796</v>
      </c>
      <c r="AD779" s="252">
        <v>5818</v>
      </c>
      <c r="AE779" s="252">
        <v>5832</v>
      </c>
      <c r="AF779" s="252">
        <v>5841</v>
      </c>
      <c r="AG779" s="252">
        <v>5846</v>
      </c>
      <c r="AH779" s="252">
        <v>5856</v>
      </c>
      <c r="AI779" s="252">
        <v>5869</v>
      </c>
      <c r="AJ779" s="252">
        <v>5886</v>
      </c>
      <c r="AK779" s="252">
        <v>5915</v>
      </c>
      <c r="AL779" s="252">
        <v>5963</v>
      </c>
      <c r="AM779" s="252">
        <v>6047</v>
      </c>
      <c r="AN779" s="252">
        <v>6156</v>
      </c>
      <c r="AO779" s="252">
        <v>6307</v>
      </c>
      <c r="AP779" s="276">
        <v>6486</v>
      </c>
    </row>
    <row r="780" spans="1:42" hidden="1">
      <c r="A780" s="268">
        <v>3</v>
      </c>
      <c r="B780" s="182" t="s">
        <v>331</v>
      </c>
      <c r="C780" s="182">
        <v>1</v>
      </c>
      <c r="D780" s="182" t="s">
        <v>99</v>
      </c>
      <c r="E780" s="182">
        <v>13</v>
      </c>
      <c r="F780" s="182" t="s">
        <v>390</v>
      </c>
      <c r="G780" s="182">
        <v>49</v>
      </c>
      <c r="H780" s="182" t="s">
        <v>764</v>
      </c>
      <c r="I780" s="184" t="s">
        <v>230</v>
      </c>
      <c r="J780" s="182" t="s">
        <v>365</v>
      </c>
      <c r="K780" s="182" t="s">
        <v>391</v>
      </c>
      <c r="L780" s="182"/>
      <c r="M780" s="252">
        <v>51</v>
      </c>
      <c r="N780" s="252">
        <v>70</v>
      </c>
      <c r="O780" s="252">
        <v>95</v>
      </c>
      <c r="P780" s="252">
        <v>120</v>
      </c>
      <c r="Q780" s="252">
        <v>155</v>
      </c>
      <c r="R780" s="252">
        <v>200</v>
      </c>
      <c r="S780" s="252">
        <v>250</v>
      </c>
      <c r="T780" s="252">
        <v>332</v>
      </c>
      <c r="U780" s="252">
        <v>430</v>
      </c>
      <c r="V780" s="252">
        <v>550</v>
      </c>
      <c r="W780" s="252">
        <v>750</v>
      </c>
      <c r="X780" s="252">
        <v>1000</v>
      </c>
      <c r="Y780" s="252">
        <v>1400</v>
      </c>
      <c r="Z780" s="252">
        <v>1800</v>
      </c>
      <c r="AA780" s="252">
        <v>2304</v>
      </c>
      <c r="AB780" s="252">
        <v>2900</v>
      </c>
      <c r="AC780" s="252">
        <v>3500</v>
      </c>
      <c r="AD780" s="252">
        <v>4200</v>
      </c>
      <c r="AE780" s="252">
        <v>4900</v>
      </c>
      <c r="AF780" s="252">
        <v>5700</v>
      </c>
      <c r="AG780" s="252">
        <v>6600</v>
      </c>
      <c r="AH780" s="252">
        <v>7500</v>
      </c>
      <c r="AI780" s="252">
        <v>8500</v>
      </c>
      <c r="AJ780" s="252">
        <v>9600</v>
      </c>
      <c r="AK780" s="252">
        <v>10700</v>
      </c>
      <c r="AL780" s="252">
        <v>11800</v>
      </c>
      <c r="AM780" s="252">
        <v>13000</v>
      </c>
      <c r="AN780" s="252">
        <v>14500</v>
      </c>
      <c r="AO780" s="252">
        <v>16000</v>
      </c>
      <c r="AP780" s="276">
        <v>17500</v>
      </c>
    </row>
    <row r="781" spans="1:42" hidden="1">
      <c r="A781" s="268">
        <v>3</v>
      </c>
      <c r="B781" s="182" t="s">
        <v>331</v>
      </c>
      <c r="C781" s="182">
        <v>1</v>
      </c>
      <c r="D781" s="182" t="s">
        <v>99</v>
      </c>
      <c r="E781" s="182">
        <v>13</v>
      </c>
      <c r="F781" s="182" t="s">
        <v>390</v>
      </c>
      <c r="G781" s="182">
        <v>50</v>
      </c>
      <c r="H781" s="182" t="s">
        <v>762</v>
      </c>
      <c r="I781" s="184" t="s">
        <v>230</v>
      </c>
      <c r="J781" s="182" t="s">
        <v>365</v>
      </c>
      <c r="K781" s="182" t="s">
        <v>391</v>
      </c>
      <c r="L781" s="182"/>
      <c r="M781" s="252">
        <v>0</v>
      </c>
      <c r="N781" s="252">
        <v>0</v>
      </c>
      <c r="O781" s="252">
        <v>0</v>
      </c>
      <c r="P781" s="252">
        <v>0</v>
      </c>
      <c r="Q781" s="252">
        <v>0</v>
      </c>
      <c r="R781" s="252">
        <v>0</v>
      </c>
      <c r="S781" s="252">
        <v>0</v>
      </c>
      <c r="T781" s="252">
        <v>0</v>
      </c>
      <c r="U781" s="252">
        <v>0</v>
      </c>
      <c r="V781" s="252">
        <v>0</v>
      </c>
      <c r="W781" s="252">
        <v>0</v>
      </c>
      <c r="X781" s="252">
        <v>0</v>
      </c>
      <c r="Y781" s="252">
        <v>0</v>
      </c>
      <c r="Z781" s="252">
        <v>0</v>
      </c>
      <c r="AA781" s="252">
        <v>0</v>
      </c>
      <c r="AB781" s="252">
        <v>0</v>
      </c>
      <c r="AC781" s="252">
        <v>0</v>
      </c>
      <c r="AD781" s="252">
        <v>0</v>
      </c>
      <c r="AE781" s="252">
        <v>0</v>
      </c>
      <c r="AF781" s="252">
        <v>0</v>
      </c>
      <c r="AG781" s="252">
        <v>0</v>
      </c>
      <c r="AH781" s="252">
        <v>0</v>
      </c>
      <c r="AI781" s="252">
        <v>0</v>
      </c>
      <c r="AJ781" s="252">
        <v>0</v>
      </c>
      <c r="AK781" s="252">
        <v>0</v>
      </c>
      <c r="AL781" s="252">
        <v>0</v>
      </c>
      <c r="AM781" s="252">
        <v>0</v>
      </c>
      <c r="AN781" s="252">
        <v>0</v>
      </c>
      <c r="AO781" s="252">
        <v>0</v>
      </c>
      <c r="AP781" s="276">
        <v>0</v>
      </c>
    </row>
    <row r="782" spans="1:42" ht="15" hidden="1" thickBot="1">
      <c r="A782" s="270">
        <v>3</v>
      </c>
      <c r="B782" s="185" t="s">
        <v>331</v>
      </c>
      <c r="C782" s="185">
        <v>1</v>
      </c>
      <c r="D782" s="185" t="s">
        <v>99</v>
      </c>
      <c r="E782" s="185">
        <v>13</v>
      </c>
      <c r="F782" s="185" t="s">
        <v>390</v>
      </c>
      <c r="G782" s="185">
        <v>51</v>
      </c>
      <c r="H782" s="185" t="s">
        <v>227</v>
      </c>
      <c r="I782" s="186" t="s">
        <v>230</v>
      </c>
      <c r="J782" s="185" t="s">
        <v>365</v>
      </c>
      <c r="K782" s="185" t="s">
        <v>391</v>
      </c>
      <c r="L782" s="185"/>
      <c r="M782" s="277">
        <v>0</v>
      </c>
      <c r="N782" s="277">
        <v>0</v>
      </c>
      <c r="O782" s="277">
        <v>0</v>
      </c>
      <c r="P782" s="277">
        <v>0</v>
      </c>
      <c r="Q782" s="277">
        <v>0</v>
      </c>
      <c r="R782" s="277">
        <v>0</v>
      </c>
      <c r="S782" s="277">
        <v>0</v>
      </c>
      <c r="T782" s="277">
        <v>0</v>
      </c>
      <c r="U782" s="277">
        <v>0</v>
      </c>
      <c r="V782" s="277">
        <v>0</v>
      </c>
      <c r="W782" s="277">
        <v>0</v>
      </c>
      <c r="X782" s="277">
        <v>0</v>
      </c>
      <c r="Y782" s="277">
        <v>0</v>
      </c>
      <c r="Z782" s="277">
        <v>0</v>
      </c>
      <c r="AA782" s="277">
        <v>0</v>
      </c>
      <c r="AB782" s="277">
        <v>0</v>
      </c>
      <c r="AC782" s="277">
        <v>0</v>
      </c>
      <c r="AD782" s="277">
        <v>0</v>
      </c>
      <c r="AE782" s="277">
        <v>0</v>
      </c>
      <c r="AF782" s="277">
        <v>0</v>
      </c>
      <c r="AG782" s="277">
        <v>0</v>
      </c>
      <c r="AH782" s="277">
        <v>0</v>
      </c>
      <c r="AI782" s="277">
        <v>0</v>
      </c>
      <c r="AJ782" s="277">
        <v>0</v>
      </c>
      <c r="AK782" s="277">
        <v>0</v>
      </c>
      <c r="AL782" s="277">
        <v>0</v>
      </c>
      <c r="AM782" s="277">
        <v>0</v>
      </c>
      <c r="AN782" s="277">
        <v>0</v>
      </c>
      <c r="AO782" s="277">
        <v>0</v>
      </c>
      <c r="AP782" s="278">
        <v>0</v>
      </c>
    </row>
    <row r="783" spans="1:42" hidden="1">
      <c r="A783" s="263">
        <v>3</v>
      </c>
      <c r="B783" s="264" t="s">
        <v>331</v>
      </c>
      <c r="C783" s="264">
        <v>1</v>
      </c>
      <c r="D783" s="264" t="s">
        <v>99</v>
      </c>
      <c r="E783" s="264">
        <v>13</v>
      </c>
      <c r="F783" s="264" t="s">
        <v>390</v>
      </c>
      <c r="G783" s="264">
        <v>52</v>
      </c>
      <c r="H783" s="264" t="s">
        <v>761</v>
      </c>
      <c r="I783" s="266" t="s">
        <v>231</v>
      </c>
      <c r="J783" s="264" t="s">
        <v>365</v>
      </c>
      <c r="K783" s="264" t="s">
        <v>391</v>
      </c>
      <c r="L783" s="264"/>
      <c r="M783" s="274">
        <v>0</v>
      </c>
      <c r="N783" s="274">
        <v>0</v>
      </c>
      <c r="O783" s="274">
        <v>0</v>
      </c>
      <c r="P783" s="274">
        <v>0</v>
      </c>
      <c r="Q783" s="274">
        <v>0</v>
      </c>
      <c r="R783" s="274">
        <v>0</v>
      </c>
      <c r="S783" s="274">
        <v>0</v>
      </c>
      <c r="T783" s="274">
        <v>0</v>
      </c>
      <c r="U783" s="274">
        <v>0</v>
      </c>
      <c r="V783" s="274">
        <v>0</v>
      </c>
      <c r="W783" s="274">
        <v>0</v>
      </c>
      <c r="X783" s="274">
        <v>0</v>
      </c>
      <c r="Y783" s="274">
        <v>0</v>
      </c>
      <c r="Z783" s="274">
        <v>0</v>
      </c>
      <c r="AA783" s="274">
        <v>0</v>
      </c>
      <c r="AB783" s="274">
        <v>0</v>
      </c>
      <c r="AC783" s="274">
        <v>0</v>
      </c>
      <c r="AD783" s="274">
        <v>0</v>
      </c>
      <c r="AE783" s="274">
        <v>0</v>
      </c>
      <c r="AF783" s="274">
        <v>0</v>
      </c>
      <c r="AG783" s="274">
        <v>0</v>
      </c>
      <c r="AH783" s="274">
        <v>0</v>
      </c>
      <c r="AI783" s="274">
        <v>0</v>
      </c>
      <c r="AJ783" s="274">
        <v>0</v>
      </c>
      <c r="AK783" s="274">
        <v>0</v>
      </c>
      <c r="AL783" s="274">
        <v>0</v>
      </c>
      <c r="AM783" s="274">
        <v>0</v>
      </c>
      <c r="AN783" s="274">
        <v>0</v>
      </c>
      <c r="AO783" s="274">
        <v>0</v>
      </c>
      <c r="AP783" s="279">
        <v>0</v>
      </c>
    </row>
    <row r="784" spans="1:42" hidden="1">
      <c r="A784" s="268">
        <v>3</v>
      </c>
      <c r="B784" s="182" t="s">
        <v>331</v>
      </c>
      <c r="C784" s="182">
        <v>1</v>
      </c>
      <c r="D784" s="182" t="s">
        <v>99</v>
      </c>
      <c r="E784" s="182">
        <v>13</v>
      </c>
      <c r="F784" s="182" t="s">
        <v>390</v>
      </c>
      <c r="G784" s="182">
        <v>53</v>
      </c>
      <c r="H784" s="182" t="s">
        <v>212</v>
      </c>
      <c r="I784" s="184" t="s">
        <v>231</v>
      </c>
      <c r="J784" s="182" t="s">
        <v>365</v>
      </c>
      <c r="K784" s="182" t="s">
        <v>391</v>
      </c>
      <c r="L784" s="182"/>
      <c r="M784" s="252">
        <v>0</v>
      </c>
      <c r="N784" s="252">
        <v>0</v>
      </c>
      <c r="O784" s="252">
        <v>0</v>
      </c>
      <c r="P784" s="252">
        <v>0</v>
      </c>
      <c r="Q784" s="252">
        <v>0</v>
      </c>
      <c r="R784" s="252">
        <v>0</v>
      </c>
      <c r="S784" s="252">
        <v>0</v>
      </c>
      <c r="T784" s="252">
        <v>0</v>
      </c>
      <c r="U784" s="252">
        <v>0</v>
      </c>
      <c r="V784" s="252">
        <v>0</v>
      </c>
      <c r="W784" s="252">
        <v>0</v>
      </c>
      <c r="X784" s="252">
        <v>0</v>
      </c>
      <c r="Y784" s="252">
        <v>0</v>
      </c>
      <c r="Z784" s="252">
        <v>0</v>
      </c>
      <c r="AA784" s="252">
        <v>0</v>
      </c>
      <c r="AB784" s="252">
        <v>0</v>
      </c>
      <c r="AC784" s="252">
        <v>0</v>
      </c>
      <c r="AD784" s="252">
        <v>0</v>
      </c>
      <c r="AE784" s="252">
        <v>0</v>
      </c>
      <c r="AF784" s="252">
        <v>0</v>
      </c>
      <c r="AG784" s="252">
        <v>0</v>
      </c>
      <c r="AH784" s="252">
        <v>0</v>
      </c>
      <c r="AI784" s="252">
        <v>0</v>
      </c>
      <c r="AJ784" s="252">
        <v>0</v>
      </c>
      <c r="AK784" s="252">
        <v>0</v>
      </c>
      <c r="AL784" s="252">
        <v>0</v>
      </c>
      <c r="AM784" s="252">
        <v>0</v>
      </c>
      <c r="AN784" s="252">
        <v>0</v>
      </c>
      <c r="AO784" s="252">
        <v>0</v>
      </c>
      <c r="AP784" s="276">
        <v>0</v>
      </c>
    </row>
    <row r="785" spans="1:42" hidden="1">
      <c r="A785" s="268">
        <v>3</v>
      </c>
      <c r="B785" s="182" t="s">
        <v>331</v>
      </c>
      <c r="C785" s="182">
        <v>1</v>
      </c>
      <c r="D785" s="182" t="s">
        <v>99</v>
      </c>
      <c r="E785" s="182">
        <v>13</v>
      </c>
      <c r="F785" s="182" t="s">
        <v>390</v>
      </c>
      <c r="G785" s="182">
        <v>54</v>
      </c>
      <c r="H785" s="182" t="s">
        <v>768</v>
      </c>
      <c r="I785" s="184" t="s">
        <v>231</v>
      </c>
      <c r="J785" s="182" t="s">
        <v>365</v>
      </c>
      <c r="K785" s="182" t="s">
        <v>391</v>
      </c>
      <c r="L785" s="182"/>
      <c r="M785" s="252">
        <v>0</v>
      </c>
      <c r="N785" s="252">
        <v>0</v>
      </c>
      <c r="O785" s="252">
        <v>0</v>
      </c>
      <c r="P785" s="252">
        <v>0</v>
      </c>
      <c r="Q785" s="252">
        <v>0</v>
      </c>
      <c r="R785" s="252">
        <v>0</v>
      </c>
      <c r="S785" s="252">
        <v>0</v>
      </c>
      <c r="T785" s="252">
        <v>0</v>
      </c>
      <c r="U785" s="252">
        <v>0</v>
      </c>
      <c r="V785" s="252">
        <v>0</v>
      </c>
      <c r="W785" s="252">
        <v>0</v>
      </c>
      <c r="X785" s="252">
        <v>0</v>
      </c>
      <c r="Y785" s="252">
        <v>0</v>
      </c>
      <c r="Z785" s="252">
        <v>0</v>
      </c>
      <c r="AA785" s="252">
        <v>0</v>
      </c>
      <c r="AB785" s="252">
        <v>0</v>
      </c>
      <c r="AC785" s="252">
        <v>0</v>
      </c>
      <c r="AD785" s="252">
        <v>0</v>
      </c>
      <c r="AE785" s="252">
        <v>0</v>
      </c>
      <c r="AF785" s="252">
        <v>0</v>
      </c>
      <c r="AG785" s="252">
        <v>0</v>
      </c>
      <c r="AH785" s="252">
        <v>0</v>
      </c>
      <c r="AI785" s="252">
        <v>0</v>
      </c>
      <c r="AJ785" s="252">
        <v>0</v>
      </c>
      <c r="AK785" s="252">
        <v>0</v>
      </c>
      <c r="AL785" s="252">
        <v>0</v>
      </c>
      <c r="AM785" s="252">
        <v>0</v>
      </c>
      <c r="AN785" s="252">
        <v>0</v>
      </c>
      <c r="AO785" s="252">
        <v>0</v>
      </c>
      <c r="AP785" s="276">
        <v>0</v>
      </c>
    </row>
    <row r="786" spans="1:42" hidden="1">
      <c r="A786" s="268">
        <v>3</v>
      </c>
      <c r="B786" s="182" t="s">
        <v>331</v>
      </c>
      <c r="C786" s="182">
        <v>1</v>
      </c>
      <c r="D786" s="182" t="s">
        <v>99</v>
      </c>
      <c r="E786" s="182">
        <v>13</v>
      </c>
      <c r="F786" s="182" t="s">
        <v>390</v>
      </c>
      <c r="G786" s="182">
        <v>55</v>
      </c>
      <c r="H786" s="182" t="s">
        <v>763</v>
      </c>
      <c r="I786" s="184" t="s">
        <v>231</v>
      </c>
      <c r="J786" s="182" t="s">
        <v>365</v>
      </c>
      <c r="K786" s="182" t="s">
        <v>391</v>
      </c>
      <c r="L786" s="182"/>
      <c r="M786" s="252">
        <v>0</v>
      </c>
      <c r="N786" s="252">
        <v>0</v>
      </c>
      <c r="O786" s="252">
        <v>0</v>
      </c>
      <c r="P786" s="252">
        <v>0</v>
      </c>
      <c r="Q786" s="252">
        <v>0</v>
      </c>
      <c r="R786" s="252">
        <v>0</v>
      </c>
      <c r="S786" s="252">
        <v>0</v>
      </c>
      <c r="T786" s="252">
        <v>0</v>
      </c>
      <c r="U786" s="252">
        <v>0</v>
      </c>
      <c r="V786" s="252">
        <v>0</v>
      </c>
      <c r="W786" s="252">
        <v>0</v>
      </c>
      <c r="X786" s="252">
        <v>0</v>
      </c>
      <c r="Y786" s="252">
        <v>0</v>
      </c>
      <c r="Z786" s="252">
        <v>0</v>
      </c>
      <c r="AA786" s="252">
        <v>0</v>
      </c>
      <c r="AB786" s="252">
        <v>0</v>
      </c>
      <c r="AC786" s="252">
        <v>0</v>
      </c>
      <c r="AD786" s="252">
        <v>0</v>
      </c>
      <c r="AE786" s="252">
        <v>0</v>
      </c>
      <c r="AF786" s="252">
        <v>0</v>
      </c>
      <c r="AG786" s="252">
        <v>0</v>
      </c>
      <c r="AH786" s="252">
        <v>0</v>
      </c>
      <c r="AI786" s="252">
        <v>0</v>
      </c>
      <c r="AJ786" s="252">
        <v>0</v>
      </c>
      <c r="AK786" s="252">
        <v>0</v>
      </c>
      <c r="AL786" s="252">
        <v>0</v>
      </c>
      <c r="AM786" s="252">
        <v>0</v>
      </c>
      <c r="AN786" s="252">
        <v>0</v>
      </c>
      <c r="AO786" s="252">
        <v>0</v>
      </c>
      <c r="AP786" s="276">
        <v>0</v>
      </c>
    </row>
    <row r="787" spans="1:42" hidden="1">
      <c r="A787" s="268">
        <v>3</v>
      </c>
      <c r="B787" s="182" t="s">
        <v>331</v>
      </c>
      <c r="C787" s="182">
        <v>1</v>
      </c>
      <c r="D787" s="182" t="s">
        <v>99</v>
      </c>
      <c r="E787" s="182">
        <v>13</v>
      </c>
      <c r="F787" s="182" t="s">
        <v>390</v>
      </c>
      <c r="G787" s="182">
        <v>56</v>
      </c>
      <c r="H787" s="182" t="s">
        <v>215</v>
      </c>
      <c r="I787" s="184" t="s">
        <v>231</v>
      </c>
      <c r="J787" s="182" t="s">
        <v>365</v>
      </c>
      <c r="K787" s="182" t="s">
        <v>391</v>
      </c>
      <c r="L787" s="182"/>
      <c r="M787" s="252">
        <v>0</v>
      </c>
      <c r="N787" s="252">
        <v>0</v>
      </c>
      <c r="O787" s="252">
        <v>0</v>
      </c>
      <c r="P787" s="252">
        <v>0</v>
      </c>
      <c r="Q787" s="252">
        <v>0</v>
      </c>
      <c r="R787" s="252">
        <v>0</v>
      </c>
      <c r="S787" s="252">
        <v>0</v>
      </c>
      <c r="T787" s="252">
        <v>0</v>
      </c>
      <c r="U787" s="252">
        <v>0</v>
      </c>
      <c r="V787" s="252">
        <v>0</v>
      </c>
      <c r="W787" s="252">
        <v>0</v>
      </c>
      <c r="X787" s="252">
        <v>0</v>
      </c>
      <c r="Y787" s="252">
        <v>0</v>
      </c>
      <c r="Z787" s="252">
        <v>0</v>
      </c>
      <c r="AA787" s="252">
        <v>0</v>
      </c>
      <c r="AB787" s="252">
        <v>0</v>
      </c>
      <c r="AC787" s="252">
        <v>0</v>
      </c>
      <c r="AD787" s="252">
        <v>0</v>
      </c>
      <c r="AE787" s="252">
        <v>0</v>
      </c>
      <c r="AF787" s="252">
        <v>0</v>
      </c>
      <c r="AG787" s="252">
        <v>0</v>
      </c>
      <c r="AH787" s="252">
        <v>0</v>
      </c>
      <c r="AI787" s="252">
        <v>0</v>
      </c>
      <c r="AJ787" s="252">
        <v>0</v>
      </c>
      <c r="AK787" s="252">
        <v>0</v>
      </c>
      <c r="AL787" s="252">
        <v>0</v>
      </c>
      <c r="AM787" s="252">
        <v>0</v>
      </c>
      <c r="AN787" s="252">
        <v>0</v>
      </c>
      <c r="AO787" s="252">
        <v>0</v>
      </c>
      <c r="AP787" s="276">
        <v>0</v>
      </c>
    </row>
    <row r="788" spans="1:42" hidden="1">
      <c r="A788" s="268">
        <v>3</v>
      </c>
      <c r="B788" s="182" t="s">
        <v>331</v>
      </c>
      <c r="C788" s="182">
        <v>1</v>
      </c>
      <c r="D788" s="182" t="s">
        <v>99</v>
      </c>
      <c r="E788" s="182">
        <v>13</v>
      </c>
      <c r="F788" s="182" t="s">
        <v>390</v>
      </c>
      <c r="G788" s="182">
        <v>57</v>
      </c>
      <c r="H788" s="182" t="s">
        <v>216</v>
      </c>
      <c r="I788" s="184" t="s">
        <v>231</v>
      </c>
      <c r="J788" s="182" t="s">
        <v>365</v>
      </c>
      <c r="K788" s="182" t="s">
        <v>391</v>
      </c>
      <c r="L788" s="182"/>
      <c r="M788" s="252">
        <v>0</v>
      </c>
      <c r="N788" s="252">
        <v>0</v>
      </c>
      <c r="O788" s="252">
        <v>0</v>
      </c>
      <c r="P788" s="252">
        <v>0</v>
      </c>
      <c r="Q788" s="252">
        <v>0</v>
      </c>
      <c r="R788" s="252">
        <v>0</v>
      </c>
      <c r="S788" s="252">
        <v>0</v>
      </c>
      <c r="T788" s="252">
        <v>0</v>
      </c>
      <c r="U788" s="252">
        <v>0</v>
      </c>
      <c r="V788" s="252">
        <v>0</v>
      </c>
      <c r="W788" s="252">
        <v>0</v>
      </c>
      <c r="X788" s="252">
        <v>0</v>
      </c>
      <c r="Y788" s="252">
        <v>0</v>
      </c>
      <c r="Z788" s="252">
        <v>0</v>
      </c>
      <c r="AA788" s="252">
        <v>0</v>
      </c>
      <c r="AB788" s="252">
        <v>0</v>
      </c>
      <c r="AC788" s="252">
        <v>0</v>
      </c>
      <c r="AD788" s="252">
        <v>0</v>
      </c>
      <c r="AE788" s="252">
        <v>0</v>
      </c>
      <c r="AF788" s="252">
        <v>0</v>
      </c>
      <c r="AG788" s="252">
        <v>0</v>
      </c>
      <c r="AH788" s="252">
        <v>0</v>
      </c>
      <c r="AI788" s="252">
        <v>0</v>
      </c>
      <c r="AJ788" s="252">
        <v>0</v>
      </c>
      <c r="AK788" s="252">
        <v>0</v>
      </c>
      <c r="AL788" s="252">
        <v>0</v>
      </c>
      <c r="AM788" s="252">
        <v>0</v>
      </c>
      <c r="AN788" s="252">
        <v>0</v>
      </c>
      <c r="AO788" s="252">
        <v>0</v>
      </c>
      <c r="AP788" s="276">
        <v>0</v>
      </c>
    </row>
    <row r="789" spans="1:42" hidden="1">
      <c r="A789" s="268">
        <v>3</v>
      </c>
      <c r="B789" s="182" t="s">
        <v>331</v>
      </c>
      <c r="C789" s="182">
        <v>1</v>
      </c>
      <c r="D789" s="182" t="s">
        <v>99</v>
      </c>
      <c r="E789" s="182">
        <v>13</v>
      </c>
      <c r="F789" s="182" t="s">
        <v>390</v>
      </c>
      <c r="G789" s="182">
        <v>58</v>
      </c>
      <c r="H789" s="182" t="s">
        <v>765</v>
      </c>
      <c r="I789" s="184" t="s">
        <v>231</v>
      </c>
      <c r="J789" s="182" t="s">
        <v>365</v>
      </c>
      <c r="K789" s="182" t="s">
        <v>391</v>
      </c>
      <c r="L789" s="182"/>
      <c r="M789" s="252">
        <v>0</v>
      </c>
      <c r="N789" s="252">
        <v>0</v>
      </c>
      <c r="O789" s="252">
        <v>0</v>
      </c>
      <c r="P789" s="252">
        <v>0</v>
      </c>
      <c r="Q789" s="252">
        <v>0</v>
      </c>
      <c r="R789" s="252">
        <v>0</v>
      </c>
      <c r="S789" s="252">
        <v>0</v>
      </c>
      <c r="T789" s="252">
        <v>0</v>
      </c>
      <c r="U789" s="252">
        <v>0</v>
      </c>
      <c r="V789" s="252">
        <v>0</v>
      </c>
      <c r="W789" s="252">
        <v>0</v>
      </c>
      <c r="X789" s="252">
        <v>0</v>
      </c>
      <c r="Y789" s="252">
        <v>0</v>
      </c>
      <c r="Z789" s="252">
        <v>0</v>
      </c>
      <c r="AA789" s="252">
        <v>0</v>
      </c>
      <c r="AB789" s="252">
        <v>0</v>
      </c>
      <c r="AC789" s="252">
        <v>0</v>
      </c>
      <c r="AD789" s="252">
        <v>0</v>
      </c>
      <c r="AE789" s="252">
        <v>0</v>
      </c>
      <c r="AF789" s="252">
        <v>0</v>
      </c>
      <c r="AG789" s="252">
        <v>0</v>
      </c>
      <c r="AH789" s="252">
        <v>0</v>
      </c>
      <c r="AI789" s="252">
        <v>0</v>
      </c>
      <c r="AJ789" s="252">
        <v>0</v>
      </c>
      <c r="AK789" s="252">
        <v>0</v>
      </c>
      <c r="AL789" s="252">
        <v>0</v>
      </c>
      <c r="AM789" s="252">
        <v>0</v>
      </c>
      <c r="AN789" s="252">
        <v>0</v>
      </c>
      <c r="AO789" s="252">
        <v>0</v>
      </c>
      <c r="AP789" s="276">
        <v>0</v>
      </c>
    </row>
    <row r="790" spans="1:42" hidden="1">
      <c r="A790" s="268">
        <v>3</v>
      </c>
      <c r="B790" s="182" t="s">
        <v>331</v>
      </c>
      <c r="C790" s="182">
        <v>1</v>
      </c>
      <c r="D790" s="182" t="s">
        <v>99</v>
      </c>
      <c r="E790" s="182">
        <v>13</v>
      </c>
      <c r="F790" s="182" t="s">
        <v>390</v>
      </c>
      <c r="G790" s="182">
        <v>59</v>
      </c>
      <c r="H790" s="182" t="s">
        <v>766</v>
      </c>
      <c r="I790" s="184" t="s">
        <v>231</v>
      </c>
      <c r="J790" s="182" t="s">
        <v>365</v>
      </c>
      <c r="K790" s="182" t="s">
        <v>391</v>
      </c>
      <c r="L790" s="182"/>
      <c r="M790" s="252">
        <v>0</v>
      </c>
      <c r="N790" s="252">
        <v>0</v>
      </c>
      <c r="O790" s="252">
        <v>0</v>
      </c>
      <c r="P790" s="252">
        <v>0</v>
      </c>
      <c r="Q790" s="252">
        <v>0</v>
      </c>
      <c r="R790" s="252">
        <v>0</v>
      </c>
      <c r="S790" s="252">
        <v>0</v>
      </c>
      <c r="T790" s="252">
        <v>0</v>
      </c>
      <c r="U790" s="252">
        <v>0</v>
      </c>
      <c r="V790" s="252">
        <v>0</v>
      </c>
      <c r="W790" s="252">
        <v>0</v>
      </c>
      <c r="X790" s="252">
        <v>0</v>
      </c>
      <c r="Y790" s="252">
        <v>0</v>
      </c>
      <c r="Z790" s="252">
        <v>0</v>
      </c>
      <c r="AA790" s="252">
        <v>0</v>
      </c>
      <c r="AB790" s="252">
        <v>0</v>
      </c>
      <c r="AC790" s="252">
        <v>0</v>
      </c>
      <c r="AD790" s="252">
        <v>0</v>
      </c>
      <c r="AE790" s="252">
        <v>0</v>
      </c>
      <c r="AF790" s="252">
        <v>0</v>
      </c>
      <c r="AG790" s="252">
        <v>0</v>
      </c>
      <c r="AH790" s="252">
        <v>0</v>
      </c>
      <c r="AI790" s="252">
        <v>0</v>
      </c>
      <c r="AJ790" s="252">
        <v>0</v>
      </c>
      <c r="AK790" s="252">
        <v>0</v>
      </c>
      <c r="AL790" s="252">
        <v>0</v>
      </c>
      <c r="AM790" s="252">
        <v>0</v>
      </c>
      <c r="AN790" s="252">
        <v>0</v>
      </c>
      <c r="AO790" s="252">
        <v>0</v>
      </c>
      <c r="AP790" s="276">
        <v>0</v>
      </c>
    </row>
    <row r="791" spans="1:42" hidden="1">
      <c r="A791" s="268">
        <v>3</v>
      </c>
      <c r="B791" s="182" t="s">
        <v>331</v>
      </c>
      <c r="C791" s="182">
        <v>1</v>
      </c>
      <c r="D791" s="182" t="s">
        <v>99</v>
      </c>
      <c r="E791" s="182">
        <v>13</v>
      </c>
      <c r="F791" s="182" t="s">
        <v>390</v>
      </c>
      <c r="G791" s="182">
        <v>60</v>
      </c>
      <c r="H791" s="182" t="s">
        <v>767</v>
      </c>
      <c r="I791" s="184" t="s">
        <v>231</v>
      </c>
      <c r="J791" s="182" t="s">
        <v>365</v>
      </c>
      <c r="K791" s="182" t="s">
        <v>391</v>
      </c>
      <c r="L791" s="182"/>
      <c r="M791" s="252">
        <v>0</v>
      </c>
      <c r="N791" s="252">
        <v>0</v>
      </c>
      <c r="O791" s="252">
        <v>0</v>
      </c>
      <c r="P791" s="252">
        <v>0</v>
      </c>
      <c r="Q791" s="252">
        <v>0</v>
      </c>
      <c r="R791" s="252">
        <v>10</v>
      </c>
      <c r="S791" s="252">
        <v>20</v>
      </c>
      <c r="T791" s="252">
        <v>40</v>
      </c>
      <c r="U791" s="252">
        <v>60</v>
      </c>
      <c r="V791" s="252">
        <v>80</v>
      </c>
      <c r="W791" s="252">
        <v>110</v>
      </c>
      <c r="X791" s="252">
        <v>140</v>
      </c>
      <c r="Y791" s="252">
        <v>170</v>
      </c>
      <c r="Z791" s="252">
        <v>200</v>
      </c>
      <c r="AA791" s="252">
        <v>236</v>
      </c>
      <c r="AB791" s="252">
        <v>272</v>
      </c>
      <c r="AC791" s="252">
        <v>307</v>
      </c>
      <c r="AD791" s="252">
        <v>343</v>
      </c>
      <c r="AE791" s="252">
        <v>379</v>
      </c>
      <c r="AF791" s="252">
        <v>415</v>
      </c>
      <c r="AG791" s="252">
        <v>441</v>
      </c>
      <c r="AH791" s="252">
        <v>467</v>
      </c>
      <c r="AI791" s="252">
        <v>483</v>
      </c>
      <c r="AJ791" s="252">
        <v>499</v>
      </c>
      <c r="AK791" s="252">
        <v>515</v>
      </c>
      <c r="AL791" s="252">
        <v>521</v>
      </c>
      <c r="AM791" s="252">
        <v>527</v>
      </c>
      <c r="AN791" s="252">
        <v>533</v>
      </c>
      <c r="AO791" s="252">
        <v>539</v>
      </c>
      <c r="AP791" s="276">
        <v>539</v>
      </c>
    </row>
    <row r="792" spans="1:42" hidden="1">
      <c r="A792" s="268">
        <v>3</v>
      </c>
      <c r="B792" s="182" t="s">
        <v>331</v>
      </c>
      <c r="C792" s="182">
        <v>1</v>
      </c>
      <c r="D792" s="182" t="s">
        <v>99</v>
      </c>
      <c r="E792" s="182">
        <v>13</v>
      </c>
      <c r="F792" s="182" t="s">
        <v>390</v>
      </c>
      <c r="G792" s="182">
        <v>61</v>
      </c>
      <c r="H792" s="182" t="s">
        <v>220</v>
      </c>
      <c r="I792" s="184" t="s">
        <v>231</v>
      </c>
      <c r="J792" s="182" t="s">
        <v>365</v>
      </c>
      <c r="K792" s="182" t="s">
        <v>391</v>
      </c>
      <c r="L792" s="182"/>
      <c r="M792" s="252">
        <v>0</v>
      </c>
      <c r="N792" s="252">
        <v>0</v>
      </c>
      <c r="O792" s="252">
        <v>0</v>
      </c>
      <c r="P792" s="252">
        <v>0</v>
      </c>
      <c r="Q792" s="252">
        <v>0</v>
      </c>
      <c r="R792" s="252">
        <v>10</v>
      </c>
      <c r="S792" s="252">
        <v>20</v>
      </c>
      <c r="T792" s="252">
        <v>30</v>
      </c>
      <c r="U792" s="252">
        <v>50</v>
      </c>
      <c r="V792" s="252">
        <v>70</v>
      </c>
      <c r="W792" s="252">
        <v>90</v>
      </c>
      <c r="X792" s="252">
        <v>110</v>
      </c>
      <c r="Y792" s="252">
        <v>140</v>
      </c>
      <c r="Z792" s="252">
        <v>170</v>
      </c>
      <c r="AA792" s="252">
        <v>200</v>
      </c>
      <c r="AB792" s="252">
        <v>229</v>
      </c>
      <c r="AC792" s="252">
        <v>259</v>
      </c>
      <c r="AD792" s="252">
        <v>289</v>
      </c>
      <c r="AE792" s="252">
        <v>319</v>
      </c>
      <c r="AF792" s="252">
        <v>349</v>
      </c>
      <c r="AG792" s="252">
        <v>369</v>
      </c>
      <c r="AH792" s="252">
        <v>389</v>
      </c>
      <c r="AI792" s="252">
        <v>409</v>
      </c>
      <c r="AJ792" s="252">
        <v>419</v>
      </c>
      <c r="AK792" s="252">
        <v>429</v>
      </c>
      <c r="AL792" s="252">
        <v>439</v>
      </c>
      <c r="AM792" s="252">
        <v>449</v>
      </c>
      <c r="AN792" s="252">
        <v>449</v>
      </c>
      <c r="AO792" s="252">
        <v>449</v>
      </c>
      <c r="AP792" s="276">
        <v>449</v>
      </c>
    </row>
    <row r="793" spans="1:42" hidden="1">
      <c r="A793" s="268">
        <v>3</v>
      </c>
      <c r="B793" s="182" t="s">
        <v>331</v>
      </c>
      <c r="C793" s="182">
        <v>1</v>
      </c>
      <c r="D793" s="182" t="s">
        <v>99</v>
      </c>
      <c r="E793" s="182">
        <v>13</v>
      </c>
      <c r="F793" s="182" t="s">
        <v>390</v>
      </c>
      <c r="G793" s="182">
        <v>62</v>
      </c>
      <c r="H793" s="182" t="s">
        <v>221</v>
      </c>
      <c r="I793" s="184" t="s">
        <v>231</v>
      </c>
      <c r="J793" s="182" t="s">
        <v>365</v>
      </c>
      <c r="K793" s="182" t="s">
        <v>391</v>
      </c>
      <c r="L793" s="182"/>
      <c r="M793" s="252">
        <v>0</v>
      </c>
      <c r="N793" s="252">
        <v>0</v>
      </c>
      <c r="O793" s="252">
        <v>0</v>
      </c>
      <c r="P793" s="252">
        <v>0</v>
      </c>
      <c r="Q793" s="252">
        <v>0</v>
      </c>
      <c r="R793" s="252">
        <v>10</v>
      </c>
      <c r="S793" s="252">
        <v>20</v>
      </c>
      <c r="T793" s="252">
        <v>40</v>
      </c>
      <c r="U793" s="252">
        <v>70</v>
      </c>
      <c r="V793" s="252">
        <v>100</v>
      </c>
      <c r="W793" s="252">
        <v>140</v>
      </c>
      <c r="X793" s="252">
        <v>200</v>
      </c>
      <c r="Y793" s="252">
        <v>270</v>
      </c>
      <c r="Z793" s="252">
        <v>360</v>
      </c>
      <c r="AA793" s="252">
        <v>467</v>
      </c>
      <c r="AB793" s="252">
        <v>567</v>
      </c>
      <c r="AC793" s="252">
        <v>697</v>
      </c>
      <c r="AD793" s="252">
        <v>831</v>
      </c>
      <c r="AE793" s="252">
        <v>967</v>
      </c>
      <c r="AF793" s="252">
        <v>1104</v>
      </c>
      <c r="AG793" s="252">
        <v>1231</v>
      </c>
      <c r="AH793" s="252">
        <v>1348</v>
      </c>
      <c r="AI793" s="252">
        <v>1455</v>
      </c>
      <c r="AJ793" s="252">
        <v>1552</v>
      </c>
      <c r="AK793" s="252">
        <v>1639</v>
      </c>
      <c r="AL793" s="252">
        <v>1716</v>
      </c>
      <c r="AM793" s="252">
        <v>1773</v>
      </c>
      <c r="AN793" s="252">
        <v>1810</v>
      </c>
      <c r="AO793" s="252">
        <v>1827</v>
      </c>
      <c r="AP793" s="276">
        <v>1827</v>
      </c>
    </row>
    <row r="794" spans="1:42" hidden="1">
      <c r="A794" s="268">
        <v>3</v>
      </c>
      <c r="B794" s="182" t="s">
        <v>331</v>
      </c>
      <c r="C794" s="182">
        <v>1</v>
      </c>
      <c r="D794" s="182" t="s">
        <v>99</v>
      </c>
      <c r="E794" s="182">
        <v>13</v>
      </c>
      <c r="F794" s="182" t="s">
        <v>390</v>
      </c>
      <c r="G794" s="182">
        <v>63</v>
      </c>
      <c r="H794" s="182" t="s">
        <v>222</v>
      </c>
      <c r="I794" s="184" t="s">
        <v>231</v>
      </c>
      <c r="J794" s="182" t="s">
        <v>365</v>
      </c>
      <c r="K794" s="182" t="s">
        <v>391</v>
      </c>
      <c r="L794" s="182"/>
      <c r="M794" s="252">
        <v>0</v>
      </c>
      <c r="N794" s="252">
        <v>0</v>
      </c>
      <c r="O794" s="252">
        <v>0</v>
      </c>
      <c r="P794" s="252">
        <v>0</v>
      </c>
      <c r="Q794" s="252">
        <v>0</v>
      </c>
      <c r="R794" s="252">
        <v>0</v>
      </c>
      <c r="S794" s="252">
        <v>0</v>
      </c>
      <c r="T794" s="252">
        <v>0</v>
      </c>
      <c r="U794" s="252">
        <v>0</v>
      </c>
      <c r="V794" s="252">
        <v>0</v>
      </c>
      <c r="W794" s="252">
        <v>0</v>
      </c>
      <c r="X794" s="252">
        <v>0</v>
      </c>
      <c r="Y794" s="252">
        <v>0</v>
      </c>
      <c r="Z794" s="252">
        <v>0</v>
      </c>
      <c r="AA794" s="252">
        <v>0</v>
      </c>
      <c r="AB794" s="252">
        <v>0</v>
      </c>
      <c r="AC794" s="252">
        <v>0</v>
      </c>
      <c r="AD794" s="252">
        <v>0</v>
      </c>
      <c r="AE794" s="252">
        <v>0</v>
      </c>
      <c r="AF794" s="252">
        <v>0</v>
      </c>
      <c r="AG794" s="252">
        <v>0</v>
      </c>
      <c r="AH794" s="252">
        <v>0</v>
      </c>
      <c r="AI794" s="252">
        <v>0</v>
      </c>
      <c r="AJ794" s="252">
        <v>0</v>
      </c>
      <c r="AK794" s="252">
        <v>0</v>
      </c>
      <c r="AL794" s="252">
        <v>0</v>
      </c>
      <c r="AM794" s="252">
        <v>0</v>
      </c>
      <c r="AN794" s="252">
        <v>0</v>
      </c>
      <c r="AO794" s="252">
        <v>0</v>
      </c>
      <c r="AP794" s="276">
        <v>0</v>
      </c>
    </row>
    <row r="795" spans="1:42" hidden="1">
      <c r="A795" s="268">
        <v>3</v>
      </c>
      <c r="B795" s="182" t="s">
        <v>331</v>
      </c>
      <c r="C795" s="182">
        <v>1</v>
      </c>
      <c r="D795" s="182" t="s">
        <v>99</v>
      </c>
      <c r="E795" s="182">
        <v>13</v>
      </c>
      <c r="F795" s="182" t="s">
        <v>390</v>
      </c>
      <c r="G795" s="182">
        <v>64</v>
      </c>
      <c r="H795" s="182" t="s">
        <v>772</v>
      </c>
      <c r="I795" s="184" t="s">
        <v>231</v>
      </c>
      <c r="J795" s="182" t="s">
        <v>365</v>
      </c>
      <c r="K795" s="182" t="s">
        <v>391</v>
      </c>
      <c r="L795" s="182"/>
      <c r="M795" s="252">
        <v>0</v>
      </c>
      <c r="N795" s="252">
        <v>0</v>
      </c>
      <c r="O795" s="252">
        <v>0</v>
      </c>
      <c r="P795" s="252">
        <v>0</v>
      </c>
      <c r="Q795" s="252">
        <v>0</v>
      </c>
      <c r="R795" s="252">
        <v>0</v>
      </c>
      <c r="S795" s="252">
        <v>0</v>
      </c>
      <c r="T795" s="252">
        <v>0</v>
      </c>
      <c r="U795" s="252">
        <v>0</v>
      </c>
      <c r="V795" s="252">
        <v>0</v>
      </c>
      <c r="W795" s="252">
        <v>0</v>
      </c>
      <c r="X795" s="252">
        <v>0</v>
      </c>
      <c r="Y795" s="252">
        <v>0</v>
      </c>
      <c r="Z795" s="252">
        <v>0</v>
      </c>
      <c r="AA795" s="252">
        <v>0</v>
      </c>
      <c r="AB795" s="252">
        <v>0</v>
      </c>
      <c r="AC795" s="252">
        <v>0</v>
      </c>
      <c r="AD795" s="252">
        <v>0</v>
      </c>
      <c r="AE795" s="252">
        <v>0</v>
      </c>
      <c r="AF795" s="252">
        <v>0</v>
      </c>
      <c r="AG795" s="252">
        <v>0</v>
      </c>
      <c r="AH795" s="252">
        <v>0</v>
      </c>
      <c r="AI795" s="252">
        <v>0</v>
      </c>
      <c r="AJ795" s="252">
        <v>0</v>
      </c>
      <c r="AK795" s="252">
        <v>0</v>
      </c>
      <c r="AL795" s="252">
        <v>0</v>
      </c>
      <c r="AM795" s="252">
        <v>0</v>
      </c>
      <c r="AN795" s="252">
        <v>0</v>
      </c>
      <c r="AO795" s="252">
        <v>0</v>
      </c>
      <c r="AP795" s="276">
        <v>0</v>
      </c>
    </row>
    <row r="796" spans="1:42" hidden="1">
      <c r="A796" s="268">
        <v>3</v>
      </c>
      <c r="B796" s="182" t="s">
        <v>331</v>
      </c>
      <c r="C796" s="182">
        <v>1</v>
      </c>
      <c r="D796" s="182" t="s">
        <v>99</v>
      </c>
      <c r="E796" s="182">
        <v>13</v>
      </c>
      <c r="F796" s="182" t="s">
        <v>390</v>
      </c>
      <c r="G796" s="182">
        <v>65</v>
      </c>
      <c r="H796" s="182" t="s">
        <v>224</v>
      </c>
      <c r="I796" s="184" t="s">
        <v>231</v>
      </c>
      <c r="J796" s="182" t="s">
        <v>365</v>
      </c>
      <c r="K796" s="182" t="s">
        <v>391</v>
      </c>
      <c r="L796" s="182"/>
      <c r="M796" s="252">
        <v>0</v>
      </c>
      <c r="N796" s="252">
        <v>0</v>
      </c>
      <c r="O796" s="252">
        <v>0</v>
      </c>
      <c r="P796" s="252">
        <v>0</v>
      </c>
      <c r="Q796" s="252">
        <v>0</v>
      </c>
      <c r="R796" s="252">
        <v>0</v>
      </c>
      <c r="S796" s="252">
        <v>0</v>
      </c>
      <c r="T796" s="252">
        <v>0</v>
      </c>
      <c r="U796" s="252">
        <v>0</v>
      </c>
      <c r="V796" s="252">
        <v>0</v>
      </c>
      <c r="W796" s="252">
        <v>0</v>
      </c>
      <c r="X796" s="252">
        <v>0</v>
      </c>
      <c r="Y796" s="252">
        <v>0</v>
      </c>
      <c r="Z796" s="252">
        <v>0</v>
      </c>
      <c r="AA796" s="252">
        <v>0</v>
      </c>
      <c r="AB796" s="252">
        <v>0</v>
      </c>
      <c r="AC796" s="252">
        <v>0</v>
      </c>
      <c r="AD796" s="252">
        <v>0</v>
      </c>
      <c r="AE796" s="252">
        <v>0</v>
      </c>
      <c r="AF796" s="252">
        <v>0</v>
      </c>
      <c r="AG796" s="252">
        <v>0</v>
      </c>
      <c r="AH796" s="252">
        <v>0</v>
      </c>
      <c r="AI796" s="252">
        <v>0</v>
      </c>
      <c r="AJ796" s="252">
        <v>0</v>
      </c>
      <c r="AK796" s="252">
        <v>0</v>
      </c>
      <c r="AL796" s="252">
        <v>0</v>
      </c>
      <c r="AM796" s="252">
        <v>0</v>
      </c>
      <c r="AN796" s="252">
        <v>0</v>
      </c>
      <c r="AO796" s="252">
        <v>0</v>
      </c>
      <c r="AP796" s="276">
        <v>0</v>
      </c>
    </row>
    <row r="797" spans="1:42" hidden="1">
      <c r="A797" s="268">
        <v>3</v>
      </c>
      <c r="B797" s="182" t="s">
        <v>331</v>
      </c>
      <c r="C797" s="182">
        <v>1</v>
      </c>
      <c r="D797" s="182" t="s">
        <v>99</v>
      </c>
      <c r="E797" s="182">
        <v>13</v>
      </c>
      <c r="F797" s="182" t="s">
        <v>390</v>
      </c>
      <c r="G797" s="182">
        <v>66</v>
      </c>
      <c r="H797" s="182" t="s">
        <v>764</v>
      </c>
      <c r="I797" s="184" t="s">
        <v>231</v>
      </c>
      <c r="J797" s="182" t="s">
        <v>365</v>
      </c>
      <c r="K797" s="182" t="s">
        <v>391</v>
      </c>
      <c r="L797" s="182"/>
      <c r="M797" s="252">
        <v>0</v>
      </c>
      <c r="N797" s="252">
        <v>0</v>
      </c>
      <c r="O797" s="252">
        <v>0</v>
      </c>
      <c r="P797" s="252">
        <v>0</v>
      </c>
      <c r="Q797" s="252">
        <v>0</v>
      </c>
      <c r="R797" s="252">
        <v>0</v>
      </c>
      <c r="S797" s="252">
        <v>10</v>
      </c>
      <c r="T797" s="252">
        <v>20</v>
      </c>
      <c r="U797" s="252">
        <v>30</v>
      </c>
      <c r="V797" s="252">
        <v>50</v>
      </c>
      <c r="W797" s="252">
        <v>80</v>
      </c>
      <c r="X797" s="252">
        <v>120</v>
      </c>
      <c r="Y797" s="252">
        <v>180</v>
      </c>
      <c r="Z797" s="252">
        <v>250</v>
      </c>
      <c r="AA797" s="252">
        <v>400</v>
      </c>
      <c r="AB797" s="252">
        <v>600</v>
      </c>
      <c r="AC797" s="252">
        <v>900</v>
      </c>
      <c r="AD797" s="252">
        <v>1200</v>
      </c>
      <c r="AE797" s="252">
        <v>1600</v>
      </c>
      <c r="AF797" s="252">
        <v>2000</v>
      </c>
      <c r="AG797" s="252">
        <v>2500</v>
      </c>
      <c r="AH797" s="252">
        <v>3100</v>
      </c>
      <c r="AI797" s="252">
        <v>3800</v>
      </c>
      <c r="AJ797" s="252">
        <v>4500</v>
      </c>
      <c r="AK797" s="252">
        <v>5400</v>
      </c>
      <c r="AL797" s="252">
        <v>6400</v>
      </c>
      <c r="AM797" s="252">
        <v>7500</v>
      </c>
      <c r="AN797" s="252">
        <v>8600</v>
      </c>
      <c r="AO797" s="252">
        <v>9700</v>
      </c>
      <c r="AP797" s="276">
        <v>11000</v>
      </c>
    </row>
    <row r="798" spans="1:42" hidden="1">
      <c r="A798" s="268">
        <v>3</v>
      </c>
      <c r="B798" s="182" t="s">
        <v>331</v>
      </c>
      <c r="C798" s="182">
        <v>1</v>
      </c>
      <c r="D798" s="182" t="s">
        <v>99</v>
      </c>
      <c r="E798" s="182">
        <v>13</v>
      </c>
      <c r="F798" s="182" t="s">
        <v>390</v>
      </c>
      <c r="G798" s="182">
        <v>67</v>
      </c>
      <c r="H798" s="182" t="s">
        <v>762</v>
      </c>
      <c r="I798" s="184" t="s">
        <v>231</v>
      </c>
      <c r="J798" s="182" t="s">
        <v>365</v>
      </c>
      <c r="K798" s="182" t="s">
        <v>391</v>
      </c>
      <c r="L798" s="182"/>
      <c r="M798" s="252">
        <v>0</v>
      </c>
      <c r="N798" s="252">
        <v>0</v>
      </c>
      <c r="O798" s="252">
        <v>0</v>
      </c>
      <c r="P798" s="252">
        <v>0</v>
      </c>
      <c r="Q798" s="252">
        <v>0</v>
      </c>
      <c r="R798" s="252">
        <v>0</v>
      </c>
      <c r="S798" s="252">
        <v>10</v>
      </c>
      <c r="T798" s="252">
        <v>20</v>
      </c>
      <c r="U798" s="252">
        <v>30</v>
      </c>
      <c r="V798" s="252">
        <v>50</v>
      </c>
      <c r="W798" s="252">
        <v>80</v>
      </c>
      <c r="X798" s="252">
        <v>120</v>
      </c>
      <c r="Y798" s="252">
        <v>180</v>
      </c>
      <c r="Z798" s="252">
        <v>250</v>
      </c>
      <c r="AA798" s="252">
        <v>320</v>
      </c>
      <c r="AB798" s="252">
        <v>400</v>
      </c>
      <c r="AC798" s="252">
        <v>500</v>
      </c>
      <c r="AD798" s="252">
        <v>620</v>
      </c>
      <c r="AE798" s="252">
        <v>750</v>
      </c>
      <c r="AF798" s="252">
        <v>900</v>
      </c>
      <c r="AG798" s="252">
        <v>1100</v>
      </c>
      <c r="AH798" s="252">
        <v>1400</v>
      </c>
      <c r="AI798" s="252">
        <v>1800</v>
      </c>
      <c r="AJ798" s="252">
        <v>2300</v>
      </c>
      <c r="AK798" s="252">
        <v>2900</v>
      </c>
      <c r="AL798" s="252">
        <v>3600</v>
      </c>
      <c r="AM798" s="252">
        <v>4400</v>
      </c>
      <c r="AN798" s="252">
        <v>5300</v>
      </c>
      <c r="AO798" s="252">
        <v>6300</v>
      </c>
      <c r="AP798" s="276">
        <v>7400</v>
      </c>
    </row>
    <row r="799" spans="1:42" ht="15" hidden="1" thickBot="1">
      <c r="A799" s="270">
        <v>3</v>
      </c>
      <c r="B799" s="185" t="s">
        <v>331</v>
      </c>
      <c r="C799" s="185">
        <v>1</v>
      </c>
      <c r="D799" s="185" t="s">
        <v>99</v>
      </c>
      <c r="E799" s="185">
        <v>13</v>
      </c>
      <c r="F799" s="185" t="s">
        <v>390</v>
      </c>
      <c r="G799" s="185">
        <v>68</v>
      </c>
      <c r="H799" s="185" t="s">
        <v>227</v>
      </c>
      <c r="I799" s="186" t="s">
        <v>231</v>
      </c>
      <c r="J799" s="185" t="s">
        <v>365</v>
      </c>
      <c r="K799" s="185" t="s">
        <v>391</v>
      </c>
      <c r="L799" s="185"/>
      <c r="M799" s="277">
        <v>0</v>
      </c>
      <c r="N799" s="277">
        <v>0</v>
      </c>
      <c r="O799" s="277">
        <v>0</v>
      </c>
      <c r="P799" s="277">
        <v>0</v>
      </c>
      <c r="Q799" s="277">
        <v>10</v>
      </c>
      <c r="R799" s="277">
        <v>30</v>
      </c>
      <c r="S799" s="277">
        <v>60</v>
      </c>
      <c r="T799" s="277">
        <v>100</v>
      </c>
      <c r="U799" s="277">
        <v>150</v>
      </c>
      <c r="V799" s="277">
        <v>210</v>
      </c>
      <c r="W799" s="277">
        <v>280</v>
      </c>
      <c r="X799" s="277">
        <v>360</v>
      </c>
      <c r="Y799" s="277">
        <v>450</v>
      </c>
      <c r="Z799" s="277">
        <v>550</v>
      </c>
      <c r="AA799" s="277">
        <v>650</v>
      </c>
      <c r="AB799" s="277">
        <v>760</v>
      </c>
      <c r="AC799" s="277">
        <v>880</v>
      </c>
      <c r="AD799" s="277">
        <v>1020</v>
      </c>
      <c r="AE799" s="277">
        <v>1190</v>
      </c>
      <c r="AF799" s="277">
        <v>1390</v>
      </c>
      <c r="AG799" s="277">
        <v>1620</v>
      </c>
      <c r="AH799" s="277">
        <v>1890</v>
      </c>
      <c r="AI799" s="277">
        <v>2200</v>
      </c>
      <c r="AJ799" s="277">
        <v>2560</v>
      </c>
      <c r="AK799" s="277">
        <v>2970</v>
      </c>
      <c r="AL799" s="277">
        <v>3420</v>
      </c>
      <c r="AM799" s="277">
        <v>3910</v>
      </c>
      <c r="AN799" s="277">
        <v>4420</v>
      </c>
      <c r="AO799" s="277">
        <v>4920</v>
      </c>
      <c r="AP799" s="278">
        <v>5420</v>
      </c>
    </row>
    <row r="800" spans="1:42" hidden="1">
      <c r="A800" s="263">
        <v>3</v>
      </c>
      <c r="B800" s="264" t="s">
        <v>331</v>
      </c>
      <c r="C800" s="264">
        <v>1</v>
      </c>
      <c r="D800" s="264" t="s">
        <v>99</v>
      </c>
      <c r="E800" s="264">
        <v>13</v>
      </c>
      <c r="F800" s="264" t="s">
        <v>390</v>
      </c>
      <c r="G800" s="264">
        <v>69</v>
      </c>
      <c r="H800" s="264" t="s">
        <v>761</v>
      </c>
      <c r="I800" s="266" t="s">
        <v>232</v>
      </c>
      <c r="J800" s="264" t="s">
        <v>365</v>
      </c>
      <c r="K800" s="264" t="s">
        <v>391</v>
      </c>
      <c r="L800" s="264"/>
      <c r="M800" s="274">
        <v>2380</v>
      </c>
      <c r="N800" s="274">
        <v>2401</v>
      </c>
      <c r="O800" s="274">
        <v>2425</v>
      </c>
      <c r="P800" s="274">
        <v>2452</v>
      </c>
      <c r="Q800" s="274">
        <v>2482</v>
      </c>
      <c r="R800" s="274">
        <v>2514</v>
      </c>
      <c r="S800" s="274">
        <v>2544</v>
      </c>
      <c r="T800" s="274">
        <v>2570</v>
      </c>
      <c r="U800" s="274">
        <v>2590</v>
      </c>
      <c r="V800" s="274">
        <v>2607</v>
      </c>
      <c r="W800" s="274">
        <v>2620</v>
      </c>
      <c r="X800" s="274">
        <v>2628</v>
      </c>
      <c r="Y800" s="274">
        <v>2630</v>
      </c>
      <c r="Z800" s="274">
        <v>2627</v>
      </c>
      <c r="AA800" s="274">
        <v>2620</v>
      </c>
      <c r="AB800" s="274">
        <v>2609</v>
      </c>
      <c r="AC800" s="274">
        <v>2594</v>
      </c>
      <c r="AD800" s="274">
        <v>2574</v>
      </c>
      <c r="AE800" s="274">
        <v>2544</v>
      </c>
      <c r="AF800" s="274">
        <v>2508</v>
      </c>
      <c r="AG800" s="274">
        <v>2464</v>
      </c>
      <c r="AH800" s="274">
        <v>2412</v>
      </c>
      <c r="AI800" s="274">
        <v>2351</v>
      </c>
      <c r="AJ800" s="274">
        <v>2280</v>
      </c>
      <c r="AK800" s="274">
        <v>2198</v>
      </c>
      <c r="AL800" s="274">
        <v>2103</v>
      </c>
      <c r="AM800" s="274">
        <v>1987</v>
      </c>
      <c r="AN800" s="274">
        <v>1868</v>
      </c>
      <c r="AO800" s="274">
        <v>1745</v>
      </c>
      <c r="AP800" s="279">
        <v>1620</v>
      </c>
    </row>
    <row r="801" spans="1:42" hidden="1">
      <c r="A801" s="268">
        <v>3</v>
      </c>
      <c r="B801" s="182" t="s">
        <v>331</v>
      </c>
      <c r="C801" s="182">
        <v>1</v>
      </c>
      <c r="D801" s="182" t="s">
        <v>99</v>
      </c>
      <c r="E801" s="182">
        <v>13</v>
      </c>
      <c r="F801" s="182" t="s">
        <v>390</v>
      </c>
      <c r="G801" s="182">
        <v>70</v>
      </c>
      <c r="H801" s="182" t="s">
        <v>212</v>
      </c>
      <c r="I801" s="184" t="s">
        <v>232</v>
      </c>
      <c r="J801" s="182" t="s">
        <v>365</v>
      </c>
      <c r="K801" s="182" t="s">
        <v>391</v>
      </c>
      <c r="L801" s="182"/>
      <c r="M801" s="252">
        <v>0</v>
      </c>
      <c r="N801" s="252">
        <v>0</v>
      </c>
      <c r="O801" s="252">
        <v>0</v>
      </c>
      <c r="P801" s="252">
        <v>0</v>
      </c>
      <c r="Q801" s="252">
        <v>0</v>
      </c>
      <c r="R801" s="252">
        <v>0</v>
      </c>
      <c r="S801" s="252">
        <v>0</v>
      </c>
      <c r="T801" s="252">
        <v>0</v>
      </c>
      <c r="U801" s="252">
        <v>0</v>
      </c>
      <c r="V801" s="252">
        <v>0</v>
      </c>
      <c r="W801" s="252">
        <v>0</v>
      </c>
      <c r="X801" s="252">
        <v>0</v>
      </c>
      <c r="Y801" s="252">
        <v>0</v>
      </c>
      <c r="Z801" s="252">
        <v>0</v>
      </c>
      <c r="AA801" s="252">
        <v>0</v>
      </c>
      <c r="AB801" s="252">
        <v>0</v>
      </c>
      <c r="AC801" s="252">
        <v>0</v>
      </c>
      <c r="AD801" s="252">
        <v>0</v>
      </c>
      <c r="AE801" s="252">
        <v>0</v>
      </c>
      <c r="AF801" s="252">
        <v>0</v>
      </c>
      <c r="AG801" s="252">
        <v>0</v>
      </c>
      <c r="AH801" s="252">
        <v>0</v>
      </c>
      <c r="AI801" s="252">
        <v>0</v>
      </c>
      <c r="AJ801" s="252">
        <v>0</v>
      </c>
      <c r="AK801" s="252">
        <v>0</v>
      </c>
      <c r="AL801" s="252">
        <v>0</v>
      </c>
      <c r="AM801" s="252">
        <v>0</v>
      </c>
      <c r="AN801" s="252">
        <v>0</v>
      </c>
      <c r="AO801" s="252">
        <v>0</v>
      </c>
      <c r="AP801" s="276">
        <v>0</v>
      </c>
    </row>
    <row r="802" spans="1:42" hidden="1">
      <c r="A802" s="268">
        <v>3</v>
      </c>
      <c r="B802" s="182" t="s">
        <v>331</v>
      </c>
      <c r="C802" s="182">
        <v>1</v>
      </c>
      <c r="D802" s="182" t="s">
        <v>99</v>
      </c>
      <c r="E802" s="182">
        <v>13</v>
      </c>
      <c r="F802" s="182" t="s">
        <v>390</v>
      </c>
      <c r="G802" s="182">
        <v>71</v>
      </c>
      <c r="H802" s="182" t="s">
        <v>768</v>
      </c>
      <c r="I802" s="184" t="s">
        <v>232</v>
      </c>
      <c r="J802" s="182" t="s">
        <v>365</v>
      </c>
      <c r="K802" s="182" t="s">
        <v>391</v>
      </c>
      <c r="L802" s="182"/>
      <c r="M802" s="252">
        <v>0</v>
      </c>
      <c r="N802" s="252">
        <v>0</v>
      </c>
      <c r="O802" s="252">
        <v>0</v>
      </c>
      <c r="P802" s="252">
        <v>0</v>
      </c>
      <c r="Q802" s="252">
        <v>0</v>
      </c>
      <c r="R802" s="252">
        <v>0</v>
      </c>
      <c r="S802" s="252">
        <v>0</v>
      </c>
      <c r="T802" s="252">
        <v>0</v>
      </c>
      <c r="U802" s="252">
        <v>0</v>
      </c>
      <c r="V802" s="252">
        <v>0</v>
      </c>
      <c r="W802" s="252">
        <v>0</v>
      </c>
      <c r="X802" s="252">
        <v>0</v>
      </c>
      <c r="Y802" s="252">
        <v>0</v>
      </c>
      <c r="Z802" s="252">
        <v>0</v>
      </c>
      <c r="AA802" s="252">
        <v>0</v>
      </c>
      <c r="AB802" s="252">
        <v>0</v>
      </c>
      <c r="AC802" s="252">
        <v>0</v>
      </c>
      <c r="AD802" s="252">
        <v>0</v>
      </c>
      <c r="AE802" s="252">
        <v>0</v>
      </c>
      <c r="AF802" s="252">
        <v>0</v>
      </c>
      <c r="AG802" s="252">
        <v>0</v>
      </c>
      <c r="AH802" s="252">
        <v>0</v>
      </c>
      <c r="AI802" s="252">
        <v>0</v>
      </c>
      <c r="AJ802" s="252">
        <v>0</v>
      </c>
      <c r="AK802" s="252">
        <v>0</v>
      </c>
      <c r="AL802" s="252">
        <v>0</v>
      </c>
      <c r="AM802" s="252">
        <v>0</v>
      </c>
      <c r="AN802" s="252">
        <v>0</v>
      </c>
      <c r="AO802" s="252">
        <v>0</v>
      </c>
      <c r="AP802" s="276">
        <v>0</v>
      </c>
    </row>
    <row r="803" spans="1:42" hidden="1">
      <c r="A803" s="268">
        <v>3</v>
      </c>
      <c r="B803" s="182" t="s">
        <v>331</v>
      </c>
      <c r="C803" s="182">
        <v>1</v>
      </c>
      <c r="D803" s="182" t="s">
        <v>99</v>
      </c>
      <c r="E803" s="182">
        <v>13</v>
      </c>
      <c r="F803" s="182" t="s">
        <v>390</v>
      </c>
      <c r="G803" s="182">
        <v>72</v>
      </c>
      <c r="H803" s="182" t="s">
        <v>763</v>
      </c>
      <c r="I803" s="184" t="s">
        <v>232</v>
      </c>
      <c r="J803" s="182" t="s">
        <v>365</v>
      </c>
      <c r="K803" s="182" t="s">
        <v>391</v>
      </c>
      <c r="L803" s="182"/>
      <c r="M803" s="252">
        <v>1420</v>
      </c>
      <c r="N803" s="252">
        <v>1436</v>
      </c>
      <c r="O803" s="252">
        <v>1452</v>
      </c>
      <c r="P803" s="252">
        <v>1467</v>
      </c>
      <c r="Q803" s="252">
        <v>1483</v>
      </c>
      <c r="R803" s="252">
        <v>1499</v>
      </c>
      <c r="S803" s="252">
        <v>1515</v>
      </c>
      <c r="T803" s="252">
        <v>1530</v>
      </c>
      <c r="U803" s="252">
        <v>1546</v>
      </c>
      <c r="V803" s="252">
        <v>1562</v>
      </c>
      <c r="W803" s="252">
        <v>1555</v>
      </c>
      <c r="X803" s="252">
        <v>1548</v>
      </c>
      <c r="Y803" s="252">
        <v>1541</v>
      </c>
      <c r="Z803" s="252">
        <v>1534</v>
      </c>
      <c r="AA803" s="252">
        <v>1527</v>
      </c>
      <c r="AB803" s="252">
        <v>1519</v>
      </c>
      <c r="AC803" s="252">
        <v>1512</v>
      </c>
      <c r="AD803" s="252">
        <v>1505</v>
      </c>
      <c r="AE803" s="252">
        <v>1498</v>
      </c>
      <c r="AF803" s="252">
        <v>1491</v>
      </c>
      <c r="AG803" s="252">
        <v>1456</v>
      </c>
      <c r="AH803" s="252">
        <v>1420</v>
      </c>
      <c r="AI803" s="252">
        <v>1385</v>
      </c>
      <c r="AJ803" s="252">
        <v>1349</v>
      </c>
      <c r="AK803" s="252">
        <v>1314</v>
      </c>
      <c r="AL803" s="252">
        <v>1278</v>
      </c>
      <c r="AM803" s="252">
        <v>1243</v>
      </c>
      <c r="AN803" s="252">
        <v>1207</v>
      </c>
      <c r="AO803" s="252">
        <v>1172</v>
      </c>
      <c r="AP803" s="276">
        <v>1136</v>
      </c>
    </row>
    <row r="804" spans="1:42" hidden="1">
      <c r="A804" s="268">
        <v>3</v>
      </c>
      <c r="B804" s="182" t="s">
        <v>331</v>
      </c>
      <c r="C804" s="182">
        <v>1</v>
      </c>
      <c r="D804" s="182" t="s">
        <v>99</v>
      </c>
      <c r="E804" s="182">
        <v>13</v>
      </c>
      <c r="F804" s="182" t="s">
        <v>390</v>
      </c>
      <c r="G804" s="182">
        <v>73</v>
      </c>
      <c r="H804" s="182" t="s">
        <v>215</v>
      </c>
      <c r="I804" s="184" t="s">
        <v>232</v>
      </c>
      <c r="J804" s="182" t="s">
        <v>365</v>
      </c>
      <c r="K804" s="182" t="s">
        <v>391</v>
      </c>
      <c r="L804" s="182"/>
      <c r="M804" s="252">
        <v>10</v>
      </c>
      <c r="N804" s="252">
        <v>9</v>
      </c>
      <c r="O804" s="252">
        <v>8</v>
      </c>
      <c r="P804" s="252">
        <v>7</v>
      </c>
      <c r="Q804" s="252">
        <v>6</v>
      </c>
      <c r="R804" s="252">
        <v>5</v>
      </c>
      <c r="S804" s="252">
        <v>4</v>
      </c>
      <c r="T804" s="252">
        <v>3</v>
      </c>
      <c r="U804" s="252">
        <v>2</v>
      </c>
      <c r="V804" s="252">
        <v>1</v>
      </c>
      <c r="W804" s="252">
        <v>0</v>
      </c>
      <c r="X804" s="252">
        <v>0</v>
      </c>
      <c r="Y804" s="252">
        <v>0</v>
      </c>
      <c r="Z804" s="252">
        <v>0</v>
      </c>
      <c r="AA804" s="252">
        <v>0</v>
      </c>
      <c r="AB804" s="252">
        <v>0</v>
      </c>
      <c r="AC804" s="252">
        <v>0</v>
      </c>
      <c r="AD804" s="252">
        <v>0</v>
      </c>
      <c r="AE804" s="252">
        <v>0</v>
      </c>
      <c r="AF804" s="252">
        <v>0</v>
      </c>
      <c r="AG804" s="252">
        <v>0</v>
      </c>
      <c r="AH804" s="252">
        <v>0</v>
      </c>
      <c r="AI804" s="252">
        <v>0</v>
      </c>
      <c r="AJ804" s="252">
        <v>0</v>
      </c>
      <c r="AK804" s="252">
        <v>0</v>
      </c>
      <c r="AL804" s="252">
        <v>0</v>
      </c>
      <c r="AM804" s="252">
        <v>0</v>
      </c>
      <c r="AN804" s="252">
        <v>0</v>
      </c>
      <c r="AO804" s="252">
        <v>0</v>
      </c>
      <c r="AP804" s="276">
        <v>0</v>
      </c>
    </row>
    <row r="805" spans="1:42" hidden="1">
      <c r="A805" s="268">
        <v>3</v>
      </c>
      <c r="B805" s="182" t="s">
        <v>331</v>
      </c>
      <c r="C805" s="182">
        <v>1</v>
      </c>
      <c r="D805" s="182" t="s">
        <v>99</v>
      </c>
      <c r="E805" s="182">
        <v>13</v>
      </c>
      <c r="F805" s="182" t="s">
        <v>390</v>
      </c>
      <c r="G805" s="182">
        <v>74</v>
      </c>
      <c r="H805" s="182" t="s">
        <v>216</v>
      </c>
      <c r="I805" s="184" t="s">
        <v>232</v>
      </c>
      <c r="J805" s="182" t="s">
        <v>365</v>
      </c>
      <c r="K805" s="182" t="s">
        <v>391</v>
      </c>
      <c r="L805" s="182"/>
      <c r="M805" s="252">
        <v>13</v>
      </c>
      <c r="N805" s="252">
        <v>12</v>
      </c>
      <c r="O805" s="252">
        <v>11</v>
      </c>
      <c r="P805" s="252">
        <v>10</v>
      </c>
      <c r="Q805" s="252">
        <v>9</v>
      </c>
      <c r="R805" s="252">
        <v>8</v>
      </c>
      <c r="S805" s="252">
        <v>8</v>
      </c>
      <c r="T805" s="252">
        <v>7</v>
      </c>
      <c r="U805" s="252">
        <v>6</v>
      </c>
      <c r="V805" s="252">
        <v>5</v>
      </c>
      <c r="W805" s="252">
        <v>4</v>
      </c>
      <c r="X805" s="252">
        <v>3</v>
      </c>
      <c r="Y805" s="252">
        <v>2</v>
      </c>
      <c r="Z805" s="252">
        <v>1</v>
      </c>
      <c r="AA805" s="252">
        <v>0</v>
      </c>
      <c r="AB805" s="252">
        <v>0</v>
      </c>
      <c r="AC805" s="252">
        <v>0</v>
      </c>
      <c r="AD805" s="252">
        <v>0</v>
      </c>
      <c r="AE805" s="252">
        <v>0</v>
      </c>
      <c r="AF805" s="252">
        <v>0</v>
      </c>
      <c r="AG805" s="252">
        <v>0</v>
      </c>
      <c r="AH805" s="252">
        <v>0</v>
      </c>
      <c r="AI805" s="252">
        <v>0</v>
      </c>
      <c r="AJ805" s="252">
        <v>0</v>
      </c>
      <c r="AK805" s="252">
        <v>0</v>
      </c>
      <c r="AL805" s="252">
        <v>0</v>
      </c>
      <c r="AM805" s="252">
        <v>0</v>
      </c>
      <c r="AN805" s="252">
        <v>0</v>
      </c>
      <c r="AO805" s="252">
        <v>0</v>
      </c>
      <c r="AP805" s="276">
        <v>0</v>
      </c>
    </row>
    <row r="806" spans="1:42" hidden="1">
      <c r="A806" s="268">
        <v>3</v>
      </c>
      <c r="B806" s="182" t="s">
        <v>331</v>
      </c>
      <c r="C806" s="182">
        <v>1</v>
      </c>
      <c r="D806" s="182" t="s">
        <v>99</v>
      </c>
      <c r="E806" s="182">
        <v>13</v>
      </c>
      <c r="F806" s="182" t="s">
        <v>390</v>
      </c>
      <c r="G806" s="182">
        <v>75</v>
      </c>
      <c r="H806" s="182" t="s">
        <v>765</v>
      </c>
      <c r="I806" s="184" t="s">
        <v>232</v>
      </c>
      <c r="J806" s="182" t="s">
        <v>365</v>
      </c>
      <c r="K806" s="182" t="s">
        <v>391</v>
      </c>
      <c r="L806" s="182"/>
      <c r="M806" s="252">
        <v>0</v>
      </c>
      <c r="N806" s="252">
        <v>0</v>
      </c>
      <c r="O806" s="252">
        <v>0</v>
      </c>
      <c r="P806" s="252">
        <v>0</v>
      </c>
      <c r="Q806" s="252"/>
      <c r="R806" s="252">
        <v>0</v>
      </c>
      <c r="S806" s="252">
        <v>0</v>
      </c>
      <c r="T806" s="252">
        <v>0</v>
      </c>
      <c r="U806" s="252">
        <v>0</v>
      </c>
      <c r="V806" s="252">
        <v>0</v>
      </c>
      <c r="W806" s="252">
        <v>0</v>
      </c>
      <c r="X806" s="252">
        <v>0</v>
      </c>
      <c r="Y806" s="252">
        <v>0</v>
      </c>
      <c r="Z806" s="252">
        <v>0</v>
      </c>
      <c r="AA806" s="252">
        <v>0</v>
      </c>
      <c r="AB806" s="252">
        <v>0</v>
      </c>
      <c r="AC806" s="252">
        <v>0</v>
      </c>
      <c r="AD806" s="252">
        <v>0</v>
      </c>
      <c r="AE806" s="252">
        <v>0</v>
      </c>
      <c r="AF806" s="252">
        <v>0</v>
      </c>
      <c r="AG806" s="252">
        <v>0</v>
      </c>
      <c r="AH806" s="252">
        <v>0</v>
      </c>
      <c r="AI806" s="252">
        <v>0</v>
      </c>
      <c r="AJ806" s="252">
        <v>0</v>
      </c>
      <c r="AK806" s="252">
        <v>0</v>
      </c>
      <c r="AL806" s="252">
        <v>0</v>
      </c>
      <c r="AM806" s="252">
        <v>0</v>
      </c>
      <c r="AN806" s="252">
        <v>0</v>
      </c>
      <c r="AO806" s="252">
        <v>0</v>
      </c>
      <c r="AP806" s="276">
        <v>0</v>
      </c>
    </row>
    <row r="807" spans="1:42" hidden="1">
      <c r="A807" s="268">
        <v>3</v>
      </c>
      <c r="B807" s="182" t="s">
        <v>331</v>
      </c>
      <c r="C807" s="182">
        <v>1</v>
      </c>
      <c r="D807" s="182" t="s">
        <v>99</v>
      </c>
      <c r="E807" s="182">
        <v>13</v>
      </c>
      <c r="F807" s="182" t="s">
        <v>390</v>
      </c>
      <c r="G807" s="182">
        <v>76</v>
      </c>
      <c r="H807" s="182" t="s">
        <v>766</v>
      </c>
      <c r="I807" s="184" t="s">
        <v>232</v>
      </c>
      <c r="J807" s="182" t="s">
        <v>365</v>
      </c>
      <c r="K807" s="182" t="s">
        <v>391</v>
      </c>
      <c r="L807" s="182"/>
      <c r="M807" s="252">
        <v>0</v>
      </c>
      <c r="N807" s="252">
        <v>0</v>
      </c>
      <c r="O807" s="252">
        <v>0</v>
      </c>
      <c r="P807" s="252">
        <v>0</v>
      </c>
      <c r="Q807" s="252"/>
      <c r="R807" s="252">
        <v>0</v>
      </c>
      <c r="S807" s="252">
        <v>0</v>
      </c>
      <c r="T807" s="252">
        <v>0</v>
      </c>
      <c r="U807" s="252">
        <v>0</v>
      </c>
      <c r="V807" s="252">
        <v>0</v>
      </c>
      <c r="W807" s="252">
        <v>0</v>
      </c>
      <c r="X807" s="252">
        <v>0</v>
      </c>
      <c r="Y807" s="252">
        <v>0</v>
      </c>
      <c r="Z807" s="252">
        <v>0</v>
      </c>
      <c r="AA807" s="252">
        <v>0</v>
      </c>
      <c r="AB807" s="252">
        <v>0</v>
      </c>
      <c r="AC807" s="252">
        <v>0</v>
      </c>
      <c r="AD807" s="252">
        <v>0</v>
      </c>
      <c r="AE807" s="252">
        <v>0</v>
      </c>
      <c r="AF807" s="252">
        <v>0</v>
      </c>
      <c r="AG807" s="252">
        <v>0</v>
      </c>
      <c r="AH807" s="252">
        <v>0</v>
      </c>
      <c r="AI807" s="252">
        <v>0</v>
      </c>
      <c r="AJ807" s="252">
        <v>0</v>
      </c>
      <c r="AK807" s="252">
        <v>0</v>
      </c>
      <c r="AL807" s="252">
        <v>0</v>
      </c>
      <c r="AM807" s="252">
        <v>0</v>
      </c>
      <c r="AN807" s="252">
        <v>0</v>
      </c>
      <c r="AO807" s="252">
        <v>0</v>
      </c>
      <c r="AP807" s="276">
        <v>0</v>
      </c>
    </row>
    <row r="808" spans="1:42" hidden="1">
      <c r="A808" s="268">
        <v>3</v>
      </c>
      <c r="B808" s="182" t="s">
        <v>331</v>
      </c>
      <c r="C808" s="182">
        <v>1</v>
      </c>
      <c r="D808" s="182" t="s">
        <v>99</v>
      </c>
      <c r="E808" s="182">
        <v>13</v>
      </c>
      <c r="F808" s="182" t="s">
        <v>390</v>
      </c>
      <c r="G808" s="182">
        <v>77</v>
      </c>
      <c r="H808" s="182" t="s">
        <v>767</v>
      </c>
      <c r="I808" s="184" t="s">
        <v>232</v>
      </c>
      <c r="J808" s="182" t="s">
        <v>365</v>
      </c>
      <c r="K808" s="182" t="s">
        <v>391</v>
      </c>
      <c r="L808" s="182"/>
      <c r="M808" s="252">
        <v>0</v>
      </c>
      <c r="N808" s="252">
        <v>0</v>
      </c>
      <c r="O808" s="252">
        <v>0</v>
      </c>
      <c r="P808" s="252">
        <v>0</v>
      </c>
      <c r="Q808" s="252"/>
      <c r="R808" s="252">
        <v>0</v>
      </c>
      <c r="S808" s="252">
        <v>0</v>
      </c>
      <c r="T808" s="252">
        <v>0</v>
      </c>
      <c r="U808" s="252">
        <v>0</v>
      </c>
      <c r="V808" s="252">
        <v>0</v>
      </c>
      <c r="W808" s="252">
        <v>0</v>
      </c>
      <c r="X808" s="252">
        <v>0</v>
      </c>
      <c r="Y808" s="252">
        <v>0</v>
      </c>
      <c r="Z808" s="252">
        <v>0</v>
      </c>
      <c r="AA808" s="252">
        <v>0</v>
      </c>
      <c r="AB808" s="252">
        <v>0</v>
      </c>
      <c r="AC808" s="252">
        <v>0</v>
      </c>
      <c r="AD808" s="252">
        <v>0</v>
      </c>
      <c r="AE808" s="252">
        <v>0</v>
      </c>
      <c r="AF808" s="252">
        <v>0</v>
      </c>
      <c r="AG808" s="252">
        <v>0</v>
      </c>
      <c r="AH808" s="252">
        <v>0</v>
      </c>
      <c r="AI808" s="252">
        <v>0</v>
      </c>
      <c r="AJ808" s="252">
        <v>0</v>
      </c>
      <c r="AK808" s="252">
        <v>0</v>
      </c>
      <c r="AL808" s="252">
        <v>0</v>
      </c>
      <c r="AM808" s="252">
        <v>0</v>
      </c>
      <c r="AN808" s="252">
        <v>0</v>
      </c>
      <c r="AO808" s="252">
        <v>0</v>
      </c>
      <c r="AP808" s="276">
        <v>0</v>
      </c>
    </row>
    <row r="809" spans="1:42" hidden="1">
      <c r="A809" s="268">
        <v>3</v>
      </c>
      <c r="B809" s="182" t="s">
        <v>331</v>
      </c>
      <c r="C809" s="182">
        <v>1</v>
      </c>
      <c r="D809" s="182" t="s">
        <v>99</v>
      </c>
      <c r="E809" s="182">
        <v>13</v>
      </c>
      <c r="F809" s="182" t="s">
        <v>390</v>
      </c>
      <c r="G809" s="182">
        <v>78</v>
      </c>
      <c r="H809" s="182" t="s">
        <v>220</v>
      </c>
      <c r="I809" s="184" t="s">
        <v>232</v>
      </c>
      <c r="J809" s="182" t="s">
        <v>365</v>
      </c>
      <c r="K809" s="182" t="s">
        <v>391</v>
      </c>
      <c r="L809" s="182"/>
      <c r="M809" s="252">
        <v>0</v>
      </c>
      <c r="N809" s="252">
        <v>0</v>
      </c>
      <c r="O809" s="252">
        <v>0</v>
      </c>
      <c r="P809" s="252">
        <v>0</v>
      </c>
      <c r="Q809" s="252"/>
      <c r="R809" s="252">
        <v>0</v>
      </c>
      <c r="S809" s="252">
        <v>0</v>
      </c>
      <c r="T809" s="252">
        <v>0</v>
      </c>
      <c r="U809" s="252">
        <v>0</v>
      </c>
      <c r="V809" s="252">
        <v>0</v>
      </c>
      <c r="W809" s="252">
        <v>0</v>
      </c>
      <c r="X809" s="252">
        <v>0</v>
      </c>
      <c r="Y809" s="252">
        <v>0</v>
      </c>
      <c r="Z809" s="252">
        <v>0</v>
      </c>
      <c r="AA809" s="252">
        <v>0</v>
      </c>
      <c r="AB809" s="252">
        <v>0</v>
      </c>
      <c r="AC809" s="252">
        <v>0</v>
      </c>
      <c r="AD809" s="252">
        <v>0</v>
      </c>
      <c r="AE809" s="252">
        <v>0</v>
      </c>
      <c r="AF809" s="252">
        <v>0</v>
      </c>
      <c r="AG809" s="252">
        <v>0</v>
      </c>
      <c r="AH809" s="252">
        <v>0</v>
      </c>
      <c r="AI809" s="252">
        <v>0</v>
      </c>
      <c r="AJ809" s="252">
        <v>0</v>
      </c>
      <c r="AK809" s="252">
        <v>0</v>
      </c>
      <c r="AL809" s="252">
        <v>0</v>
      </c>
      <c r="AM809" s="252">
        <v>0</v>
      </c>
      <c r="AN809" s="252">
        <v>0</v>
      </c>
      <c r="AO809" s="252">
        <v>0</v>
      </c>
      <c r="AP809" s="276">
        <v>0</v>
      </c>
    </row>
    <row r="810" spans="1:42" hidden="1">
      <c r="A810" s="268">
        <v>3</v>
      </c>
      <c r="B810" s="182" t="s">
        <v>331</v>
      </c>
      <c r="C810" s="182">
        <v>1</v>
      </c>
      <c r="D810" s="182" t="s">
        <v>99</v>
      </c>
      <c r="E810" s="182">
        <v>13</v>
      </c>
      <c r="F810" s="182" t="s">
        <v>390</v>
      </c>
      <c r="G810" s="182">
        <v>79</v>
      </c>
      <c r="H810" s="182" t="s">
        <v>221</v>
      </c>
      <c r="I810" s="184" t="s">
        <v>232</v>
      </c>
      <c r="J810" s="182" t="s">
        <v>365</v>
      </c>
      <c r="K810" s="182" t="s">
        <v>391</v>
      </c>
      <c r="L810" s="182"/>
      <c r="M810" s="252">
        <v>0</v>
      </c>
      <c r="N810" s="252">
        <v>0</v>
      </c>
      <c r="O810" s="252">
        <v>0</v>
      </c>
      <c r="P810" s="252">
        <v>0</v>
      </c>
      <c r="Q810" s="252"/>
      <c r="R810" s="252">
        <v>0</v>
      </c>
      <c r="S810" s="252">
        <v>0</v>
      </c>
      <c r="T810" s="252">
        <v>0</v>
      </c>
      <c r="U810" s="252">
        <v>0</v>
      </c>
      <c r="V810" s="252">
        <v>0</v>
      </c>
      <c r="W810" s="252">
        <v>0</v>
      </c>
      <c r="X810" s="252">
        <v>0</v>
      </c>
      <c r="Y810" s="252">
        <v>0</v>
      </c>
      <c r="Z810" s="252">
        <v>0</v>
      </c>
      <c r="AA810" s="252">
        <v>0</v>
      </c>
      <c r="AB810" s="252">
        <v>0</v>
      </c>
      <c r="AC810" s="252">
        <v>0</v>
      </c>
      <c r="AD810" s="252">
        <v>0</v>
      </c>
      <c r="AE810" s="252">
        <v>0</v>
      </c>
      <c r="AF810" s="252">
        <v>0</v>
      </c>
      <c r="AG810" s="252">
        <v>0</v>
      </c>
      <c r="AH810" s="252">
        <v>0</v>
      </c>
      <c r="AI810" s="252">
        <v>0</v>
      </c>
      <c r="AJ810" s="252">
        <v>0</v>
      </c>
      <c r="AK810" s="252">
        <v>0</v>
      </c>
      <c r="AL810" s="252">
        <v>0</v>
      </c>
      <c r="AM810" s="252">
        <v>0</v>
      </c>
      <c r="AN810" s="252">
        <v>0</v>
      </c>
      <c r="AO810" s="252">
        <v>0</v>
      </c>
      <c r="AP810" s="276">
        <v>0</v>
      </c>
    </row>
    <row r="811" spans="1:42" hidden="1">
      <c r="A811" s="268">
        <v>3</v>
      </c>
      <c r="B811" s="182" t="s">
        <v>331</v>
      </c>
      <c r="C811" s="182">
        <v>1</v>
      </c>
      <c r="D811" s="182" t="s">
        <v>99</v>
      </c>
      <c r="E811" s="182">
        <v>13</v>
      </c>
      <c r="F811" s="182" t="s">
        <v>390</v>
      </c>
      <c r="G811" s="182">
        <v>80</v>
      </c>
      <c r="H811" s="182" t="s">
        <v>222</v>
      </c>
      <c r="I811" s="184" t="s">
        <v>232</v>
      </c>
      <c r="J811" s="182" t="s">
        <v>365</v>
      </c>
      <c r="K811" s="182" t="s">
        <v>391</v>
      </c>
      <c r="L811" s="182"/>
      <c r="M811" s="252">
        <v>0</v>
      </c>
      <c r="N811" s="252">
        <v>0</v>
      </c>
      <c r="O811" s="252">
        <v>0</v>
      </c>
      <c r="P811" s="252">
        <v>0</v>
      </c>
      <c r="Q811" s="252">
        <v>0</v>
      </c>
      <c r="R811" s="252">
        <v>0</v>
      </c>
      <c r="S811" s="252">
        <v>0</v>
      </c>
      <c r="T811" s="252">
        <v>0</v>
      </c>
      <c r="U811" s="252">
        <v>0</v>
      </c>
      <c r="V811" s="252">
        <v>0</v>
      </c>
      <c r="W811" s="252">
        <v>0</v>
      </c>
      <c r="X811" s="252">
        <v>0</v>
      </c>
      <c r="Y811" s="252">
        <v>0</v>
      </c>
      <c r="Z811" s="252">
        <v>0</v>
      </c>
      <c r="AA811" s="252">
        <v>0</v>
      </c>
      <c r="AB811" s="252">
        <v>0</v>
      </c>
      <c r="AC811" s="252">
        <v>0</v>
      </c>
      <c r="AD811" s="252">
        <v>0</v>
      </c>
      <c r="AE811" s="252">
        <v>0</v>
      </c>
      <c r="AF811" s="252">
        <v>0</v>
      </c>
      <c r="AG811" s="252">
        <v>0</v>
      </c>
      <c r="AH811" s="252">
        <v>0</v>
      </c>
      <c r="AI811" s="252">
        <v>0</v>
      </c>
      <c r="AJ811" s="252">
        <v>0</v>
      </c>
      <c r="AK811" s="252">
        <v>0</v>
      </c>
      <c r="AL811" s="252">
        <v>0</v>
      </c>
      <c r="AM811" s="252">
        <v>0</v>
      </c>
      <c r="AN811" s="252">
        <v>0</v>
      </c>
      <c r="AO811" s="252">
        <v>0</v>
      </c>
      <c r="AP811" s="276">
        <v>0</v>
      </c>
    </row>
    <row r="812" spans="1:42" hidden="1">
      <c r="A812" s="268">
        <v>3</v>
      </c>
      <c r="B812" s="182" t="s">
        <v>331</v>
      </c>
      <c r="C812" s="182">
        <v>1</v>
      </c>
      <c r="D812" s="182" t="s">
        <v>99</v>
      </c>
      <c r="E812" s="182">
        <v>13</v>
      </c>
      <c r="F812" s="182" t="s">
        <v>390</v>
      </c>
      <c r="G812" s="182">
        <v>81</v>
      </c>
      <c r="H812" s="182" t="s">
        <v>772</v>
      </c>
      <c r="I812" s="184" t="s">
        <v>232</v>
      </c>
      <c r="J812" s="182" t="s">
        <v>365</v>
      </c>
      <c r="K812" s="182" t="s">
        <v>391</v>
      </c>
      <c r="L812" s="182"/>
      <c r="M812" s="252">
        <v>0</v>
      </c>
      <c r="N812" s="252">
        <v>0</v>
      </c>
      <c r="O812" s="252">
        <v>0</v>
      </c>
      <c r="P812" s="252">
        <v>0</v>
      </c>
      <c r="Q812" s="252">
        <v>0</v>
      </c>
      <c r="R812" s="252">
        <v>0</v>
      </c>
      <c r="S812" s="252">
        <v>0</v>
      </c>
      <c r="T812" s="252">
        <v>0</v>
      </c>
      <c r="U812" s="252">
        <v>0</v>
      </c>
      <c r="V812" s="252">
        <v>0</v>
      </c>
      <c r="W812" s="252">
        <v>0</v>
      </c>
      <c r="X812" s="252">
        <v>0</v>
      </c>
      <c r="Y812" s="252">
        <v>0</v>
      </c>
      <c r="Z812" s="252">
        <v>0</v>
      </c>
      <c r="AA812" s="252">
        <v>0</v>
      </c>
      <c r="AB812" s="252">
        <v>0</v>
      </c>
      <c r="AC812" s="252">
        <v>0</v>
      </c>
      <c r="AD812" s="252">
        <v>0</v>
      </c>
      <c r="AE812" s="252">
        <v>0</v>
      </c>
      <c r="AF812" s="252">
        <v>0</v>
      </c>
      <c r="AG812" s="252">
        <v>0</v>
      </c>
      <c r="AH812" s="252">
        <v>0</v>
      </c>
      <c r="AI812" s="252">
        <v>0</v>
      </c>
      <c r="AJ812" s="252">
        <v>0</v>
      </c>
      <c r="AK812" s="252">
        <v>0</v>
      </c>
      <c r="AL812" s="252">
        <v>0</v>
      </c>
      <c r="AM812" s="252">
        <v>0</v>
      </c>
      <c r="AN812" s="252">
        <v>0</v>
      </c>
      <c r="AO812" s="252">
        <v>0</v>
      </c>
      <c r="AP812" s="276">
        <v>0</v>
      </c>
    </row>
    <row r="813" spans="1:42" hidden="1">
      <c r="A813" s="268">
        <v>3</v>
      </c>
      <c r="B813" s="182" t="s">
        <v>331</v>
      </c>
      <c r="C813" s="182">
        <v>1</v>
      </c>
      <c r="D813" s="182" t="s">
        <v>99</v>
      </c>
      <c r="E813" s="182">
        <v>13</v>
      </c>
      <c r="F813" s="182" t="s">
        <v>390</v>
      </c>
      <c r="G813" s="182">
        <v>82</v>
      </c>
      <c r="H813" s="182" t="s">
        <v>224</v>
      </c>
      <c r="I813" s="184" t="s">
        <v>232</v>
      </c>
      <c r="J813" s="182" t="s">
        <v>365</v>
      </c>
      <c r="K813" s="182" t="s">
        <v>391</v>
      </c>
      <c r="L813" s="182"/>
      <c r="M813" s="252">
        <v>0</v>
      </c>
      <c r="N813" s="252">
        <v>0</v>
      </c>
      <c r="O813" s="252">
        <v>0</v>
      </c>
      <c r="P813" s="252">
        <v>0</v>
      </c>
      <c r="Q813" s="252">
        <v>0</v>
      </c>
      <c r="R813" s="252">
        <v>0</v>
      </c>
      <c r="S813" s="252">
        <v>0</v>
      </c>
      <c r="T813" s="252">
        <v>0</v>
      </c>
      <c r="U813" s="252">
        <v>0</v>
      </c>
      <c r="V813" s="252">
        <v>0</v>
      </c>
      <c r="W813" s="252">
        <v>0</v>
      </c>
      <c r="X813" s="252">
        <v>0</v>
      </c>
      <c r="Y813" s="252">
        <v>0</v>
      </c>
      <c r="Z813" s="252">
        <v>0</v>
      </c>
      <c r="AA813" s="252">
        <v>0</v>
      </c>
      <c r="AB813" s="252">
        <v>0</v>
      </c>
      <c r="AC813" s="252">
        <v>0</v>
      </c>
      <c r="AD813" s="252">
        <v>0</v>
      </c>
      <c r="AE813" s="252">
        <v>0</v>
      </c>
      <c r="AF813" s="252">
        <v>0</v>
      </c>
      <c r="AG813" s="252">
        <v>0</v>
      </c>
      <c r="AH813" s="252">
        <v>0</v>
      </c>
      <c r="AI813" s="252">
        <v>0</v>
      </c>
      <c r="AJ813" s="252">
        <v>0</v>
      </c>
      <c r="AK813" s="252">
        <v>0</v>
      </c>
      <c r="AL813" s="252">
        <v>0</v>
      </c>
      <c r="AM813" s="252">
        <v>0</v>
      </c>
      <c r="AN813" s="252">
        <v>0</v>
      </c>
      <c r="AO813" s="252">
        <v>0</v>
      </c>
      <c r="AP813" s="276">
        <v>0</v>
      </c>
    </row>
    <row r="814" spans="1:42" hidden="1">
      <c r="A814" s="268">
        <v>3</v>
      </c>
      <c r="B814" s="182" t="s">
        <v>331</v>
      </c>
      <c r="C814" s="182">
        <v>1</v>
      </c>
      <c r="D814" s="182" t="s">
        <v>99</v>
      </c>
      <c r="E814" s="182">
        <v>13</v>
      </c>
      <c r="F814" s="182" t="s">
        <v>390</v>
      </c>
      <c r="G814" s="182">
        <v>83</v>
      </c>
      <c r="H814" s="182" t="s">
        <v>764</v>
      </c>
      <c r="I814" s="184" t="s">
        <v>232</v>
      </c>
      <c r="J814" s="182" t="s">
        <v>365</v>
      </c>
      <c r="K814" s="182" t="s">
        <v>391</v>
      </c>
      <c r="L814" s="182"/>
      <c r="M814" s="252">
        <v>0</v>
      </c>
      <c r="N814" s="252">
        <v>0</v>
      </c>
      <c r="O814" s="252">
        <v>0</v>
      </c>
      <c r="P814" s="252">
        <v>0</v>
      </c>
      <c r="Q814" s="252">
        <v>0</v>
      </c>
      <c r="R814" s="252">
        <v>0</v>
      </c>
      <c r="S814" s="252">
        <v>0</v>
      </c>
      <c r="T814" s="252">
        <v>0</v>
      </c>
      <c r="U814" s="252">
        <v>0</v>
      </c>
      <c r="V814" s="252">
        <v>0</v>
      </c>
      <c r="W814" s="252">
        <v>0</v>
      </c>
      <c r="X814" s="252">
        <v>0</v>
      </c>
      <c r="Y814" s="252">
        <v>0</v>
      </c>
      <c r="Z814" s="252">
        <v>0</v>
      </c>
      <c r="AA814" s="252">
        <v>0</v>
      </c>
      <c r="AB814" s="252">
        <v>0</v>
      </c>
      <c r="AC814" s="252">
        <v>0</v>
      </c>
      <c r="AD814" s="252">
        <v>0</v>
      </c>
      <c r="AE814" s="252">
        <v>0</v>
      </c>
      <c r="AF814" s="252">
        <v>0</v>
      </c>
      <c r="AG814" s="252">
        <v>0</v>
      </c>
      <c r="AH814" s="252">
        <v>0</v>
      </c>
      <c r="AI814" s="252">
        <v>0</v>
      </c>
      <c r="AJ814" s="252">
        <v>0</v>
      </c>
      <c r="AK814" s="252">
        <v>0</v>
      </c>
      <c r="AL814" s="252">
        <v>0</v>
      </c>
      <c r="AM814" s="252">
        <v>0</v>
      </c>
      <c r="AN814" s="252">
        <v>0</v>
      </c>
      <c r="AO814" s="252">
        <v>0</v>
      </c>
      <c r="AP814" s="276">
        <v>0</v>
      </c>
    </row>
    <row r="815" spans="1:42" hidden="1">
      <c r="A815" s="268">
        <v>3</v>
      </c>
      <c r="B815" s="182" t="s">
        <v>331</v>
      </c>
      <c r="C815" s="182">
        <v>1</v>
      </c>
      <c r="D815" s="182" t="s">
        <v>99</v>
      </c>
      <c r="E815" s="182">
        <v>13</v>
      </c>
      <c r="F815" s="182" t="s">
        <v>390</v>
      </c>
      <c r="G815" s="182">
        <v>84</v>
      </c>
      <c r="H815" s="182" t="s">
        <v>762</v>
      </c>
      <c r="I815" s="184" t="s">
        <v>232</v>
      </c>
      <c r="J815" s="182" t="s">
        <v>365</v>
      </c>
      <c r="K815" s="182" t="s">
        <v>391</v>
      </c>
      <c r="L815" s="182"/>
      <c r="M815" s="252">
        <v>0</v>
      </c>
      <c r="N815" s="252">
        <v>0</v>
      </c>
      <c r="O815" s="252">
        <v>0</v>
      </c>
      <c r="P815" s="252">
        <v>0</v>
      </c>
      <c r="Q815" s="252">
        <v>0</v>
      </c>
      <c r="R815" s="252">
        <v>0</v>
      </c>
      <c r="S815" s="252">
        <v>0</v>
      </c>
      <c r="T815" s="252">
        <v>0</v>
      </c>
      <c r="U815" s="252">
        <v>0</v>
      </c>
      <c r="V815" s="252">
        <v>0</v>
      </c>
      <c r="W815" s="252">
        <v>0</v>
      </c>
      <c r="X815" s="252">
        <v>0</v>
      </c>
      <c r="Y815" s="252">
        <v>0</v>
      </c>
      <c r="Z815" s="252">
        <v>0</v>
      </c>
      <c r="AA815" s="252">
        <v>0</v>
      </c>
      <c r="AB815" s="252">
        <v>0</v>
      </c>
      <c r="AC815" s="252">
        <v>0</v>
      </c>
      <c r="AD815" s="252">
        <v>0</v>
      </c>
      <c r="AE815" s="252">
        <v>0</v>
      </c>
      <c r="AF815" s="252">
        <v>0</v>
      </c>
      <c r="AG815" s="252">
        <v>0</v>
      </c>
      <c r="AH815" s="252">
        <v>0</v>
      </c>
      <c r="AI815" s="252">
        <v>0</v>
      </c>
      <c r="AJ815" s="252">
        <v>0</v>
      </c>
      <c r="AK815" s="252">
        <v>0</v>
      </c>
      <c r="AL815" s="252">
        <v>0</v>
      </c>
      <c r="AM815" s="252">
        <v>0</v>
      </c>
      <c r="AN815" s="252">
        <v>0</v>
      </c>
      <c r="AO815" s="252">
        <v>0</v>
      </c>
      <c r="AP815" s="276">
        <v>0</v>
      </c>
    </row>
    <row r="816" spans="1:42" ht="15" hidden="1" thickBot="1">
      <c r="A816" s="270">
        <v>3</v>
      </c>
      <c r="B816" s="185" t="s">
        <v>331</v>
      </c>
      <c r="C816" s="185">
        <v>1</v>
      </c>
      <c r="D816" s="185" t="s">
        <v>99</v>
      </c>
      <c r="E816" s="185">
        <v>13</v>
      </c>
      <c r="F816" s="185" t="s">
        <v>390</v>
      </c>
      <c r="G816" s="185">
        <v>85</v>
      </c>
      <c r="H816" s="185" t="s">
        <v>227</v>
      </c>
      <c r="I816" s="186" t="s">
        <v>232</v>
      </c>
      <c r="J816" s="185" t="s">
        <v>365</v>
      </c>
      <c r="K816" s="185" t="s">
        <v>391</v>
      </c>
      <c r="L816" s="185"/>
      <c r="M816" s="277">
        <v>0</v>
      </c>
      <c r="N816" s="277">
        <v>0</v>
      </c>
      <c r="O816" s="277">
        <v>0</v>
      </c>
      <c r="P816" s="277">
        <v>0</v>
      </c>
      <c r="Q816" s="277">
        <v>0</v>
      </c>
      <c r="R816" s="277">
        <v>0</v>
      </c>
      <c r="S816" s="277">
        <v>0</v>
      </c>
      <c r="T816" s="277">
        <v>0</v>
      </c>
      <c r="U816" s="277">
        <v>0</v>
      </c>
      <c r="V816" s="277">
        <v>0</v>
      </c>
      <c r="W816" s="277">
        <v>0</v>
      </c>
      <c r="X816" s="277">
        <v>0</v>
      </c>
      <c r="Y816" s="277">
        <v>0</v>
      </c>
      <c r="Z816" s="277">
        <v>0</v>
      </c>
      <c r="AA816" s="277">
        <v>0</v>
      </c>
      <c r="AB816" s="277">
        <v>0</v>
      </c>
      <c r="AC816" s="277">
        <v>0</v>
      </c>
      <c r="AD816" s="277">
        <v>0</v>
      </c>
      <c r="AE816" s="277">
        <v>0</v>
      </c>
      <c r="AF816" s="277">
        <v>0</v>
      </c>
      <c r="AG816" s="277">
        <v>0</v>
      </c>
      <c r="AH816" s="277">
        <v>0</v>
      </c>
      <c r="AI816" s="277">
        <v>0</v>
      </c>
      <c r="AJ816" s="277">
        <v>0</v>
      </c>
      <c r="AK816" s="277">
        <v>0</v>
      </c>
      <c r="AL816" s="277">
        <v>0</v>
      </c>
      <c r="AM816" s="277">
        <v>0</v>
      </c>
      <c r="AN816" s="277">
        <v>0</v>
      </c>
      <c r="AO816" s="277">
        <v>0</v>
      </c>
      <c r="AP816" s="278">
        <v>0</v>
      </c>
    </row>
    <row r="817" spans="1:42" hidden="1">
      <c r="A817" s="263">
        <v>3</v>
      </c>
      <c r="B817" s="264" t="s">
        <v>331</v>
      </c>
      <c r="C817" s="264">
        <v>1</v>
      </c>
      <c r="D817" s="264" t="s">
        <v>99</v>
      </c>
      <c r="E817" s="264">
        <v>13</v>
      </c>
      <c r="F817" s="264" t="s">
        <v>390</v>
      </c>
      <c r="G817" s="264">
        <v>86</v>
      </c>
      <c r="H817" s="264" t="s">
        <v>761</v>
      </c>
      <c r="I817" s="266" t="s">
        <v>233</v>
      </c>
      <c r="J817" s="264" t="s">
        <v>365</v>
      </c>
      <c r="K817" s="264" t="s">
        <v>391</v>
      </c>
      <c r="L817" s="264"/>
      <c r="M817" s="274">
        <v>0</v>
      </c>
      <c r="N817" s="274">
        <v>0</v>
      </c>
      <c r="O817" s="274">
        <v>0</v>
      </c>
      <c r="P817" s="274">
        <v>0</v>
      </c>
      <c r="Q817" s="274">
        <v>0</v>
      </c>
      <c r="R817" s="274">
        <v>0</v>
      </c>
      <c r="S817" s="274">
        <v>0</v>
      </c>
      <c r="T817" s="274">
        <v>0</v>
      </c>
      <c r="U817" s="274">
        <v>0</v>
      </c>
      <c r="V817" s="274">
        <v>0</v>
      </c>
      <c r="W817" s="274">
        <v>0</v>
      </c>
      <c r="X817" s="274">
        <v>0</v>
      </c>
      <c r="Y817" s="274">
        <v>0</v>
      </c>
      <c r="Z817" s="274">
        <v>0</v>
      </c>
      <c r="AA817" s="274">
        <v>0</v>
      </c>
      <c r="AB817" s="274">
        <v>0</v>
      </c>
      <c r="AC817" s="274">
        <v>0</v>
      </c>
      <c r="AD817" s="274">
        <v>0</v>
      </c>
      <c r="AE817" s="274">
        <v>0</v>
      </c>
      <c r="AF817" s="274">
        <v>0</v>
      </c>
      <c r="AG817" s="274">
        <v>0</v>
      </c>
      <c r="AH817" s="274">
        <v>0</v>
      </c>
      <c r="AI817" s="274">
        <v>0</v>
      </c>
      <c r="AJ817" s="274">
        <v>0</v>
      </c>
      <c r="AK817" s="274">
        <v>0</v>
      </c>
      <c r="AL817" s="274">
        <v>0</v>
      </c>
      <c r="AM817" s="274">
        <v>0</v>
      </c>
      <c r="AN817" s="274">
        <v>0</v>
      </c>
      <c r="AO817" s="274">
        <v>0</v>
      </c>
      <c r="AP817" s="279">
        <v>0</v>
      </c>
    </row>
    <row r="818" spans="1:42" hidden="1">
      <c r="A818" s="268">
        <v>3</v>
      </c>
      <c r="B818" s="182" t="s">
        <v>331</v>
      </c>
      <c r="C818" s="182">
        <v>1</v>
      </c>
      <c r="D818" s="182" t="s">
        <v>99</v>
      </c>
      <c r="E818" s="182">
        <v>13</v>
      </c>
      <c r="F818" s="182" t="s">
        <v>390</v>
      </c>
      <c r="G818" s="182">
        <v>87</v>
      </c>
      <c r="H818" s="182" t="s">
        <v>212</v>
      </c>
      <c r="I818" s="184" t="s">
        <v>233</v>
      </c>
      <c r="J818" s="182" t="s">
        <v>365</v>
      </c>
      <c r="K818" s="182" t="s">
        <v>391</v>
      </c>
      <c r="L818" s="182"/>
      <c r="M818" s="252">
        <v>0</v>
      </c>
      <c r="N818" s="252">
        <v>0</v>
      </c>
      <c r="O818" s="252">
        <v>0</v>
      </c>
      <c r="P818" s="252">
        <v>0</v>
      </c>
      <c r="Q818" s="252">
        <v>0</v>
      </c>
      <c r="R818" s="252">
        <v>0</v>
      </c>
      <c r="S818" s="252">
        <v>0</v>
      </c>
      <c r="T818" s="252">
        <v>0</v>
      </c>
      <c r="U818" s="252">
        <v>0</v>
      </c>
      <c r="V818" s="252">
        <v>0</v>
      </c>
      <c r="W818" s="252">
        <v>0</v>
      </c>
      <c r="X818" s="252">
        <v>0</v>
      </c>
      <c r="Y818" s="252">
        <v>0</v>
      </c>
      <c r="Z818" s="252">
        <v>0</v>
      </c>
      <c r="AA818" s="252">
        <v>0</v>
      </c>
      <c r="AB818" s="252">
        <v>0</v>
      </c>
      <c r="AC818" s="252">
        <v>0</v>
      </c>
      <c r="AD818" s="252">
        <v>0</v>
      </c>
      <c r="AE818" s="252">
        <v>0</v>
      </c>
      <c r="AF818" s="252">
        <v>0</v>
      </c>
      <c r="AG818" s="252">
        <v>0</v>
      </c>
      <c r="AH818" s="252">
        <v>0</v>
      </c>
      <c r="AI818" s="252">
        <v>0</v>
      </c>
      <c r="AJ818" s="252">
        <v>0</v>
      </c>
      <c r="AK818" s="252">
        <v>0</v>
      </c>
      <c r="AL818" s="252">
        <v>0</v>
      </c>
      <c r="AM818" s="252">
        <v>0</v>
      </c>
      <c r="AN818" s="252">
        <v>0</v>
      </c>
      <c r="AO818" s="252">
        <v>0</v>
      </c>
      <c r="AP818" s="276">
        <v>0</v>
      </c>
    </row>
    <row r="819" spans="1:42" hidden="1">
      <c r="A819" s="268">
        <v>3</v>
      </c>
      <c r="B819" s="182" t="s">
        <v>331</v>
      </c>
      <c r="C819" s="182">
        <v>1</v>
      </c>
      <c r="D819" s="182" t="s">
        <v>99</v>
      </c>
      <c r="E819" s="182">
        <v>13</v>
      </c>
      <c r="F819" s="182" t="s">
        <v>390</v>
      </c>
      <c r="G819" s="182">
        <v>88</v>
      </c>
      <c r="H819" s="182" t="s">
        <v>768</v>
      </c>
      <c r="I819" s="184" t="s">
        <v>233</v>
      </c>
      <c r="J819" s="182" t="s">
        <v>365</v>
      </c>
      <c r="K819" s="182" t="s">
        <v>391</v>
      </c>
      <c r="L819" s="182"/>
      <c r="M819" s="252">
        <v>0</v>
      </c>
      <c r="N819" s="252">
        <v>0</v>
      </c>
      <c r="O819" s="252">
        <v>0</v>
      </c>
      <c r="P819" s="252">
        <v>0</v>
      </c>
      <c r="Q819" s="252">
        <v>0</v>
      </c>
      <c r="R819" s="252">
        <v>0</v>
      </c>
      <c r="S819" s="252">
        <v>0</v>
      </c>
      <c r="T819" s="252">
        <v>0</v>
      </c>
      <c r="U819" s="252">
        <v>0</v>
      </c>
      <c r="V819" s="252">
        <v>0</v>
      </c>
      <c r="W819" s="252">
        <v>0</v>
      </c>
      <c r="X819" s="252">
        <v>0</v>
      </c>
      <c r="Y819" s="252">
        <v>0</v>
      </c>
      <c r="Z819" s="252">
        <v>0</v>
      </c>
      <c r="AA819" s="252">
        <v>0</v>
      </c>
      <c r="AB819" s="252">
        <v>0</v>
      </c>
      <c r="AC819" s="252">
        <v>0</v>
      </c>
      <c r="AD819" s="252">
        <v>0</v>
      </c>
      <c r="AE819" s="252">
        <v>0</v>
      </c>
      <c r="AF819" s="252">
        <v>0</v>
      </c>
      <c r="AG819" s="252">
        <v>0</v>
      </c>
      <c r="AH819" s="252">
        <v>0</v>
      </c>
      <c r="AI819" s="252">
        <v>0</v>
      </c>
      <c r="AJ819" s="252">
        <v>0</v>
      </c>
      <c r="AK819" s="252">
        <v>0</v>
      </c>
      <c r="AL819" s="252">
        <v>0</v>
      </c>
      <c r="AM819" s="252">
        <v>0</v>
      </c>
      <c r="AN819" s="252">
        <v>0</v>
      </c>
      <c r="AO819" s="252">
        <v>0</v>
      </c>
      <c r="AP819" s="276">
        <v>0</v>
      </c>
    </row>
    <row r="820" spans="1:42" hidden="1">
      <c r="A820" s="268">
        <v>3</v>
      </c>
      <c r="B820" s="182" t="s">
        <v>331</v>
      </c>
      <c r="C820" s="182">
        <v>1</v>
      </c>
      <c r="D820" s="182" t="s">
        <v>99</v>
      </c>
      <c r="E820" s="182">
        <v>13</v>
      </c>
      <c r="F820" s="182" t="s">
        <v>390</v>
      </c>
      <c r="G820" s="182">
        <v>89</v>
      </c>
      <c r="H820" s="182" t="s">
        <v>763</v>
      </c>
      <c r="I820" s="184" t="s">
        <v>233</v>
      </c>
      <c r="J820" s="182" t="s">
        <v>365</v>
      </c>
      <c r="K820" s="182" t="s">
        <v>391</v>
      </c>
      <c r="L820" s="182"/>
      <c r="M820" s="252">
        <v>0</v>
      </c>
      <c r="N820" s="252">
        <v>0</v>
      </c>
      <c r="O820" s="252">
        <v>0</v>
      </c>
      <c r="P820" s="252">
        <v>0</v>
      </c>
      <c r="Q820" s="252">
        <v>0</v>
      </c>
      <c r="R820" s="252">
        <v>0</v>
      </c>
      <c r="S820" s="252">
        <v>0</v>
      </c>
      <c r="T820" s="252">
        <v>0</v>
      </c>
      <c r="U820" s="252">
        <v>0</v>
      </c>
      <c r="V820" s="252">
        <v>0</v>
      </c>
      <c r="W820" s="252">
        <v>0</v>
      </c>
      <c r="X820" s="252">
        <v>0</v>
      </c>
      <c r="Y820" s="252">
        <v>0</v>
      </c>
      <c r="Z820" s="252">
        <v>0</v>
      </c>
      <c r="AA820" s="252">
        <v>0</v>
      </c>
      <c r="AB820" s="252">
        <v>0</v>
      </c>
      <c r="AC820" s="252">
        <v>0</v>
      </c>
      <c r="AD820" s="252">
        <v>0</v>
      </c>
      <c r="AE820" s="252">
        <v>0</v>
      </c>
      <c r="AF820" s="252">
        <v>0</v>
      </c>
      <c r="AG820" s="252">
        <v>0</v>
      </c>
      <c r="AH820" s="252">
        <v>0</v>
      </c>
      <c r="AI820" s="252">
        <v>0</v>
      </c>
      <c r="AJ820" s="252">
        <v>0</v>
      </c>
      <c r="AK820" s="252">
        <v>0</v>
      </c>
      <c r="AL820" s="252">
        <v>0</v>
      </c>
      <c r="AM820" s="252">
        <v>0</v>
      </c>
      <c r="AN820" s="252">
        <v>0</v>
      </c>
      <c r="AO820" s="252">
        <v>0</v>
      </c>
      <c r="AP820" s="276">
        <v>0</v>
      </c>
    </row>
    <row r="821" spans="1:42" hidden="1">
      <c r="A821" s="268">
        <v>3</v>
      </c>
      <c r="B821" s="182" t="s">
        <v>331</v>
      </c>
      <c r="C821" s="182">
        <v>1</v>
      </c>
      <c r="D821" s="182" t="s">
        <v>99</v>
      </c>
      <c r="E821" s="182">
        <v>13</v>
      </c>
      <c r="F821" s="182" t="s">
        <v>390</v>
      </c>
      <c r="G821" s="182">
        <v>90</v>
      </c>
      <c r="H821" s="182" t="s">
        <v>215</v>
      </c>
      <c r="I821" s="184" t="s">
        <v>233</v>
      </c>
      <c r="J821" s="182" t="s">
        <v>365</v>
      </c>
      <c r="K821" s="182" t="s">
        <v>391</v>
      </c>
      <c r="L821" s="182"/>
      <c r="M821" s="252">
        <v>0</v>
      </c>
      <c r="N821" s="252">
        <v>0</v>
      </c>
      <c r="O821" s="252">
        <v>0</v>
      </c>
      <c r="P821" s="252">
        <v>0</v>
      </c>
      <c r="Q821" s="252">
        <v>0</v>
      </c>
      <c r="R821" s="252">
        <v>0</v>
      </c>
      <c r="S821" s="252">
        <v>0</v>
      </c>
      <c r="T821" s="252">
        <v>0</v>
      </c>
      <c r="U821" s="252">
        <v>0</v>
      </c>
      <c r="V821" s="252">
        <v>0</v>
      </c>
      <c r="W821" s="252">
        <v>0</v>
      </c>
      <c r="X821" s="252">
        <v>0</v>
      </c>
      <c r="Y821" s="252">
        <v>0</v>
      </c>
      <c r="Z821" s="252">
        <v>0</v>
      </c>
      <c r="AA821" s="252">
        <v>0</v>
      </c>
      <c r="AB821" s="252">
        <v>0</v>
      </c>
      <c r="AC821" s="252">
        <v>0</v>
      </c>
      <c r="AD821" s="252">
        <v>0</v>
      </c>
      <c r="AE821" s="252">
        <v>0</v>
      </c>
      <c r="AF821" s="252">
        <v>0</v>
      </c>
      <c r="AG821" s="252">
        <v>0</v>
      </c>
      <c r="AH821" s="252">
        <v>0</v>
      </c>
      <c r="AI821" s="252">
        <v>0</v>
      </c>
      <c r="AJ821" s="252">
        <v>0</v>
      </c>
      <c r="AK821" s="252">
        <v>0</v>
      </c>
      <c r="AL821" s="252">
        <v>0</v>
      </c>
      <c r="AM821" s="252">
        <v>0</v>
      </c>
      <c r="AN821" s="252">
        <v>0</v>
      </c>
      <c r="AO821" s="252">
        <v>0</v>
      </c>
      <c r="AP821" s="276">
        <v>0</v>
      </c>
    </row>
    <row r="822" spans="1:42" hidden="1">
      <c r="A822" s="268">
        <v>3</v>
      </c>
      <c r="B822" s="182" t="s">
        <v>331</v>
      </c>
      <c r="C822" s="182">
        <v>1</v>
      </c>
      <c r="D822" s="182" t="s">
        <v>99</v>
      </c>
      <c r="E822" s="182">
        <v>13</v>
      </c>
      <c r="F822" s="182" t="s">
        <v>390</v>
      </c>
      <c r="G822" s="182">
        <v>91</v>
      </c>
      <c r="H822" s="182" t="s">
        <v>216</v>
      </c>
      <c r="I822" s="184" t="s">
        <v>233</v>
      </c>
      <c r="J822" s="182" t="s">
        <v>365</v>
      </c>
      <c r="K822" s="182" t="s">
        <v>391</v>
      </c>
      <c r="L822" s="182"/>
      <c r="M822" s="252">
        <v>0</v>
      </c>
      <c r="N822" s="252">
        <v>0</v>
      </c>
      <c r="O822" s="252">
        <v>0</v>
      </c>
      <c r="P822" s="252">
        <v>0</v>
      </c>
      <c r="Q822" s="252">
        <v>0</v>
      </c>
      <c r="R822" s="252">
        <v>0</v>
      </c>
      <c r="S822" s="252">
        <v>0</v>
      </c>
      <c r="T822" s="252">
        <v>0</v>
      </c>
      <c r="U822" s="252">
        <v>0</v>
      </c>
      <c r="V822" s="252">
        <v>0</v>
      </c>
      <c r="W822" s="252">
        <v>0</v>
      </c>
      <c r="X822" s="252">
        <v>0</v>
      </c>
      <c r="Y822" s="252">
        <v>0</v>
      </c>
      <c r="Z822" s="252">
        <v>0</v>
      </c>
      <c r="AA822" s="252">
        <v>0</v>
      </c>
      <c r="AB822" s="252">
        <v>0</v>
      </c>
      <c r="AC822" s="252">
        <v>0</v>
      </c>
      <c r="AD822" s="252">
        <v>0</v>
      </c>
      <c r="AE822" s="252">
        <v>0</v>
      </c>
      <c r="AF822" s="252">
        <v>0</v>
      </c>
      <c r="AG822" s="252">
        <v>0</v>
      </c>
      <c r="AH822" s="252">
        <v>0</v>
      </c>
      <c r="AI822" s="252">
        <v>0</v>
      </c>
      <c r="AJ822" s="252">
        <v>0</v>
      </c>
      <c r="AK822" s="252">
        <v>0</v>
      </c>
      <c r="AL822" s="252">
        <v>0</v>
      </c>
      <c r="AM822" s="252">
        <v>0</v>
      </c>
      <c r="AN822" s="252">
        <v>0</v>
      </c>
      <c r="AO822" s="252">
        <v>0</v>
      </c>
      <c r="AP822" s="276">
        <v>0</v>
      </c>
    </row>
    <row r="823" spans="1:42" hidden="1">
      <c r="A823" s="268">
        <v>3</v>
      </c>
      <c r="B823" s="182" t="s">
        <v>331</v>
      </c>
      <c r="C823" s="182">
        <v>1</v>
      </c>
      <c r="D823" s="182" t="s">
        <v>99</v>
      </c>
      <c r="E823" s="182">
        <v>13</v>
      </c>
      <c r="F823" s="182" t="s">
        <v>390</v>
      </c>
      <c r="G823" s="182">
        <v>92</v>
      </c>
      <c r="H823" s="182" t="s">
        <v>765</v>
      </c>
      <c r="I823" s="184" t="s">
        <v>233</v>
      </c>
      <c r="J823" s="182" t="s">
        <v>365</v>
      </c>
      <c r="K823" s="182" t="s">
        <v>391</v>
      </c>
      <c r="L823" s="182"/>
      <c r="M823" s="252">
        <v>5</v>
      </c>
      <c r="N823" s="252">
        <v>5</v>
      </c>
      <c r="O823" s="252">
        <v>5</v>
      </c>
      <c r="P823" s="252">
        <v>5</v>
      </c>
      <c r="Q823" s="252">
        <v>5</v>
      </c>
      <c r="R823" s="252">
        <v>4</v>
      </c>
      <c r="S823" s="252">
        <v>4</v>
      </c>
      <c r="T823" s="252">
        <v>4</v>
      </c>
      <c r="U823" s="252">
        <v>3</v>
      </c>
      <c r="V823" s="252">
        <v>3</v>
      </c>
      <c r="W823" s="252">
        <v>3</v>
      </c>
      <c r="X823" s="252">
        <v>2</v>
      </c>
      <c r="Y823" s="252">
        <v>2</v>
      </c>
      <c r="Z823" s="252">
        <v>2</v>
      </c>
      <c r="AA823" s="252">
        <v>1</v>
      </c>
      <c r="AB823" s="252">
        <v>1</v>
      </c>
      <c r="AC823" s="252">
        <v>1</v>
      </c>
      <c r="AD823" s="252">
        <v>0</v>
      </c>
      <c r="AE823" s="252">
        <v>0</v>
      </c>
      <c r="AF823" s="252">
        <v>0</v>
      </c>
      <c r="AG823" s="252">
        <v>0</v>
      </c>
      <c r="AH823" s="252">
        <v>0</v>
      </c>
      <c r="AI823" s="252">
        <v>0</v>
      </c>
      <c r="AJ823" s="252">
        <v>0</v>
      </c>
      <c r="AK823" s="252">
        <v>0</v>
      </c>
      <c r="AL823" s="252">
        <v>0</v>
      </c>
      <c r="AM823" s="252">
        <v>0</v>
      </c>
      <c r="AN823" s="252">
        <v>0</v>
      </c>
      <c r="AO823" s="252">
        <v>0</v>
      </c>
      <c r="AP823" s="276">
        <v>0</v>
      </c>
    </row>
    <row r="824" spans="1:42" hidden="1">
      <c r="A824" s="268">
        <v>3</v>
      </c>
      <c r="B824" s="182" t="s">
        <v>331</v>
      </c>
      <c r="C824" s="182">
        <v>1</v>
      </c>
      <c r="D824" s="182" t="s">
        <v>99</v>
      </c>
      <c r="E824" s="182">
        <v>13</v>
      </c>
      <c r="F824" s="182" t="s">
        <v>390</v>
      </c>
      <c r="G824" s="182">
        <v>93</v>
      </c>
      <c r="H824" s="182" t="s">
        <v>766</v>
      </c>
      <c r="I824" s="184" t="s">
        <v>233</v>
      </c>
      <c r="J824" s="182" t="s">
        <v>365</v>
      </c>
      <c r="K824" s="182" t="s">
        <v>391</v>
      </c>
      <c r="L824" s="182"/>
      <c r="M824" s="252">
        <v>10</v>
      </c>
      <c r="N824" s="252">
        <v>10</v>
      </c>
      <c r="O824" s="252">
        <v>10</v>
      </c>
      <c r="P824" s="252">
        <v>10</v>
      </c>
      <c r="Q824" s="252">
        <v>10</v>
      </c>
      <c r="R824" s="252">
        <v>8</v>
      </c>
      <c r="S824" s="252">
        <v>8</v>
      </c>
      <c r="T824" s="252">
        <v>8</v>
      </c>
      <c r="U824" s="252">
        <v>6</v>
      </c>
      <c r="V824" s="252">
        <v>6</v>
      </c>
      <c r="W824" s="252">
        <v>6</v>
      </c>
      <c r="X824" s="252">
        <v>4</v>
      </c>
      <c r="Y824" s="252">
        <v>4</v>
      </c>
      <c r="Z824" s="252">
        <v>4</v>
      </c>
      <c r="AA824" s="252">
        <v>2</v>
      </c>
      <c r="AB824" s="252">
        <v>2</v>
      </c>
      <c r="AC824" s="252">
        <v>2</v>
      </c>
      <c r="AD824" s="252">
        <v>0</v>
      </c>
      <c r="AE824" s="252">
        <v>0</v>
      </c>
      <c r="AF824" s="252">
        <v>0</v>
      </c>
      <c r="AG824" s="252">
        <v>0</v>
      </c>
      <c r="AH824" s="252">
        <v>0</v>
      </c>
      <c r="AI824" s="252">
        <v>0</v>
      </c>
      <c r="AJ824" s="252">
        <v>0</v>
      </c>
      <c r="AK824" s="252">
        <v>0</v>
      </c>
      <c r="AL824" s="252">
        <v>0</v>
      </c>
      <c r="AM824" s="252">
        <v>0</v>
      </c>
      <c r="AN824" s="252">
        <v>0</v>
      </c>
      <c r="AO824" s="252">
        <v>0</v>
      </c>
      <c r="AP824" s="276">
        <v>0</v>
      </c>
    </row>
    <row r="825" spans="1:42" hidden="1">
      <c r="A825" s="268">
        <v>3</v>
      </c>
      <c r="B825" s="182" t="s">
        <v>331</v>
      </c>
      <c r="C825" s="182">
        <v>1</v>
      </c>
      <c r="D825" s="182" t="s">
        <v>99</v>
      </c>
      <c r="E825" s="182">
        <v>13</v>
      </c>
      <c r="F825" s="182" t="s">
        <v>390</v>
      </c>
      <c r="G825" s="182">
        <v>94</v>
      </c>
      <c r="H825" s="182" t="s">
        <v>767</v>
      </c>
      <c r="I825" s="184" t="s">
        <v>233</v>
      </c>
      <c r="J825" s="182" t="s">
        <v>365</v>
      </c>
      <c r="K825" s="182" t="s">
        <v>391</v>
      </c>
      <c r="L825" s="182"/>
      <c r="M825" s="252">
        <v>0</v>
      </c>
      <c r="N825" s="252">
        <v>0</v>
      </c>
      <c r="O825" s="252">
        <v>0</v>
      </c>
      <c r="P825" s="252">
        <v>0</v>
      </c>
      <c r="Q825" s="252">
        <v>0</v>
      </c>
      <c r="R825" s="252">
        <v>0</v>
      </c>
      <c r="S825" s="252">
        <v>0</v>
      </c>
      <c r="T825" s="252">
        <v>0</v>
      </c>
      <c r="U825" s="252">
        <v>0</v>
      </c>
      <c r="V825" s="252">
        <v>0</v>
      </c>
      <c r="W825" s="252">
        <v>0</v>
      </c>
      <c r="X825" s="252">
        <v>0</v>
      </c>
      <c r="Y825" s="252">
        <v>0</v>
      </c>
      <c r="Z825" s="252">
        <v>0</v>
      </c>
      <c r="AA825" s="252">
        <v>0</v>
      </c>
      <c r="AB825" s="252">
        <v>0</v>
      </c>
      <c r="AC825" s="252">
        <v>0</v>
      </c>
      <c r="AD825" s="252">
        <v>0</v>
      </c>
      <c r="AE825" s="252">
        <v>0</v>
      </c>
      <c r="AF825" s="252">
        <v>0</v>
      </c>
      <c r="AG825" s="252">
        <v>0</v>
      </c>
      <c r="AH825" s="252">
        <v>0</v>
      </c>
      <c r="AI825" s="252">
        <v>0</v>
      </c>
      <c r="AJ825" s="252">
        <v>0</v>
      </c>
      <c r="AK825" s="252">
        <v>0</v>
      </c>
      <c r="AL825" s="252">
        <v>0</v>
      </c>
      <c r="AM825" s="252">
        <v>0</v>
      </c>
      <c r="AN825" s="252">
        <v>0</v>
      </c>
      <c r="AO825" s="252">
        <v>0</v>
      </c>
      <c r="AP825" s="276">
        <v>0</v>
      </c>
    </row>
    <row r="826" spans="1:42" hidden="1">
      <c r="A826" s="268">
        <v>3</v>
      </c>
      <c r="B826" s="182" t="s">
        <v>331</v>
      </c>
      <c r="C826" s="182">
        <v>1</v>
      </c>
      <c r="D826" s="182" t="s">
        <v>99</v>
      </c>
      <c r="E826" s="182">
        <v>13</v>
      </c>
      <c r="F826" s="182" t="s">
        <v>390</v>
      </c>
      <c r="G826" s="182">
        <v>95</v>
      </c>
      <c r="H826" s="182" t="s">
        <v>220</v>
      </c>
      <c r="I826" s="184" t="s">
        <v>233</v>
      </c>
      <c r="J826" s="182" t="s">
        <v>365</v>
      </c>
      <c r="K826" s="182" t="s">
        <v>391</v>
      </c>
      <c r="L826" s="182"/>
      <c r="M826" s="252">
        <v>0</v>
      </c>
      <c r="N826" s="252">
        <v>0</v>
      </c>
      <c r="O826" s="252">
        <v>0</v>
      </c>
      <c r="P826" s="252">
        <v>0</v>
      </c>
      <c r="Q826" s="252">
        <v>0</v>
      </c>
      <c r="R826" s="252">
        <v>0</v>
      </c>
      <c r="S826" s="252">
        <v>0</v>
      </c>
      <c r="T826" s="252">
        <v>0</v>
      </c>
      <c r="U826" s="252">
        <v>0</v>
      </c>
      <c r="V826" s="252">
        <v>0</v>
      </c>
      <c r="W826" s="252">
        <v>0</v>
      </c>
      <c r="X826" s="252">
        <v>0</v>
      </c>
      <c r="Y826" s="252">
        <v>0</v>
      </c>
      <c r="Z826" s="252">
        <v>0</v>
      </c>
      <c r="AA826" s="252">
        <v>0</v>
      </c>
      <c r="AB826" s="252">
        <v>0</v>
      </c>
      <c r="AC826" s="252">
        <v>0</v>
      </c>
      <c r="AD826" s="252">
        <v>0</v>
      </c>
      <c r="AE826" s="252">
        <v>0</v>
      </c>
      <c r="AF826" s="252">
        <v>0</v>
      </c>
      <c r="AG826" s="252">
        <v>0</v>
      </c>
      <c r="AH826" s="252">
        <v>0</v>
      </c>
      <c r="AI826" s="252">
        <v>0</v>
      </c>
      <c r="AJ826" s="252">
        <v>0</v>
      </c>
      <c r="AK826" s="252">
        <v>0</v>
      </c>
      <c r="AL826" s="252">
        <v>0</v>
      </c>
      <c r="AM826" s="252">
        <v>0</v>
      </c>
      <c r="AN826" s="252">
        <v>0</v>
      </c>
      <c r="AO826" s="252">
        <v>0</v>
      </c>
      <c r="AP826" s="276">
        <v>0</v>
      </c>
    </row>
    <row r="827" spans="1:42" hidden="1">
      <c r="A827" s="268">
        <v>3</v>
      </c>
      <c r="B827" s="182" t="s">
        <v>331</v>
      </c>
      <c r="C827" s="182">
        <v>1</v>
      </c>
      <c r="D827" s="182" t="s">
        <v>99</v>
      </c>
      <c r="E827" s="182">
        <v>13</v>
      </c>
      <c r="F827" s="182" t="s">
        <v>390</v>
      </c>
      <c r="G827" s="182">
        <v>96</v>
      </c>
      <c r="H827" s="182" t="s">
        <v>221</v>
      </c>
      <c r="I827" s="184" t="s">
        <v>233</v>
      </c>
      <c r="J827" s="182" t="s">
        <v>365</v>
      </c>
      <c r="K827" s="182" t="s">
        <v>391</v>
      </c>
      <c r="L827" s="182"/>
      <c r="M827" s="252">
        <v>0</v>
      </c>
      <c r="N827" s="252">
        <v>0</v>
      </c>
      <c r="O827" s="252">
        <v>0</v>
      </c>
      <c r="P827" s="252">
        <v>0</v>
      </c>
      <c r="Q827" s="252">
        <v>0</v>
      </c>
      <c r="R827" s="252">
        <v>0</v>
      </c>
      <c r="S827" s="252">
        <v>0</v>
      </c>
      <c r="T827" s="252">
        <v>0</v>
      </c>
      <c r="U827" s="252">
        <v>0</v>
      </c>
      <c r="V827" s="252">
        <v>0</v>
      </c>
      <c r="W827" s="252">
        <v>0</v>
      </c>
      <c r="X827" s="252">
        <v>0</v>
      </c>
      <c r="Y827" s="252">
        <v>0</v>
      </c>
      <c r="Z827" s="252">
        <v>0</v>
      </c>
      <c r="AA827" s="252">
        <v>0</v>
      </c>
      <c r="AB827" s="252">
        <v>0</v>
      </c>
      <c r="AC827" s="252">
        <v>0</v>
      </c>
      <c r="AD827" s="252">
        <v>0</v>
      </c>
      <c r="AE827" s="252">
        <v>0</v>
      </c>
      <c r="AF827" s="252">
        <v>0</v>
      </c>
      <c r="AG827" s="252">
        <v>0</v>
      </c>
      <c r="AH827" s="252">
        <v>0</v>
      </c>
      <c r="AI827" s="252">
        <v>0</v>
      </c>
      <c r="AJ827" s="252">
        <v>0</v>
      </c>
      <c r="AK827" s="252">
        <v>0</v>
      </c>
      <c r="AL827" s="252">
        <v>0</v>
      </c>
      <c r="AM827" s="252">
        <v>0</v>
      </c>
      <c r="AN827" s="252">
        <v>0</v>
      </c>
      <c r="AO827" s="252">
        <v>0</v>
      </c>
      <c r="AP827" s="276">
        <v>0</v>
      </c>
    </row>
    <row r="828" spans="1:42" hidden="1">
      <c r="A828" s="268">
        <v>3</v>
      </c>
      <c r="B828" s="182" t="s">
        <v>331</v>
      </c>
      <c r="C828" s="182">
        <v>1</v>
      </c>
      <c r="D828" s="182" t="s">
        <v>99</v>
      </c>
      <c r="E828" s="182">
        <v>13</v>
      </c>
      <c r="F828" s="182" t="s">
        <v>390</v>
      </c>
      <c r="G828" s="182">
        <v>97</v>
      </c>
      <c r="H828" s="182" t="s">
        <v>222</v>
      </c>
      <c r="I828" s="184" t="s">
        <v>233</v>
      </c>
      <c r="J828" s="182" t="s">
        <v>365</v>
      </c>
      <c r="K828" s="182" t="s">
        <v>391</v>
      </c>
      <c r="L828" s="182"/>
      <c r="M828" s="252">
        <v>0</v>
      </c>
      <c r="N828" s="252">
        <v>0</v>
      </c>
      <c r="O828" s="252">
        <v>0</v>
      </c>
      <c r="P828" s="252">
        <v>0</v>
      </c>
      <c r="Q828" s="252">
        <v>0</v>
      </c>
      <c r="R828" s="252">
        <v>0</v>
      </c>
      <c r="S828" s="252">
        <v>0</v>
      </c>
      <c r="T828" s="252">
        <v>0</v>
      </c>
      <c r="U828" s="252">
        <v>0</v>
      </c>
      <c r="V828" s="252">
        <v>0</v>
      </c>
      <c r="W828" s="252">
        <v>0</v>
      </c>
      <c r="X828" s="252">
        <v>0</v>
      </c>
      <c r="Y828" s="252">
        <v>0</v>
      </c>
      <c r="Z828" s="252">
        <v>0</v>
      </c>
      <c r="AA828" s="252">
        <v>0</v>
      </c>
      <c r="AB828" s="252">
        <v>0</v>
      </c>
      <c r="AC828" s="252">
        <v>0</v>
      </c>
      <c r="AD828" s="252">
        <v>0</v>
      </c>
      <c r="AE828" s="252">
        <v>0</v>
      </c>
      <c r="AF828" s="252">
        <v>0</v>
      </c>
      <c r="AG828" s="252">
        <v>0</v>
      </c>
      <c r="AH828" s="252">
        <v>0</v>
      </c>
      <c r="AI828" s="252">
        <v>0</v>
      </c>
      <c r="AJ828" s="252">
        <v>0</v>
      </c>
      <c r="AK828" s="252">
        <v>0</v>
      </c>
      <c r="AL828" s="252">
        <v>0</v>
      </c>
      <c r="AM828" s="252">
        <v>0</v>
      </c>
      <c r="AN828" s="252">
        <v>0</v>
      </c>
      <c r="AO828" s="252">
        <v>0</v>
      </c>
      <c r="AP828" s="276">
        <v>0</v>
      </c>
    </row>
    <row r="829" spans="1:42" hidden="1">
      <c r="A829" s="268">
        <v>3</v>
      </c>
      <c r="B829" s="182" t="s">
        <v>331</v>
      </c>
      <c r="C829" s="182">
        <v>1</v>
      </c>
      <c r="D829" s="182" t="s">
        <v>99</v>
      </c>
      <c r="E829" s="182">
        <v>13</v>
      </c>
      <c r="F829" s="182" t="s">
        <v>390</v>
      </c>
      <c r="G829" s="182">
        <v>98</v>
      </c>
      <c r="H829" s="182" t="s">
        <v>772</v>
      </c>
      <c r="I829" s="184" t="s">
        <v>233</v>
      </c>
      <c r="J829" s="182" t="s">
        <v>365</v>
      </c>
      <c r="K829" s="182" t="s">
        <v>391</v>
      </c>
      <c r="L829" s="182"/>
      <c r="M829" s="252">
        <v>0</v>
      </c>
      <c r="N829" s="252">
        <v>0</v>
      </c>
      <c r="O829" s="252">
        <v>0</v>
      </c>
      <c r="P829" s="252">
        <v>0</v>
      </c>
      <c r="Q829" s="252">
        <v>0</v>
      </c>
      <c r="R829" s="252">
        <v>0</v>
      </c>
      <c r="S829" s="252">
        <v>0</v>
      </c>
      <c r="T829" s="252">
        <v>0</v>
      </c>
      <c r="U829" s="252">
        <v>0</v>
      </c>
      <c r="V829" s="252">
        <v>0</v>
      </c>
      <c r="W829" s="252">
        <v>0</v>
      </c>
      <c r="X829" s="252">
        <v>0</v>
      </c>
      <c r="Y829" s="252">
        <v>0</v>
      </c>
      <c r="Z829" s="252">
        <v>0</v>
      </c>
      <c r="AA829" s="252">
        <v>0</v>
      </c>
      <c r="AB829" s="252">
        <v>0</v>
      </c>
      <c r="AC829" s="252">
        <v>0</v>
      </c>
      <c r="AD829" s="252">
        <v>0</v>
      </c>
      <c r="AE829" s="252">
        <v>0</v>
      </c>
      <c r="AF829" s="252">
        <v>0</v>
      </c>
      <c r="AG829" s="252">
        <v>0</v>
      </c>
      <c r="AH829" s="252">
        <v>0</v>
      </c>
      <c r="AI829" s="252">
        <v>0</v>
      </c>
      <c r="AJ829" s="252">
        <v>0</v>
      </c>
      <c r="AK829" s="252">
        <v>0</v>
      </c>
      <c r="AL829" s="252">
        <v>0</v>
      </c>
      <c r="AM829" s="252">
        <v>0</v>
      </c>
      <c r="AN829" s="252">
        <v>0</v>
      </c>
      <c r="AO829" s="252">
        <v>0</v>
      </c>
      <c r="AP829" s="276">
        <v>0</v>
      </c>
    </row>
    <row r="830" spans="1:42" hidden="1">
      <c r="A830" s="268">
        <v>3</v>
      </c>
      <c r="B830" s="182" t="s">
        <v>331</v>
      </c>
      <c r="C830" s="182">
        <v>1</v>
      </c>
      <c r="D830" s="182" t="s">
        <v>99</v>
      </c>
      <c r="E830" s="182">
        <v>13</v>
      </c>
      <c r="F830" s="182" t="s">
        <v>390</v>
      </c>
      <c r="G830" s="182">
        <v>99</v>
      </c>
      <c r="H830" s="182" t="s">
        <v>224</v>
      </c>
      <c r="I830" s="184" t="s">
        <v>233</v>
      </c>
      <c r="J830" s="182" t="s">
        <v>365</v>
      </c>
      <c r="K830" s="182" t="s">
        <v>391</v>
      </c>
      <c r="L830" s="182"/>
      <c r="M830" s="252">
        <v>0</v>
      </c>
      <c r="N830" s="252">
        <v>0</v>
      </c>
      <c r="O830" s="252">
        <v>0</v>
      </c>
      <c r="P830" s="252">
        <v>0</v>
      </c>
      <c r="Q830" s="252">
        <v>0</v>
      </c>
      <c r="R830" s="252">
        <v>0</v>
      </c>
      <c r="S830" s="252">
        <v>0</v>
      </c>
      <c r="T830" s="252">
        <v>0</v>
      </c>
      <c r="U830" s="252">
        <v>0</v>
      </c>
      <c r="V830" s="252">
        <v>0</v>
      </c>
      <c r="W830" s="252">
        <v>0</v>
      </c>
      <c r="X830" s="252">
        <v>0</v>
      </c>
      <c r="Y830" s="252">
        <v>0</v>
      </c>
      <c r="Z830" s="252">
        <v>0</v>
      </c>
      <c r="AA830" s="252">
        <v>0</v>
      </c>
      <c r="AB830" s="252">
        <v>0</v>
      </c>
      <c r="AC830" s="252">
        <v>0</v>
      </c>
      <c r="AD830" s="252">
        <v>0</v>
      </c>
      <c r="AE830" s="252">
        <v>0</v>
      </c>
      <c r="AF830" s="252">
        <v>0</v>
      </c>
      <c r="AG830" s="252">
        <v>0</v>
      </c>
      <c r="AH830" s="252">
        <v>0</v>
      </c>
      <c r="AI830" s="252">
        <v>0</v>
      </c>
      <c r="AJ830" s="252">
        <v>0</v>
      </c>
      <c r="AK830" s="252">
        <v>0</v>
      </c>
      <c r="AL830" s="252">
        <v>0</v>
      </c>
      <c r="AM830" s="252">
        <v>0</v>
      </c>
      <c r="AN830" s="252">
        <v>0</v>
      </c>
      <c r="AO830" s="252">
        <v>0</v>
      </c>
      <c r="AP830" s="276">
        <v>0</v>
      </c>
    </row>
    <row r="831" spans="1:42" hidden="1">
      <c r="A831" s="268">
        <v>3</v>
      </c>
      <c r="B831" s="182" t="s">
        <v>331</v>
      </c>
      <c r="C831" s="182">
        <v>1</v>
      </c>
      <c r="D831" s="182" t="s">
        <v>99</v>
      </c>
      <c r="E831" s="182">
        <v>13</v>
      </c>
      <c r="F831" s="182" t="s">
        <v>390</v>
      </c>
      <c r="G831" s="182">
        <v>100</v>
      </c>
      <c r="H831" s="182" t="s">
        <v>764</v>
      </c>
      <c r="I831" s="184" t="s">
        <v>233</v>
      </c>
      <c r="J831" s="182" t="s">
        <v>365</v>
      </c>
      <c r="K831" s="182" t="s">
        <v>391</v>
      </c>
      <c r="L831" s="182"/>
      <c r="M831" s="252">
        <v>0</v>
      </c>
      <c r="N831" s="252">
        <v>0</v>
      </c>
      <c r="O831" s="252">
        <v>0</v>
      </c>
      <c r="P831" s="252">
        <v>0</v>
      </c>
      <c r="Q831" s="252">
        <v>0</v>
      </c>
      <c r="R831" s="252">
        <v>0</v>
      </c>
      <c r="S831" s="252">
        <v>0</v>
      </c>
      <c r="T831" s="252">
        <v>0</v>
      </c>
      <c r="U831" s="252">
        <v>0</v>
      </c>
      <c r="V831" s="252">
        <v>0</v>
      </c>
      <c r="W831" s="252">
        <v>0</v>
      </c>
      <c r="X831" s="252">
        <v>0</v>
      </c>
      <c r="Y831" s="252">
        <v>0</v>
      </c>
      <c r="Z831" s="252">
        <v>0</v>
      </c>
      <c r="AA831" s="252">
        <v>0</v>
      </c>
      <c r="AB831" s="252">
        <v>0</v>
      </c>
      <c r="AC831" s="252">
        <v>0</v>
      </c>
      <c r="AD831" s="252">
        <v>0</v>
      </c>
      <c r="AE831" s="252">
        <v>0</v>
      </c>
      <c r="AF831" s="252">
        <v>0</v>
      </c>
      <c r="AG831" s="252">
        <v>0</v>
      </c>
      <c r="AH831" s="252">
        <v>0</v>
      </c>
      <c r="AI831" s="252">
        <v>0</v>
      </c>
      <c r="AJ831" s="252">
        <v>0</v>
      </c>
      <c r="AK831" s="252">
        <v>0</v>
      </c>
      <c r="AL831" s="252">
        <v>0</v>
      </c>
      <c r="AM831" s="252">
        <v>0</v>
      </c>
      <c r="AN831" s="252">
        <v>0</v>
      </c>
      <c r="AO831" s="252">
        <v>0</v>
      </c>
      <c r="AP831" s="276">
        <v>0</v>
      </c>
    </row>
    <row r="832" spans="1:42" hidden="1">
      <c r="A832" s="268">
        <v>3</v>
      </c>
      <c r="B832" s="182" t="s">
        <v>331</v>
      </c>
      <c r="C832" s="182">
        <v>1</v>
      </c>
      <c r="D832" s="182" t="s">
        <v>99</v>
      </c>
      <c r="E832" s="182">
        <v>13</v>
      </c>
      <c r="F832" s="182" t="s">
        <v>390</v>
      </c>
      <c r="G832" s="182">
        <v>101</v>
      </c>
      <c r="H832" s="182" t="s">
        <v>762</v>
      </c>
      <c r="I832" s="184" t="s">
        <v>233</v>
      </c>
      <c r="J832" s="182" t="s">
        <v>365</v>
      </c>
      <c r="K832" s="182" t="s">
        <v>391</v>
      </c>
      <c r="L832" s="182"/>
      <c r="M832" s="252">
        <v>0</v>
      </c>
      <c r="N832" s="252">
        <v>0</v>
      </c>
      <c r="O832" s="252">
        <v>0</v>
      </c>
      <c r="P832" s="252">
        <v>0</v>
      </c>
      <c r="Q832" s="252">
        <v>0</v>
      </c>
      <c r="R832" s="252">
        <v>0</v>
      </c>
      <c r="S832" s="252">
        <v>0</v>
      </c>
      <c r="T832" s="252">
        <v>0</v>
      </c>
      <c r="U832" s="252">
        <v>0</v>
      </c>
      <c r="V832" s="252">
        <v>0</v>
      </c>
      <c r="W832" s="252">
        <v>0</v>
      </c>
      <c r="X832" s="252">
        <v>0</v>
      </c>
      <c r="Y832" s="252">
        <v>0</v>
      </c>
      <c r="Z832" s="252">
        <v>0</v>
      </c>
      <c r="AA832" s="252">
        <v>0</v>
      </c>
      <c r="AB832" s="252">
        <v>0</v>
      </c>
      <c r="AC832" s="252">
        <v>0</v>
      </c>
      <c r="AD832" s="252">
        <v>0</v>
      </c>
      <c r="AE832" s="252">
        <v>0</v>
      </c>
      <c r="AF832" s="252">
        <v>0</v>
      </c>
      <c r="AG832" s="252">
        <v>0</v>
      </c>
      <c r="AH832" s="252">
        <v>0</v>
      </c>
      <c r="AI832" s="252">
        <v>0</v>
      </c>
      <c r="AJ832" s="252">
        <v>0</v>
      </c>
      <c r="AK832" s="252">
        <v>0</v>
      </c>
      <c r="AL832" s="252">
        <v>0</v>
      </c>
      <c r="AM832" s="252">
        <v>0</v>
      </c>
      <c r="AN832" s="252">
        <v>0</v>
      </c>
      <c r="AO832" s="252">
        <v>0</v>
      </c>
      <c r="AP832" s="276">
        <v>0</v>
      </c>
    </row>
    <row r="833" spans="1:42" ht="15" hidden="1" thickBot="1">
      <c r="A833" s="270">
        <v>3</v>
      </c>
      <c r="B833" s="185" t="s">
        <v>331</v>
      </c>
      <c r="C833" s="185">
        <v>1</v>
      </c>
      <c r="D833" s="185" t="s">
        <v>99</v>
      </c>
      <c r="E833" s="185">
        <v>13</v>
      </c>
      <c r="F833" s="185" t="s">
        <v>390</v>
      </c>
      <c r="G833" s="185">
        <v>102</v>
      </c>
      <c r="H833" s="185" t="s">
        <v>227</v>
      </c>
      <c r="I833" s="186" t="s">
        <v>233</v>
      </c>
      <c r="J833" s="185" t="s">
        <v>365</v>
      </c>
      <c r="K833" s="185" t="s">
        <v>391</v>
      </c>
      <c r="L833" s="185"/>
      <c r="M833" s="277">
        <v>0</v>
      </c>
      <c r="N833" s="277">
        <v>0</v>
      </c>
      <c r="O833" s="277">
        <v>0</v>
      </c>
      <c r="P833" s="277">
        <v>0</v>
      </c>
      <c r="Q833" s="277">
        <v>0</v>
      </c>
      <c r="R833" s="277">
        <v>0</v>
      </c>
      <c r="S833" s="277">
        <v>0</v>
      </c>
      <c r="T833" s="277">
        <v>0</v>
      </c>
      <c r="U833" s="277">
        <v>0</v>
      </c>
      <c r="V833" s="277">
        <v>0</v>
      </c>
      <c r="W833" s="277">
        <v>0</v>
      </c>
      <c r="X833" s="277">
        <v>0</v>
      </c>
      <c r="Y833" s="277">
        <v>0</v>
      </c>
      <c r="Z833" s="277">
        <v>0</v>
      </c>
      <c r="AA833" s="277">
        <v>0</v>
      </c>
      <c r="AB833" s="277">
        <v>0</v>
      </c>
      <c r="AC833" s="277">
        <v>0</v>
      </c>
      <c r="AD833" s="277">
        <v>0</v>
      </c>
      <c r="AE833" s="277">
        <v>0</v>
      </c>
      <c r="AF833" s="277">
        <v>0</v>
      </c>
      <c r="AG833" s="277">
        <v>0</v>
      </c>
      <c r="AH833" s="277">
        <v>0</v>
      </c>
      <c r="AI833" s="277">
        <v>0</v>
      </c>
      <c r="AJ833" s="277">
        <v>0</v>
      </c>
      <c r="AK833" s="277">
        <v>0</v>
      </c>
      <c r="AL833" s="277">
        <v>0</v>
      </c>
      <c r="AM833" s="277">
        <v>0</v>
      </c>
      <c r="AN833" s="277">
        <v>0</v>
      </c>
      <c r="AO833" s="277">
        <v>0</v>
      </c>
      <c r="AP833" s="278">
        <v>0</v>
      </c>
    </row>
    <row r="834" spans="1:42" hidden="1">
      <c r="A834" s="263">
        <v>3</v>
      </c>
      <c r="B834" s="264" t="s">
        <v>331</v>
      </c>
      <c r="C834" s="264">
        <v>1</v>
      </c>
      <c r="D834" s="264" t="s">
        <v>99</v>
      </c>
      <c r="E834" s="264">
        <v>13</v>
      </c>
      <c r="F834" s="264" t="s">
        <v>390</v>
      </c>
      <c r="G834" s="264">
        <v>103</v>
      </c>
      <c r="H834" s="264" t="s">
        <v>229</v>
      </c>
      <c r="I834" s="266" t="s">
        <v>211</v>
      </c>
      <c r="J834" s="264" t="s">
        <v>365</v>
      </c>
      <c r="K834" s="264" t="s">
        <v>391</v>
      </c>
      <c r="L834" s="264"/>
      <c r="M834" s="274">
        <v>0</v>
      </c>
      <c r="N834" s="274">
        <v>0</v>
      </c>
      <c r="O834" s="274">
        <v>0</v>
      </c>
      <c r="P834" s="274">
        <v>0</v>
      </c>
      <c r="Q834" s="274">
        <v>0</v>
      </c>
      <c r="R834" s="274">
        <v>0</v>
      </c>
      <c r="S834" s="274">
        <v>0</v>
      </c>
      <c r="T834" s="274">
        <v>0</v>
      </c>
      <c r="U834" s="274">
        <v>0</v>
      </c>
      <c r="V834" s="274">
        <v>0</v>
      </c>
      <c r="W834" s="274">
        <v>0</v>
      </c>
      <c r="X834" s="274">
        <v>0</v>
      </c>
      <c r="Y834" s="274">
        <v>0</v>
      </c>
      <c r="Z834" s="274">
        <v>0</v>
      </c>
      <c r="AA834" s="274">
        <v>0</v>
      </c>
      <c r="AB834" s="274">
        <v>0</v>
      </c>
      <c r="AC834" s="274">
        <v>0</v>
      </c>
      <c r="AD834" s="274">
        <v>0</v>
      </c>
      <c r="AE834" s="274">
        <v>0</v>
      </c>
      <c r="AF834" s="274">
        <v>0</v>
      </c>
      <c r="AG834" s="274">
        <v>0</v>
      </c>
      <c r="AH834" s="274">
        <v>0</v>
      </c>
      <c r="AI834" s="274">
        <v>0</v>
      </c>
      <c r="AJ834" s="274">
        <v>0</v>
      </c>
      <c r="AK834" s="274">
        <v>0</v>
      </c>
      <c r="AL834" s="274">
        <v>0</v>
      </c>
      <c r="AM834" s="274">
        <v>0</v>
      </c>
      <c r="AN834" s="274">
        <v>0</v>
      </c>
      <c r="AO834" s="274">
        <v>0</v>
      </c>
      <c r="AP834" s="279">
        <v>0</v>
      </c>
    </row>
    <row r="835" spans="1:42" hidden="1">
      <c r="A835" s="268">
        <v>3</v>
      </c>
      <c r="B835" s="182" t="s">
        <v>331</v>
      </c>
      <c r="C835" s="182">
        <v>1</v>
      </c>
      <c r="D835" s="182" t="s">
        <v>99</v>
      </c>
      <c r="E835" s="182">
        <v>13</v>
      </c>
      <c r="F835" s="182" t="s">
        <v>390</v>
      </c>
      <c r="G835" s="182">
        <v>104</v>
      </c>
      <c r="H835" s="182" t="s">
        <v>229</v>
      </c>
      <c r="I835" s="184" t="s">
        <v>228</v>
      </c>
      <c r="J835" s="182" t="s">
        <v>365</v>
      </c>
      <c r="K835" s="182" t="s">
        <v>391</v>
      </c>
      <c r="L835" s="182"/>
      <c r="M835" s="252">
        <v>0</v>
      </c>
      <c r="N835" s="252">
        <v>1</v>
      </c>
      <c r="O835" s="252">
        <v>1</v>
      </c>
      <c r="P835" s="252">
        <v>1</v>
      </c>
      <c r="Q835" s="252">
        <v>1</v>
      </c>
      <c r="R835" s="252">
        <v>1</v>
      </c>
      <c r="S835" s="252">
        <v>1</v>
      </c>
      <c r="T835" s="252">
        <v>1</v>
      </c>
      <c r="U835" s="252">
        <v>1</v>
      </c>
      <c r="V835" s="252">
        <v>1</v>
      </c>
      <c r="W835" s="252">
        <v>1</v>
      </c>
      <c r="X835" s="252">
        <v>1</v>
      </c>
      <c r="Y835" s="252">
        <v>1</v>
      </c>
      <c r="Z835" s="252">
        <v>1</v>
      </c>
      <c r="AA835" s="252">
        <v>1</v>
      </c>
      <c r="AB835" s="252">
        <v>1</v>
      </c>
      <c r="AC835" s="252">
        <v>1</v>
      </c>
      <c r="AD835" s="252">
        <v>1</v>
      </c>
      <c r="AE835" s="252">
        <v>1</v>
      </c>
      <c r="AF835" s="252">
        <v>1</v>
      </c>
      <c r="AG835" s="252">
        <v>1</v>
      </c>
      <c r="AH835" s="252">
        <v>1</v>
      </c>
      <c r="AI835" s="252">
        <v>1</v>
      </c>
      <c r="AJ835" s="252">
        <v>1</v>
      </c>
      <c r="AK835" s="252">
        <v>1</v>
      </c>
      <c r="AL835" s="252">
        <v>1</v>
      </c>
      <c r="AM835" s="252">
        <v>1</v>
      </c>
      <c r="AN835" s="252">
        <v>1</v>
      </c>
      <c r="AO835" s="252">
        <v>1</v>
      </c>
      <c r="AP835" s="276">
        <v>1</v>
      </c>
    </row>
    <row r="836" spans="1:42" hidden="1">
      <c r="A836" s="268">
        <v>3</v>
      </c>
      <c r="B836" s="182" t="s">
        <v>331</v>
      </c>
      <c r="C836" s="182">
        <v>1</v>
      </c>
      <c r="D836" s="182" t="s">
        <v>99</v>
      </c>
      <c r="E836" s="182">
        <v>13</v>
      </c>
      <c r="F836" s="182" t="s">
        <v>390</v>
      </c>
      <c r="G836" s="182">
        <v>105</v>
      </c>
      <c r="H836" s="182" t="s">
        <v>229</v>
      </c>
      <c r="I836" s="184" t="s">
        <v>230</v>
      </c>
      <c r="J836" s="182" t="s">
        <v>365</v>
      </c>
      <c r="K836" s="182" t="s">
        <v>391</v>
      </c>
      <c r="L836" s="182"/>
      <c r="M836" s="252">
        <v>0</v>
      </c>
      <c r="N836" s="252">
        <v>0</v>
      </c>
      <c r="O836" s="252">
        <v>0</v>
      </c>
      <c r="P836" s="252">
        <v>0</v>
      </c>
      <c r="Q836" s="252">
        <v>0</v>
      </c>
      <c r="R836" s="252">
        <v>0</v>
      </c>
      <c r="S836" s="252">
        <v>0</v>
      </c>
      <c r="T836" s="252">
        <v>0</v>
      </c>
      <c r="U836" s="252">
        <v>0</v>
      </c>
      <c r="V836" s="252">
        <v>0</v>
      </c>
      <c r="W836" s="252">
        <v>0</v>
      </c>
      <c r="X836" s="252">
        <v>0</v>
      </c>
      <c r="Y836" s="252">
        <v>0</v>
      </c>
      <c r="Z836" s="252">
        <v>0</v>
      </c>
      <c r="AA836" s="252">
        <v>0</v>
      </c>
      <c r="AB836" s="252">
        <v>0</v>
      </c>
      <c r="AC836" s="252">
        <v>0</v>
      </c>
      <c r="AD836" s="252">
        <v>0</v>
      </c>
      <c r="AE836" s="252">
        <v>0</v>
      </c>
      <c r="AF836" s="252">
        <v>0</v>
      </c>
      <c r="AG836" s="252">
        <v>0</v>
      </c>
      <c r="AH836" s="252">
        <v>0</v>
      </c>
      <c r="AI836" s="252">
        <v>0</v>
      </c>
      <c r="AJ836" s="252">
        <v>0</v>
      </c>
      <c r="AK836" s="252">
        <v>0</v>
      </c>
      <c r="AL836" s="252">
        <v>0</v>
      </c>
      <c r="AM836" s="252">
        <v>0</v>
      </c>
      <c r="AN836" s="252">
        <v>0</v>
      </c>
      <c r="AO836" s="252">
        <v>0</v>
      </c>
      <c r="AP836" s="276">
        <v>0</v>
      </c>
    </row>
    <row r="837" spans="1:42" hidden="1">
      <c r="A837" s="268">
        <v>3</v>
      </c>
      <c r="B837" s="182" t="s">
        <v>331</v>
      </c>
      <c r="C837" s="182">
        <v>1</v>
      </c>
      <c r="D837" s="182" t="s">
        <v>99</v>
      </c>
      <c r="E837" s="182">
        <v>13</v>
      </c>
      <c r="F837" s="182" t="s">
        <v>390</v>
      </c>
      <c r="G837" s="182">
        <v>106</v>
      </c>
      <c r="H837" s="182" t="s">
        <v>229</v>
      </c>
      <c r="I837" s="184" t="s">
        <v>231</v>
      </c>
      <c r="J837" s="182" t="s">
        <v>365</v>
      </c>
      <c r="K837" s="182" t="s">
        <v>391</v>
      </c>
      <c r="L837" s="182"/>
      <c r="M837" s="252">
        <v>0</v>
      </c>
      <c r="N837" s="252">
        <v>0</v>
      </c>
      <c r="O837" s="252">
        <v>0</v>
      </c>
      <c r="P837" s="252">
        <v>0</v>
      </c>
      <c r="Q837" s="252">
        <v>0</v>
      </c>
      <c r="R837" s="252">
        <v>0</v>
      </c>
      <c r="S837" s="252">
        <v>0</v>
      </c>
      <c r="T837" s="252">
        <v>0</v>
      </c>
      <c r="U837" s="252">
        <v>0</v>
      </c>
      <c r="V837" s="252">
        <v>0</v>
      </c>
      <c r="W837" s="252">
        <v>0</v>
      </c>
      <c r="X837" s="252">
        <v>0</v>
      </c>
      <c r="Y837" s="252">
        <v>0</v>
      </c>
      <c r="Z837" s="252">
        <v>0</v>
      </c>
      <c r="AA837" s="252">
        <v>0</v>
      </c>
      <c r="AB837" s="252">
        <v>0</v>
      </c>
      <c r="AC837" s="252">
        <v>0</v>
      </c>
      <c r="AD837" s="252">
        <v>0</v>
      </c>
      <c r="AE837" s="252">
        <v>0</v>
      </c>
      <c r="AF837" s="252">
        <v>0</v>
      </c>
      <c r="AG837" s="252">
        <v>0</v>
      </c>
      <c r="AH837" s="252">
        <v>0</v>
      </c>
      <c r="AI837" s="252">
        <v>0</v>
      </c>
      <c r="AJ837" s="252">
        <v>0</v>
      </c>
      <c r="AK837" s="252">
        <v>0</v>
      </c>
      <c r="AL837" s="252">
        <v>0</v>
      </c>
      <c r="AM837" s="252">
        <v>0</v>
      </c>
      <c r="AN837" s="252">
        <v>0</v>
      </c>
      <c r="AO837" s="252">
        <v>0</v>
      </c>
      <c r="AP837" s="276">
        <v>0</v>
      </c>
    </row>
    <row r="838" spans="1:42" hidden="1">
      <c r="A838" s="268">
        <v>3</v>
      </c>
      <c r="B838" s="182" t="s">
        <v>331</v>
      </c>
      <c r="C838" s="182">
        <v>1</v>
      </c>
      <c r="D838" s="182" t="s">
        <v>99</v>
      </c>
      <c r="E838" s="182">
        <v>13</v>
      </c>
      <c r="F838" s="182" t="s">
        <v>390</v>
      </c>
      <c r="G838" s="182">
        <v>107</v>
      </c>
      <c r="H838" s="182" t="s">
        <v>229</v>
      </c>
      <c r="I838" s="184" t="s">
        <v>232</v>
      </c>
      <c r="J838" s="182" t="s">
        <v>365</v>
      </c>
      <c r="K838" s="182" t="s">
        <v>391</v>
      </c>
      <c r="L838" s="182"/>
      <c r="M838" s="252">
        <v>0</v>
      </c>
      <c r="N838" s="252">
        <v>0</v>
      </c>
      <c r="O838" s="252">
        <v>0</v>
      </c>
      <c r="P838" s="252">
        <v>0</v>
      </c>
      <c r="Q838" s="252">
        <v>0</v>
      </c>
      <c r="R838" s="252">
        <v>0</v>
      </c>
      <c r="S838" s="252">
        <v>0</v>
      </c>
      <c r="T838" s="252">
        <v>0</v>
      </c>
      <c r="U838" s="252">
        <v>0</v>
      </c>
      <c r="V838" s="252">
        <v>0</v>
      </c>
      <c r="W838" s="252">
        <v>0</v>
      </c>
      <c r="X838" s="252">
        <v>0</v>
      </c>
      <c r="Y838" s="252">
        <v>0</v>
      </c>
      <c r="Z838" s="252">
        <v>0</v>
      </c>
      <c r="AA838" s="252">
        <v>0</v>
      </c>
      <c r="AB838" s="252">
        <v>0</v>
      </c>
      <c r="AC838" s="252">
        <v>0</v>
      </c>
      <c r="AD838" s="252">
        <v>0</v>
      </c>
      <c r="AE838" s="252">
        <v>0</v>
      </c>
      <c r="AF838" s="252">
        <v>0</v>
      </c>
      <c r="AG838" s="252">
        <v>0</v>
      </c>
      <c r="AH838" s="252">
        <v>0</v>
      </c>
      <c r="AI838" s="252">
        <v>0</v>
      </c>
      <c r="AJ838" s="252">
        <v>0</v>
      </c>
      <c r="AK838" s="252">
        <v>0</v>
      </c>
      <c r="AL838" s="252">
        <v>0</v>
      </c>
      <c r="AM838" s="252">
        <v>0</v>
      </c>
      <c r="AN838" s="252">
        <v>0</v>
      </c>
      <c r="AO838" s="252">
        <v>0</v>
      </c>
      <c r="AP838" s="276">
        <v>0</v>
      </c>
    </row>
    <row r="839" spans="1:42" ht="15" hidden="1" thickBot="1">
      <c r="A839" s="270">
        <v>3</v>
      </c>
      <c r="B839" s="185" t="s">
        <v>331</v>
      </c>
      <c r="C839" s="185">
        <v>1</v>
      </c>
      <c r="D839" s="185" t="s">
        <v>99</v>
      </c>
      <c r="E839" s="185">
        <v>13</v>
      </c>
      <c r="F839" s="185" t="s">
        <v>390</v>
      </c>
      <c r="G839" s="185">
        <v>108</v>
      </c>
      <c r="H839" s="185" t="s">
        <v>229</v>
      </c>
      <c r="I839" s="186" t="s">
        <v>233</v>
      </c>
      <c r="J839" s="185" t="s">
        <v>365</v>
      </c>
      <c r="K839" s="185" t="s">
        <v>391</v>
      </c>
      <c r="L839" s="185"/>
      <c r="M839" s="277">
        <v>0</v>
      </c>
      <c r="N839" s="277">
        <v>0</v>
      </c>
      <c r="O839" s="277">
        <v>0</v>
      </c>
      <c r="P839" s="277">
        <v>0</v>
      </c>
      <c r="Q839" s="277">
        <v>0</v>
      </c>
      <c r="R839" s="277">
        <v>0</v>
      </c>
      <c r="S839" s="277">
        <v>0</v>
      </c>
      <c r="T839" s="277">
        <v>0</v>
      </c>
      <c r="U839" s="277">
        <v>0</v>
      </c>
      <c r="V839" s="277">
        <v>0</v>
      </c>
      <c r="W839" s="277">
        <v>0</v>
      </c>
      <c r="X839" s="277">
        <v>0</v>
      </c>
      <c r="Y839" s="277">
        <v>0</v>
      </c>
      <c r="Z839" s="277">
        <v>0</v>
      </c>
      <c r="AA839" s="277">
        <v>0</v>
      </c>
      <c r="AB839" s="277">
        <v>0</v>
      </c>
      <c r="AC839" s="277">
        <v>0</v>
      </c>
      <c r="AD839" s="277">
        <v>0</v>
      </c>
      <c r="AE839" s="277">
        <v>0</v>
      </c>
      <c r="AF839" s="277">
        <v>0</v>
      </c>
      <c r="AG839" s="277">
        <v>0</v>
      </c>
      <c r="AH839" s="277">
        <v>0</v>
      </c>
      <c r="AI839" s="277">
        <v>0</v>
      </c>
      <c r="AJ839" s="277">
        <v>0</v>
      </c>
      <c r="AK839" s="277">
        <v>0</v>
      </c>
      <c r="AL839" s="277">
        <v>0</v>
      </c>
      <c r="AM839" s="277">
        <v>0</v>
      </c>
      <c r="AN839" s="277">
        <v>0</v>
      </c>
      <c r="AO839" s="277">
        <v>0</v>
      </c>
      <c r="AP839" s="278">
        <v>0</v>
      </c>
    </row>
  </sheetData>
  <autoFilter ref="A1:AP839" xr:uid="{30B49C04-0A37-44CD-B9E4-74ACA368C297}">
    <filterColumn colId="5">
      <filters>
        <filter val="Fuel economy"/>
      </filters>
    </filterColumn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F494-EFBF-4CB8-AC3D-658DB995440D}">
  <sheetPr codeName="Sheet15">
    <tabColor rgb="FF00B050"/>
  </sheetPr>
  <dimension ref="A1:AN118"/>
  <sheetViews>
    <sheetView zoomScale="60" zoomScaleNormal="60" workbookViewId="0">
      <pane ySplit="1" topLeftCell="A2" activePane="bottomLeft" state="frozen"/>
      <selection pane="bottomLeft" activeCell="E116" sqref="E115:K116"/>
    </sheetView>
  </sheetViews>
  <sheetFormatPr defaultColWidth="11.21875" defaultRowHeight="14.4"/>
  <cols>
    <col min="5" max="5" width="38.109375" customWidth="1"/>
    <col min="6" max="6" width="20.21875" customWidth="1"/>
    <col min="7" max="7" width="17.21875" customWidth="1"/>
    <col min="9" max="9" width="12.21875" customWidth="1"/>
    <col min="11" max="11" width="11.21875" bestFit="1" customWidth="1"/>
  </cols>
  <sheetData>
    <row r="1" spans="1:40" ht="29.4" thickBot="1">
      <c r="A1" s="309" t="s">
        <v>304</v>
      </c>
      <c r="B1" s="310" t="s">
        <v>305</v>
      </c>
      <c r="C1" s="310" t="s">
        <v>307</v>
      </c>
      <c r="D1" s="315" t="s">
        <v>308</v>
      </c>
      <c r="E1" s="315" t="s">
        <v>79</v>
      </c>
      <c r="F1" s="310" t="s">
        <v>111</v>
      </c>
      <c r="G1" s="315" t="s">
        <v>392</v>
      </c>
      <c r="H1" s="315" t="s">
        <v>83</v>
      </c>
      <c r="I1" s="315" t="s">
        <v>393</v>
      </c>
      <c r="J1" s="316" t="s">
        <v>319</v>
      </c>
      <c r="K1" s="317">
        <v>2021</v>
      </c>
      <c r="L1" s="317">
        <v>2022</v>
      </c>
      <c r="M1" s="317">
        <v>2023</v>
      </c>
      <c r="N1" s="317">
        <v>2024</v>
      </c>
      <c r="O1" s="317">
        <v>2025</v>
      </c>
      <c r="P1" s="317">
        <v>2026</v>
      </c>
      <c r="Q1" s="317">
        <v>2027</v>
      </c>
      <c r="R1" s="317">
        <v>2028</v>
      </c>
      <c r="S1" s="317">
        <v>2029</v>
      </c>
      <c r="T1" s="317">
        <v>2030</v>
      </c>
      <c r="U1" s="317">
        <v>2031</v>
      </c>
      <c r="V1" s="318">
        <v>2032</v>
      </c>
      <c r="W1" s="317">
        <v>2033</v>
      </c>
      <c r="X1" s="317">
        <v>2034</v>
      </c>
      <c r="Y1" s="317">
        <v>2035</v>
      </c>
      <c r="Z1" s="317">
        <v>2036</v>
      </c>
      <c r="AA1" s="318">
        <v>2037</v>
      </c>
      <c r="AB1" s="317">
        <v>2038</v>
      </c>
      <c r="AC1" s="317">
        <v>2039</v>
      </c>
      <c r="AD1" s="317">
        <v>2040</v>
      </c>
      <c r="AE1" s="317">
        <v>2041</v>
      </c>
      <c r="AF1" s="317">
        <v>2042</v>
      </c>
      <c r="AG1" s="317">
        <v>2043</v>
      </c>
      <c r="AH1" s="317">
        <v>2044</v>
      </c>
      <c r="AI1" s="317">
        <v>2045</v>
      </c>
      <c r="AJ1" s="317">
        <v>2046</v>
      </c>
      <c r="AK1" s="318">
        <v>2047</v>
      </c>
      <c r="AL1" s="317">
        <v>2048</v>
      </c>
      <c r="AM1" s="317">
        <v>2049</v>
      </c>
      <c r="AN1" s="319">
        <v>2050</v>
      </c>
    </row>
    <row r="2" spans="1:40">
      <c r="A2" s="162">
        <v>1</v>
      </c>
      <c r="B2" s="157" t="s">
        <v>320</v>
      </c>
      <c r="C2" s="157" t="s">
        <v>99</v>
      </c>
      <c r="D2" s="157">
        <v>1</v>
      </c>
      <c r="E2" s="157" t="s">
        <v>394</v>
      </c>
      <c r="F2" s="157" t="s">
        <v>245</v>
      </c>
      <c r="G2" s="157" t="s">
        <v>124</v>
      </c>
      <c r="H2" s="157" t="s">
        <v>395</v>
      </c>
      <c r="I2" s="157" t="s">
        <v>328</v>
      </c>
      <c r="J2" s="157"/>
      <c r="K2" s="324">
        <v>1342800</v>
      </c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8"/>
    </row>
    <row r="3" spans="1:40">
      <c r="A3" s="165">
        <v>1</v>
      </c>
      <c r="B3" s="115" t="s">
        <v>320</v>
      </c>
      <c r="C3" s="115" t="s">
        <v>99</v>
      </c>
      <c r="D3" s="115">
        <v>1</v>
      </c>
      <c r="E3" s="115" t="s">
        <v>394</v>
      </c>
      <c r="F3" s="115" t="s">
        <v>396</v>
      </c>
      <c r="G3" s="115" t="s">
        <v>124</v>
      </c>
      <c r="H3" s="115" t="s">
        <v>395</v>
      </c>
      <c r="I3" s="115" t="s">
        <v>328</v>
      </c>
      <c r="J3" s="115"/>
      <c r="K3" s="320">
        <v>167000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59"/>
    </row>
    <row r="4" spans="1:40">
      <c r="A4" s="165">
        <v>1</v>
      </c>
      <c r="B4" s="115" t="s">
        <v>320</v>
      </c>
      <c r="C4" s="115" t="s">
        <v>99</v>
      </c>
      <c r="D4" s="115">
        <v>1</v>
      </c>
      <c r="E4" s="115" t="s">
        <v>394</v>
      </c>
      <c r="F4" s="115" t="s">
        <v>397</v>
      </c>
      <c r="G4" s="115" t="s">
        <v>124</v>
      </c>
      <c r="H4" s="115" t="s">
        <v>395</v>
      </c>
      <c r="I4" s="115" t="s">
        <v>328</v>
      </c>
      <c r="J4" s="115"/>
      <c r="K4" s="320">
        <v>32000</v>
      </c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59"/>
    </row>
    <row r="5" spans="1:40">
      <c r="A5" s="165">
        <v>1</v>
      </c>
      <c r="B5" s="115" t="s">
        <v>320</v>
      </c>
      <c r="C5" s="115" t="s">
        <v>99</v>
      </c>
      <c r="D5" s="115">
        <v>1</v>
      </c>
      <c r="E5" s="115" t="s">
        <v>394</v>
      </c>
      <c r="F5" s="115" t="s">
        <v>254</v>
      </c>
      <c r="G5" s="115" t="s">
        <v>124</v>
      </c>
      <c r="H5" s="115" t="s">
        <v>395</v>
      </c>
      <c r="I5" s="115" t="s">
        <v>328</v>
      </c>
      <c r="J5" s="115"/>
      <c r="K5" s="320">
        <v>403700</v>
      </c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59"/>
    </row>
    <row r="6" spans="1:40">
      <c r="A6" s="165">
        <v>1</v>
      </c>
      <c r="B6" s="115" t="s">
        <v>320</v>
      </c>
      <c r="C6" s="115" t="s">
        <v>99</v>
      </c>
      <c r="D6" s="115">
        <v>1</v>
      </c>
      <c r="E6" s="115" t="s">
        <v>394</v>
      </c>
      <c r="F6" s="115" t="s">
        <v>398</v>
      </c>
      <c r="G6" s="115" t="s">
        <v>124</v>
      </c>
      <c r="H6" s="115" t="s">
        <v>395</v>
      </c>
      <c r="I6" s="115" t="s">
        <v>328</v>
      </c>
      <c r="J6" s="115"/>
      <c r="K6" s="320">
        <v>10000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59"/>
    </row>
    <row r="7" spans="1:40">
      <c r="A7" s="57">
        <v>1</v>
      </c>
      <c r="B7" s="2" t="s">
        <v>320</v>
      </c>
      <c r="C7" s="2" t="s">
        <v>99</v>
      </c>
      <c r="D7" s="2">
        <v>2</v>
      </c>
      <c r="E7" s="2" t="s">
        <v>399</v>
      </c>
      <c r="F7" s="2" t="s">
        <v>245</v>
      </c>
      <c r="G7" s="2" t="s">
        <v>124</v>
      </c>
      <c r="H7" s="2" t="s">
        <v>400</v>
      </c>
      <c r="I7" s="2" t="s">
        <v>346</v>
      </c>
      <c r="J7" s="2"/>
      <c r="K7" s="2">
        <v>400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58"/>
    </row>
    <row r="8" spans="1:40">
      <c r="A8" s="57">
        <v>1</v>
      </c>
      <c r="B8" s="2" t="s">
        <v>320</v>
      </c>
      <c r="C8" s="2" t="s">
        <v>99</v>
      </c>
      <c r="D8" s="2">
        <v>2</v>
      </c>
      <c r="E8" s="2" t="s">
        <v>399</v>
      </c>
      <c r="F8" s="2" t="s">
        <v>396</v>
      </c>
      <c r="G8" s="2" t="s">
        <v>124</v>
      </c>
      <c r="H8" s="2" t="s">
        <v>400</v>
      </c>
      <c r="I8" s="2" t="s">
        <v>346</v>
      </c>
      <c r="J8" s="2"/>
      <c r="K8" s="2">
        <v>400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58"/>
    </row>
    <row r="9" spans="1:40">
      <c r="A9" s="57">
        <v>1</v>
      </c>
      <c r="B9" s="2" t="s">
        <v>320</v>
      </c>
      <c r="C9" s="2" t="s">
        <v>99</v>
      </c>
      <c r="D9" s="2">
        <v>2</v>
      </c>
      <c r="E9" s="2" t="s">
        <v>399</v>
      </c>
      <c r="F9" s="2" t="s">
        <v>397</v>
      </c>
      <c r="G9" s="2" t="s">
        <v>124</v>
      </c>
      <c r="H9" s="2" t="s">
        <v>400</v>
      </c>
      <c r="I9" s="2" t="s">
        <v>346</v>
      </c>
      <c r="J9" s="2"/>
      <c r="K9" s="2">
        <v>30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58"/>
    </row>
    <row r="10" spans="1:40">
      <c r="A10" s="57">
        <v>1</v>
      </c>
      <c r="B10" s="2" t="s">
        <v>320</v>
      </c>
      <c r="C10" s="2" t="s">
        <v>99</v>
      </c>
      <c r="D10" s="2">
        <v>2</v>
      </c>
      <c r="E10" s="2" t="s">
        <v>399</v>
      </c>
      <c r="F10" s="2" t="s">
        <v>254</v>
      </c>
      <c r="G10" s="2" t="s">
        <v>124</v>
      </c>
      <c r="H10" s="2" t="s">
        <v>400</v>
      </c>
      <c r="I10" s="2" t="s">
        <v>346</v>
      </c>
      <c r="J10" s="2"/>
      <c r="K10" s="2">
        <v>45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58"/>
    </row>
    <row r="11" spans="1:40">
      <c r="A11" s="57">
        <v>1</v>
      </c>
      <c r="B11" s="2" t="s">
        <v>320</v>
      </c>
      <c r="C11" s="2" t="s">
        <v>99</v>
      </c>
      <c r="D11" s="2">
        <v>2</v>
      </c>
      <c r="E11" s="2" t="s">
        <v>399</v>
      </c>
      <c r="F11" s="2" t="s">
        <v>398</v>
      </c>
      <c r="G11" s="2" t="s">
        <v>124</v>
      </c>
      <c r="H11" s="2" t="s">
        <v>400</v>
      </c>
      <c r="I11" s="2" t="s">
        <v>346</v>
      </c>
      <c r="J11" s="2"/>
      <c r="K11" s="2">
        <v>380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9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58"/>
    </row>
    <row r="12" spans="1:40">
      <c r="A12" s="325">
        <v>1</v>
      </c>
      <c r="B12" s="116" t="s">
        <v>320</v>
      </c>
      <c r="C12" s="116" t="s">
        <v>99</v>
      </c>
      <c r="D12" s="116">
        <v>3</v>
      </c>
      <c r="E12" s="116" t="s">
        <v>371</v>
      </c>
      <c r="F12" s="116" t="s">
        <v>245</v>
      </c>
      <c r="G12" s="116" t="s">
        <v>124</v>
      </c>
      <c r="H12" s="116" t="s">
        <v>401</v>
      </c>
      <c r="I12" s="116" t="s">
        <v>402</v>
      </c>
      <c r="J12" s="116"/>
      <c r="K12" s="370">
        <f>(K7*K2/1000000000)+K18-K24</f>
        <v>0.53543282900000011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29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326"/>
    </row>
    <row r="13" spans="1:40">
      <c r="A13" s="325">
        <v>1</v>
      </c>
      <c r="B13" s="116" t="s">
        <v>320</v>
      </c>
      <c r="C13" s="116" t="s">
        <v>99</v>
      </c>
      <c r="D13" s="116">
        <v>3</v>
      </c>
      <c r="E13" s="116" t="s">
        <v>371</v>
      </c>
      <c r="F13" s="116" t="s">
        <v>396</v>
      </c>
      <c r="G13" s="116" t="s">
        <v>124</v>
      </c>
      <c r="H13" s="116" t="s">
        <v>401</v>
      </c>
      <c r="I13" s="116" t="s">
        <v>402</v>
      </c>
      <c r="J13" s="116"/>
      <c r="K13" s="370">
        <f>K8*K3/1000000000+K19-K25</f>
        <v>7.6165152E-2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29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326"/>
    </row>
    <row r="14" spans="1:40">
      <c r="A14" s="325">
        <v>1</v>
      </c>
      <c r="B14" s="116" t="s">
        <v>320</v>
      </c>
      <c r="C14" s="116" t="s">
        <v>99</v>
      </c>
      <c r="D14" s="116">
        <v>3</v>
      </c>
      <c r="E14" s="116" t="s">
        <v>371</v>
      </c>
      <c r="F14" s="116" t="s">
        <v>397</v>
      </c>
      <c r="G14" s="116" t="s">
        <v>124</v>
      </c>
      <c r="H14" s="116" t="s">
        <v>401</v>
      </c>
      <c r="I14" s="116" t="s">
        <v>402</v>
      </c>
      <c r="J14" s="116"/>
      <c r="K14" s="370">
        <f>K9*K4/1000000000+K20-K26</f>
        <v>9.5640199999999997E-4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29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326"/>
    </row>
    <row r="15" spans="1:40">
      <c r="A15" s="325">
        <v>1</v>
      </c>
      <c r="B15" s="116" t="s">
        <v>320</v>
      </c>
      <c r="C15" s="116" t="s">
        <v>99</v>
      </c>
      <c r="D15" s="116">
        <v>3</v>
      </c>
      <c r="E15" s="116" t="s">
        <v>371</v>
      </c>
      <c r="F15" s="116" t="s">
        <v>254</v>
      </c>
      <c r="G15" s="116" t="s">
        <v>124</v>
      </c>
      <c r="H15" s="116" t="s">
        <v>401</v>
      </c>
      <c r="I15" s="116" t="s">
        <v>402</v>
      </c>
      <c r="J15" s="116"/>
      <c r="K15" s="370">
        <f>K10*K5/1000000000+K21-K27</f>
        <v>2.4305659999999996E-2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29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326"/>
    </row>
    <row r="16" spans="1:40">
      <c r="A16" s="325">
        <v>1</v>
      </c>
      <c r="B16" s="116" t="s">
        <v>320</v>
      </c>
      <c r="C16" s="116" t="s">
        <v>99</v>
      </c>
      <c r="D16" s="116">
        <v>3</v>
      </c>
      <c r="E16" s="116" t="s">
        <v>371</v>
      </c>
      <c r="F16" s="116" t="s">
        <v>398</v>
      </c>
      <c r="G16" s="116" t="s">
        <v>124</v>
      </c>
      <c r="H16" s="116" t="s">
        <v>401</v>
      </c>
      <c r="I16" s="116" t="s">
        <v>402</v>
      </c>
      <c r="J16" s="116"/>
      <c r="K16" s="370">
        <f>K11*K6/1000000000+K22-K28</f>
        <v>3.8064710000000001E-3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29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326"/>
    </row>
    <row r="17" spans="1:40">
      <c r="A17" s="325">
        <v>1</v>
      </c>
      <c r="B17" s="116" t="s">
        <v>320</v>
      </c>
      <c r="C17" s="116" t="s">
        <v>99</v>
      </c>
      <c r="D17" s="116">
        <v>4</v>
      </c>
      <c r="E17" s="116" t="s">
        <v>371</v>
      </c>
      <c r="F17" s="116" t="s">
        <v>403</v>
      </c>
      <c r="G17" s="116" t="s">
        <v>124</v>
      </c>
      <c r="H17" s="116" t="s">
        <v>401</v>
      </c>
      <c r="I17" s="116" t="s">
        <v>402</v>
      </c>
      <c r="J17" s="116"/>
      <c r="K17" s="370">
        <f>SUM(K34:K35)*K39/1000000000-K23+K29</f>
        <v>0.83645431699999995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29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326"/>
    </row>
    <row r="18" spans="1:40">
      <c r="A18" s="57">
        <v>1</v>
      </c>
      <c r="B18" s="2" t="s">
        <v>320</v>
      </c>
      <c r="C18" s="2" t="s">
        <v>99</v>
      </c>
      <c r="D18" s="2">
        <v>5</v>
      </c>
      <c r="E18" s="2" t="s">
        <v>160</v>
      </c>
      <c r="F18" s="2" t="s">
        <v>245</v>
      </c>
      <c r="G18" s="2" t="s">
        <v>124</v>
      </c>
      <c r="H18" s="2" t="s">
        <v>401</v>
      </c>
      <c r="I18" s="246" t="s">
        <v>402</v>
      </c>
      <c r="J18" s="2"/>
      <c r="K18" s="365">
        <f>(435128+1911729)/1000000000</f>
        <v>2.3468569999999999E-3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9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8"/>
    </row>
    <row r="19" spans="1:40">
      <c r="A19" s="57">
        <v>1</v>
      </c>
      <c r="B19" s="2" t="s">
        <v>320</v>
      </c>
      <c r="C19" s="2" t="s">
        <v>99</v>
      </c>
      <c r="D19" s="2">
        <v>5</v>
      </c>
      <c r="E19" s="2" t="s">
        <v>160</v>
      </c>
      <c r="F19" s="2" t="s">
        <v>396</v>
      </c>
      <c r="G19" s="2" t="s">
        <v>124</v>
      </c>
      <c r="H19" s="2" t="s">
        <v>401</v>
      </c>
      <c r="I19" s="246" t="s">
        <v>402</v>
      </c>
      <c r="J19" s="2"/>
      <c r="K19" s="365">
        <f>(416110+8949042)/1000000000</f>
        <v>9.3651519999999999E-3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9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8"/>
    </row>
    <row r="20" spans="1:40">
      <c r="A20" s="57">
        <v>1</v>
      </c>
      <c r="B20" s="2" t="s">
        <v>320</v>
      </c>
      <c r="C20" s="2" t="s">
        <v>99</v>
      </c>
      <c r="D20" s="2">
        <v>5</v>
      </c>
      <c r="E20" s="2" t="s">
        <v>160</v>
      </c>
      <c r="F20" s="2" t="s">
        <v>397</v>
      </c>
      <c r="G20" s="2" t="s">
        <v>124</v>
      </c>
      <c r="H20" s="2" t="s">
        <v>401</v>
      </c>
      <c r="I20" s="246" t="s">
        <v>402</v>
      </c>
      <c r="J20" s="2"/>
      <c r="K20" s="365">
        <f>(40494)/1000000000</f>
        <v>4.0494000000000002E-5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9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8"/>
    </row>
    <row r="21" spans="1:40">
      <c r="A21" s="57">
        <v>1</v>
      </c>
      <c r="B21" s="2" t="s">
        <v>320</v>
      </c>
      <c r="C21" s="2" t="s">
        <v>99</v>
      </c>
      <c r="D21" s="2">
        <v>5</v>
      </c>
      <c r="E21" s="2" t="s">
        <v>160</v>
      </c>
      <c r="F21" s="2" t="s">
        <v>254</v>
      </c>
      <c r="G21" s="2" t="s">
        <v>124</v>
      </c>
      <c r="H21" s="2" t="s">
        <v>401</v>
      </c>
      <c r="I21" s="246" t="s">
        <v>402</v>
      </c>
      <c r="J21" s="2"/>
      <c r="K21" s="365">
        <f>(7581888)/1000000000</f>
        <v>7.5818880000000002E-3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9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8"/>
    </row>
    <row r="22" spans="1:40">
      <c r="A22" s="57">
        <v>1</v>
      </c>
      <c r="B22" s="2" t="s">
        <v>320</v>
      </c>
      <c r="C22" s="2" t="s">
        <v>99</v>
      </c>
      <c r="D22" s="2">
        <v>5</v>
      </c>
      <c r="E22" s="2" t="s">
        <v>160</v>
      </c>
      <c r="F22" s="2" t="s">
        <v>398</v>
      </c>
      <c r="G22" s="2" t="s">
        <v>124</v>
      </c>
      <c r="H22" s="2" t="s">
        <v>401</v>
      </c>
      <c r="I22" s="246" t="s">
        <v>402</v>
      </c>
      <c r="J22" s="2"/>
      <c r="K22" s="365">
        <f>6471/1000000000</f>
        <v>6.4710000000000004E-6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9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8"/>
    </row>
    <row r="23" spans="1:40">
      <c r="A23" s="57">
        <v>1</v>
      </c>
      <c r="B23" s="2" t="s">
        <v>320</v>
      </c>
      <c r="C23" s="2" t="s">
        <v>99</v>
      </c>
      <c r="D23" s="2">
        <v>6</v>
      </c>
      <c r="E23" s="2" t="s">
        <v>160</v>
      </c>
      <c r="F23" s="61" t="s">
        <v>403</v>
      </c>
      <c r="G23" s="2" t="s">
        <v>124</v>
      </c>
      <c r="H23" s="2" t="s">
        <v>401</v>
      </c>
      <c r="I23" s="371" t="s">
        <v>402</v>
      </c>
      <c r="J23" s="61"/>
      <c r="K23" s="366">
        <f>31763628/1000000000</f>
        <v>3.1763628000000002E-2</v>
      </c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29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90"/>
    </row>
    <row r="24" spans="1:40">
      <c r="A24" s="325">
        <v>1</v>
      </c>
      <c r="B24" s="116" t="s">
        <v>320</v>
      </c>
      <c r="C24" s="116" t="s">
        <v>99</v>
      </c>
      <c r="D24" s="116">
        <v>7</v>
      </c>
      <c r="E24" s="116" t="s">
        <v>161</v>
      </c>
      <c r="F24" s="116" t="s">
        <v>245</v>
      </c>
      <c r="G24" s="116" t="s">
        <v>124</v>
      </c>
      <c r="H24" s="116" t="s">
        <v>401</v>
      </c>
      <c r="I24" s="368" t="s">
        <v>402</v>
      </c>
      <c r="J24" s="116"/>
      <c r="K24" s="367">
        <f>(11789+4022239)/1000000000</f>
        <v>4.0340280000000003E-3</v>
      </c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29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326"/>
    </row>
    <row r="25" spans="1:40">
      <c r="A25" s="325">
        <v>1</v>
      </c>
      <c r="B25" s="116" t="s">
        <v>320</v>
      </c>
      <c r="C25" s="116" t="s">
        <v>99</v>
      </c>
      <c r="D25" s="116">
        <v>7</v>
      </c>
      <c r="E25" s="116" t="s">
        <v>161</v>
      </c>
      <c r="F25" s="116" t="s">
        <v>396</v>
      </c>
      <c r="G25" s="116" t="s">
        <v>124</v>
      </c>
      <c r="H25" s="116" t="s">
        <v>401</v>
      </c>
      <c r="I25" s="368" t="s">
        <v>402</v>
      </c>
      <c r="J25" s="116"/>
      <c r="K25" s="368">
        <v>0</v>
      </c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29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326"/>
    </row>
    <row r="26" spans="1:40">
      <c r="A26" s="325">
        <v>1</v>
      </c>
      <c r="B26" s="116" t="s">
        <v>320</v>
      </c>
      <c r="C26" s="116" t="s">
        <v>99</v>
      </c>
      <c r="D26" s="116">
        <v>7</v>
      </c>
      <c r="E26" s="116" t="s">
        <v>161</v>
      </c>
      <c r="F26" s="116" t="s">
        <v>397</v>
      </c>
      <c r="G26" s="116" t="s">
        <v>124</v>
      </c>
      <c r="H26" s="116" t="s">
        <v>401</v>
      </c>
      <c r="I26" s="368" t="s">
        <v>402</v>
      </c>
      <c r="J26" s="116"/>
      <c r="K26" s="369">
        <f>44092/1000000000</f>
        <v>4.4091999999999997E-5</v>
      </c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29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326"/>
    </row>
    <row r="27" spans="1:40">
      <c r="A27" s="325">
        <v>1</v>
      </c>
      <c r="B27" s="116" t="s">
        <v>320</v>
      </c>
      <c r="C27" s="116" t="s">
        <v>99</v>
      </c>
      <c r="D27" s="116">
        <v>7</v>
      </c>
      <c r="E27" s="116" t="s">
        <v>161</v>
      </c>
      <c r="F27" s="116" t="s">
        <v>254</v>
      </c>
      <c r="G27" s="116" t="s">
        <v>124</v>
      </c>
      <c r="H27" s="116" t="s">
        <v>401</v>
      </c>
      <c r="I27" s="368" t="s">
        <v>402</v>
      </c>
      <c r="J27" s="116"/>
      <c r="K27" s="369">
        <f>(11517+1431211)/1000000000</f>
        <v>1.4427279999999999E-3</v>
      </c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29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326"/>
    </row>
    <row r="28" spans="1:40">
      <c r="A28" s="325">
        <v>1</v>
      </c>
      <c r="B28" s="116" t="s">
        <v>320</v>
      </c>
      <c r="C28" s="116" t="s">
        <v>99</v>
      </c>
      <c r="D28" s="116">
        <v>7</v>
      </c>
      <c r="E28" s="116" t="s">
        <v>161</v>
      </c>
      <c r="F28" s="116" t="s">
        <v>398</v>
      </c>
      <c r="G28" s="116" t="s">
        <v>124</v>
      </c>
      <c r="H28" s="116" t="s">
        <v>401</v>
      </c>
      <c r="I28" s="368" t="s">
        <v>402</v>
      </c>
      <c r="J28" s="116"/>
      <c r="K28" s="368">
        <v>0</v>
      </c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29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326"/>
    </row>
    <row r="29" spans="1:40">
      <c r="A29" s="325">
        <v>1</v>
      </c>
      <c r="B29" s="116" t="s">
        <v>320</v>
      </c>
      <c r="C29" s="116" t="s">
        <v>99</v>
      </c>
      <c r="D29" s="116">
        <v>8</v>
      </c>
      <c r="E29" s="116" t="s">
        <v>161</v>
      </c>
      <c r="F29" s="116" t="s">
        <v>403</v>
      </c>
      <c r="G29" s="116" t="s">
        <v>124</v>
      </c>
      <c r="H29" s="116" t="s">
        <v>401</v>
      </c>
      <c r="I29" s="368" t="s">
        <v>402</v>
      </c>
      <c r="J29" s="116"/>
      <c r="K29" s="368">
        <f>18000/1000000000</f>
        <v>1.8E-5</v>
      </c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29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326"/>
    </row>
    <row r="30" spans="1:40">
      <c r="A30" s="360">
        <v>1</v>
      </c>
      <c r="B30" s="360" t="s">
        <v>320</v>
      </c>
      <c r="C30" s="360" t="s">
        <v>99</v>
      </c>
      <c r="D30" s="360">
        <v>9</v>
      </c>
      <c r="E30" s="360" t="s">
        <v>404</v>
      </c>
      <c r="F30" s="360" t="s">
        <v>405</v>
      </c>
      <c r="G30" s="360" t="s">
        <v>124</v>
      </c>
      <c r="H30" s="360" t="s">
        <v>406</v>
      </c>
      <c r="I30" s="360" t="s">
        <v>402</v>
      </c>
      <c r="J30" s="360"/>
      <c r="K30" s="360">
        <v>616</v>
      </c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  <c r="Y30" s="360"/>
      <c r="Z30" s="29"/>
      <c r="AA30" s="360"/>
      <c r="AB30" s="360"/>
      <c r="AC30" s="360"/>
      <c r="AD30" s="360"/>
      <c r="AE30" s="360"/>
      <c r="AF30" s="360"/>
      <c r="AG30" s="360"/>
      <c r="AH30" s="360"/>
      <c r="AI30" s="360"/>
      <c r="AJ30" s="360"/>
      <c r="AK30" s="360"/>
      <c r="AL30" s="360"/>
      <c r="AM30" s="360"/>
      <c r="AN30" s="360"/>
    </row>
    <row r="31" spans="1:40">
      <c r="A31" s="360">
        <v>1</v>
      </c>
      <c r="B31" s="360" t="s">
        <v>320</v>
      </c>
      <c r="C31" s="360" t="s">
        <v>99</v>
      </c>
      <c r="D31" s="360">
        <v>9</v>
      </c>
      <c r="E31" s="360" t="s">
        <v>404</v>
      </c>
      <c r="F31" s="360" t="s">
        <v>407</v>
      </c>
      <c r="G31" s="360" t="s">
        <v>124</v>
      </c>
      <c r="H31" s="360" t="s">
        <v>406</v>
      </c>
      <c r="I31" s="360" t="s">
        <v>402</v>
      </c>
      <c r="J31" s="360"/>
      <c r="K31" s="360">
        <v>30897</v>
      </c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29"/>
      <c r="AA31" s="360"/>
      <c r="AB31" s="360"/>
      <c r="AC31" s="360"/>
      <c r="AD31" s="360"/>
      <c r="AE31" s="360"/>
      <c r="AF31" s="360"/>
      <c r="AG31" s="360"/>
      <c r="AH31" s="360"/>
      <c r="AI31" s="360"/>
      <c r="AJ31" s="360"/>
      <c r="AK31" s="360"/>
      <c r="AL31" s="360"/>
      <c r="AM31" s="360"/>
      <c r="AN31" s="360"/>
    </row>
    <row r="32" spans="1:40">
      <c r="A32" s="432">
        <v>1</v>
      </c>
      <c r="B32" s="360" t="s">
        <v>320</v>
      </c>
      <c r="C32" s="360" t="s">
        <v>99</v>
      </c>
      <c r="D32" s="360">
        <v>10</v>
      </c>
      <c r="E32" s="360" t="s">
        <v>747</v>
      </c>
      <c r="F32" s="360" t="s">
        <v>734</v>
      </c>
      <c r="G32" s="360"/>
      <c r="H32" s="360" t="s">
        <v>748</v>
      </c>
      <c r="I32" s="360" t="s">
        <v>346</v>
      </c>
      <c r="J32" s="360"/>
      <c r="K32" s="360">
        <v>6.5</v>
      </c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29"/>
      <c r="AA32" s="360"/>
      <c r="AB32" s="360"/>
      <c r="AC32" s="360"/>
      <c r="AD32" s="360"/>
      <c r="AE32" s="360"/>
      <c r="AF32" s="360"/>
      <c r="AG32" s="360"/>
      <c r="AH32" s="360"/>
      <c r="AI32" s="360"/>
      <c r="AJ32" s="360"/>
      <c r="AK32" s="360"/>
      <c r="AL32" s="360"/>
      <c r="AM32" s="360"/>
      <c r="AN32" s="360"/>
    </row>
    <row r="33" spans="1:40">
      <c r="A33" s="432">
        <v>1</v>
      </c>
      <c r="B33" s="360" t="s">
        <v>320</v>
      </c>
      <c r="C33" s="360" t="s">
        <v>99</v>
      </c>
      <c r="D33" s="360">
        <v>10</v>
      </c>
      <c r="E33" s="360" t="s">
        <v>747</v>
      </c>
      <c r="F33" s="360" t="s">
        <v>407</v>
      </c>
      <c r="G33" s="360"/>
      <c r="H33" s="360" t="s">
        <v>748</v>
      </c>
      <c r="I33" s="360" t="s">
        <v>346</v>
      </c>
      <c r="J33" s="360"/>
      <c r="K33" s="360">
        <v>6.5</v>
      </c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29"/>
      <c r="AA33" s="360"/>
      <c r="AB33" s="360"/>
      <c r="AC33" s="360"/>
      <c r="AD33" s="360"/>
      <c r="AE33" s="360"/>
      <c r="AF33" s="360"/>
      <c r="AG33" s="360"/>
      <c r="AH33" s="360"/>
      <c r="AI33" s="360"/>
      <c r="AJ33" s="360"/>
      <c r="AK33" s="360"/>
      <c r="AL33" s="360"/>
      <c r="AM33" s="360"/>
      <c r="AN33" s="360"/>
    </row>
    <row r="34" spans="1:40">
      <c r="A34" s="115">
        <v>1</v>
      </c>
      <c r="B34" s="115" t="s">
        <v>320</v>
      </c>
      <c r="C34" s="115" t="s">
        <v>99</v>
      </c>
      <c r="D34" s="115">
        <v>11</v>
      </c>
      <c r="E34" s="115" t="s">
        <v>408</v>
      </c>
      <c r="F34" s="115" t="s">
        <v>409</v>
      </c>
      <c r="G34" s="115" t="s">
        <v>124</v>
      </c>
      <c r="H34" s="115" t="s">
        <v>406</v>
      </c>
      <c r="I34" s="115" t="s">
        <v>402</v>
      </c>
      <c r="J34" s="115"/>
      <c r="K34" s="115">
        <v>11154</v>
      </c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29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</row>
    <row r="35" spans="1:40">
      <c r="A35" s="115">
        <v>1</v>
      </c>
      <c r="B35" s="115" t="s">
        <v>320</v>
      </c>
      <c r="C35" s="115" t="s">
        <v>99</v>
      </c>
      <c r="D35" s="115">
        <v>11</v>
      </c>
      <c r="E35" s="115" t="s">
        <v>408</v>
      </c>
      <c r="F35" s="115" t="s">
        <v>773</v>
      </c>
      <c r="G35" s="115" t="s">
        <v>124</v>
      </c>
      <c r="H35" s="115" t="s">
        <v>406</v>
      </c>
      <c r="I35" s="115" t="s">
        <v>402</v>
      </c>
      <c r="J35" s="115"/>
      <c r="K35" s="115">
        <v>76481</v>
      </c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29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</row>
    <row r="36" spans="1:40">
      <c r="A36" s="115">
        <v>1</v>
      </c>
      <c r="B36" s="115" t="s">
        <v>320</v>
      </c>
      <c r="C36" s="115" t="s">
        <v>99</v>
      </c>
      <c r="D36" s="115">
        <v>11</v>
      </c>
      <c r="E36" s="115" t="s">
        <v>408</v>
      </c>
      <c r="F36" s="115" t="s">
        <v>410</v>
      </c>
      <c r="G36" s="115" t="s">
        <v>124</v>
      </c>
      <c r="H36" s="115" t="s">
        <v>406</v>
      </c>
      <c r="I36" s="115" t="s">
        <v>346</v>
      </c>
      <c r="J36" s="115"/>
      <c r="K36" s="115">
        <v>0</v>
      </c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29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</row>
    <row r="37" spans="1:40" s="362" customFormat="1">
      <c r="A37" s="360">
        <v>1</v>
      </c>
      <c r="B37" s="360" t="s">
        <v>320</v>
      </c>
      <c r="C37" s="360" t="s">
        <v>99</v>
      </c>
      <c r="D37" s="360">
        <v>12</v>
      </c>
      <c r="E37" s="360" t="s">
        <v>411</v>
      </c>
      <c r="F37" s="360" t="s">
        <v>412</v>
      </c>
      <c r="G37" s="360" t="s">
        <v>124</v>
      </c>
      <c r="H37" s="360" t="s">
        <v>406</v>
      </c>
      <c r="I37" s="360" t="s">
        <v>402</v>
      </c>
      <c r="J37" s="360"/>
      <c r="K37" s="360">
        <f>1888.95+335.55</f>
        <v>2224.5</v>
      </c>
      <c r="L37" s="360"/>
      <c r="M37" s="358"/>
      <c r="N37" s="358"/>
      <c r="O37" s="358"/>
      <c r="P37" s="358"/>
      <c r="Q37" s="358"/>
      <c r="R37" s="358"/>
      <c r="S37" s="358"/>
      <c r="T37" s="358"/>
      <c r="U37" s="358"/>
      <c r="V37" s="358"/>
      <c r="W37" s="358"/>
      <c r="X37" s="358"/>
      <c r="Y37" s="358"/>
      <c r="Z37" s="29"/>
      <c r="AA37" s="358"/>
      <c r="AB37" s="358"/>
      <c r="AC37" s="358"/>
      <c r="AD37" s="358"/>
      <c r="AE37" s="358"/>
      <c r="AF37" s="358"/>
      <c r="AG37" s="358"/>
      <c r="AH37" s="358"/>
      <c r="AI37" s="358"/>
      <c r="AJ37" s="358"/>
      <c r="AK37" s="358"/>
      <c r="AL37" s="358"/>
      <c r="AM37" s="358"/>
      <c r="AN37" s="359"/>
    </row>
    <row r="38" spans="1:40" s="362" customFormat="1">
      <c r="A38" s="433">
        <v>1</v>
      </c>
      <c r="B38" s="358" t="s">
        <v>320</v>
      </c>
      <c r="C38" s="360" t="s">
        <v>99</v>
      </c>
      <c r="D38" s="358">
        <v>13</v>
      </c>
      <c r="E38" s="360" t="s">
        <v>747</v>
      </c>
      <c r="F38" s="360" t="s">
        <v>412</v>
      </c>
      <c r="G38" s="358"/>
      <c r="H38" s="358" t="s">
        <v>748</v>
      </c>
      <c r="I38" s="358" t="s">
        <v>346</v>
      </c>
      <c r="J38" s="358"/>
      <c r="K38" s="434">
        <v>7</v>
      </c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58"/>
      <c r="Z38" s="29"/>
      <c r="AA38" s="358"/>
      <c r="AB38" s="358"/>
      <c r="AC38" s="358"/>
      <c r="AD38" s="358"/>
      <c r="AE38" s="358"/>
      <c r="AF38" s="358"/>
      <c r="AG38" s="358"/>
      <c r="AH38" s="358"/>
      <c r="AI38" s="358"/>
      <c r="AJ38" s="358"/>
      <c r="AK38" s="358"/>
      <c r="AL38" s="358"/>
      <c r="AM38" s="358"/>
      <c r="AN38" s="359"/>
    </row>
    <row r="39" spans="1:40">
      <c r="A39" s="113">
        <v>1</v>
      </c>
      <c r="B39" s="113" t="s">
        <v>320</v>
      </c>
      <c r="C39" s="113" t="s">
        <v>99</v>
      </c>
      <c r="D39" s="113">
        <v>14</v>
      </c>
      <c r="E39" s="113" t="s">
        <v>413</v>
      </c>
      <c r="F39" s="113" t="s">
        <v>270</v>
      </c>
      <c r="G39" s="113" t="s">
        <v>124</v>
      </c>
      <c r="H39" s="113" t="s">
        <v>414</v>
      </c>
      <c r="I39" s="372" t="s">
        <v>346</v>
      </c>
      <c r="J39" s="372"/>
      <c r="K39" s="372">
        <v>9907</v>
      </c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29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357"/>
    </row>
    <row r="40" spans="1:40" ht="15" thickBot="1">
      <c r="A40" s="171">
        <v>1</v>
      </c>
      <c r="B40" s="171" t="s">
        <v>320</v>
      </c>
      <c r="C40" s="171" t="s">
        <v>99</v>
      </c>
      <c r="D40" s="171">
        <v>15</v>
      </c>
      <c r="E40" s="171" t="s">
        <v>749</v>
      </c>
      <c r="F40" s="513" t="s">
        <v>750</v>
      </c>
      <c r="G40" s="513" t="s">
        <v>124</v>
      </c>
      <c r="H40" s="513" t="s">
        <v>388</v>
      </c>
      <c r="I40" s="513" t="s">
        <v>346</v>
      </c>
      <c r="J40" s="513"/>
      <c r="K40" s="513">
        <v>0</v>
      </c>
      <c r="L40" s="513"/>
      <c r="M40" s="513"/>
      <c r="N40" s="513"/>
      <c r="O40" s="513"/>
      <c r="P40" s="513"/>
      <c r="Q40" s="513"/>
      <c r="R40" s="513"/>
      <c r="S40" s="513"/>
      <c r="T40" s="513"/>
      <c r="U40" s="513"/>
      <c r="V40" s="513"/>
      <c r="W40" s="513"/>
      <c r="X40" s="513"/>
      <c r="Y40" s="513"/>
      <c r="Z40" s="225"/>
      <c r="AA40" s="513"/>
      <c r="AB40" s="513"/>
      <c r="AC40" s="513"/>
      <c r="AD40" s="513"/>
      <c r="AE40" s="513"/>
      <c r="AF40" s="513"/>
      <c r="AG40" s="513"/>
      <c r="AH40" s="513"/>
      <c r="AI40" s="513"/>
      <c r="AJ40" s="513"/>
      <c r="AK40" s="513"/>
      <c r="AL40" s="513"/>
      <c r="AM40" s="513"/>
      <c r="AN40" s="513"/>
    </row>
    <row r="41" spans="1:40">
      <c r="A41" s="162">
        <v>2</v>
      </c>
      <c r="B41" s="157" t="s">
        <v>330</v>
      </c>
      <c r="C41" s="157" t="s">
        <v>99</v>
      </c>
      <c r="D41" s="157">
        <v>1</v>
      </c>
      <c r="E41" s="157" t="s">
        <v>394</v>
      </c>
      <c r="F41" s="157" t="s">
        <v>245</v>
      </c>
      <c r="G41" s="157" t="s">
        <v>124</v>
      </c>
      <c r="H41" s="157" t="s">
        <v>395</v>
      </c>
      <c r="I41" s="157" t="s">
        <v>328</v>
      </c>
      <c r="J41" s="157"/>
      <c r="K41" s="157">
        <v>1342800</v>
      </c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221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8"/>
    </row>
    <row r="42" spans="1:40">
      <c r="A42" s="165">
        <v>2</v>
      </c>
      <c r="B42" s="115" t="s">
        <v>330</v>
      </c>
      <c r="C42" s="115" t="s">
        <v>99</v>
      </c>
      <c r="D42" s="115">
        <v>1</v>
      </c>
      <c r="E42" s="115" t="s">
        <v>394</v>
      </c>
      <c r="F42" s="115" t="s">
        <v>396</v>
      </c>
      <c r="G42" s="115" t="s">
        <v>124</v>
      </c>
      <c r="H42" s="115" t="s">
        <v>395</v>
      </c>
      <c r="I42" s="115" t="s">
        <v>328</v>
      </c>
      <c r="J42" s="115"/>
      <c r="K42" s="320">
        <v>167000</v>
      </c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29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59"/>
    </row>
    <row r="43" spans="1:40">
      <c r="A43" s="165">
        <v>2</v>
      </c>
      <c r="B43" s="115" t="s">
        <v>330</v>
      </c>
      <c r="C43" s="115" t="s">
        <v>99</v>
      </c>
      <c r="D43" s="115">
        <v>1</v>
      </c>
      <c r="E43" s="115" t="s">
        <v>394</v>
      </c>
      <c r="F43" s="115" t="s">
        <v>397</v>
      </c>
      <c r="G43" s="115" t="s">
        <v>124</v>
      </c>
      <c r="H43" s="115" t="s">
        <v>395</v>
      </c>
      <c r="I43" s="115" t="s">
        <v>328</v>
      </c>
      <c r="J43" s="115"/>
      <c r="K43" s="320">
        <v>32000</v>
      </c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29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59"/>
    </row>
    <row r="44" spans="1:40">
      <c r="A44" s="165">
        <v>2</v>
      </c>
      <c r="B44" s="115" t="s">
        <v>330</v>
      </c>
      <c r="C44" s="115" t="s">
        <v>99</v>
      </c>
      <c r="D44" s="115">
        <v>1</v>
      </c>
      <c r="E44" s="115" t="s">
        <v>394</v>
      </c>
      <c r="F44" s="115" t="s">
        <v>254</v>
      </c>
      <c r="G44" s="115" t="s">
        <v>124</v>
      </c>
      <c r="H44" s="115" t="s">
        <v>395</v>
      </c>
      <c r="I44" s="115" t="s">
        <v>328</v>
      </c>
      <c r="J44" s="115"/>
      <c r="K44" s="320">
        <v>403700</v>
      </c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29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59"/>
    </row>
    <row r="45" spans="1:40">
      <c r="A45" s="165">
        <v>2</v>
      </c>
      <c r="B45" s="115" t="s">
        <v>330</v>
      </c>
      <c r="C45" s="115" t="s">
        <v>99</v>
      </c>
      <c r="D45" s="115">
        <v>1</v>
      </c>
      <c r="E45" s="115" t="s">
        <v>394</v>
      </c>
      <c r="F45" s="115" t="s">
        <v>398</v>
      </c>
      <c r="G45" s="115" t="s">
        <v>124</v>
      </c>
      <c r="H45" s="115" t="s">
        <v>395</v>
      </c>
      <c r="I45" s="115" t="s">
        <v>328</v>
      </c>
      <c r="J45" s="115"/>
      <c r="K45" s="320">
        <v>10000</v>
      </c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29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59"/>
    </row>
    <row r="46" spans="1:40">
      <c r="A46" s="57">
        <v>2</v>
      </c>
      <c r="B46" s="2" t="s">
        <v>330</v>
      </c>
      <c r="C46" s="2" t="s">
        <v>99</v>
      </c>
      <c r="D46" s="2">
        <v>2</v>
      </c>
      <c r="E46" s="2" t="s">
        <v>399</v>
      </c>
      <c r="F46" s="2" t="s">
        <v>245</v>
      </c>
      <c r="G46" s="2" t="s">
        <v>124</v>
      </c>
      <c r="H46" s="2" t="s">
        <v>400</v>
      </c>
      <c r="I46" s="2" t="s">
        <v>354</v>
      </c>
      <c r="J46" s="2"/>
      <c r="K46" s="2">
        <v>400</v>
      </c>
      <c r="L46" s="2">
        <v>400</v>
      </c>
      <c r="M46" s="2">
        <v>400</v>
      </c>
      <c r="N46" s="13">
        <v>400</v>
      </c>
      <c r="O46" s="29">
        <v>400</v>
      </c>
      <c r="P46" s="29">
        <f t="shared" ref="P46:AM46" si="0">O46+(($AN46-$N46)/26)</f>
        <v>401.23076923076923</v>
      </c>
      <c r="Q46" s="29">
        <f t="shared" si="0"/>
        <v>402.46153846153845</v>
      </c>
      <c r="R46" s="29">
        <f t="shared" si="0"/>
        <v>403.69230769230768</v>
      </c>
      <c r="S46" s="29">
        <f t="shared" si="0"/>
        <v>404.92307692307691</v>
      </c>
      <c r="T46" s="29">
        <f t="shared" si="0"/>
        <v>406.15384615384613</v>
      </c>
      <c r="U46" s="29">
        <f t="shared" si="0"/>
        <v>407.38461538461536</v>
      </c>
      <c r="V46" s="29">
        <f t="shared" si="0"/>
        <v>408.61538461538458</v>
      </c>
      <c r="W46" s="29">
        <f t="shared" si="0"/>
        <v>409.84615384615381</v>
      </c>
      <c r="X46" s="29">
        <f t="shared" si="0"/>
        <v>411.07692307692304</v>
      </c>
      <c r="Y46" s="29">
        <f t="shared" si="0"/>
        <v>412.30769230769226</v>
      </c>
      <c r="Z46" s="29">
        <f t="shared" si="0"/>
        <v>413.53846153846149</v>
      </c>
      <c r="AA46" s="29">
        <f t="shared" si="0"/>
        <v>414.76923076923072</v>
      </c>
      <c r="AB46" s="29">
        <f t="shared" si="0"/>
        <v>415.99999999999994</v>
      </c>
      <c r="AC46" s="29">
        <f t="shared" si="0"/>
        <v>417.23076923076917</v>
      </c>
      <c r="AD46" s="29">
        <f t="shared" si="0"/>
        <v>418.4615384615384</v>
      </c>
      <c r="AE46" s="29">
        <f t="shared" si="0"/>
        <v>419.69230769230762</v>
      </c>
      <c r="AF46" s="29">
        <f t="shared" si="0"/>
        <v>420.92307692307685</v>
      </c>
      <c r="AG46" s="29">
        <f t="shared" si="0"/>
        <v>422.15384615384608</v>
      </c>
      <c r="AH46" s="29">
        <f t="shared" si="0"/>
        <v>423.3846153846153</v>
      </c>
      <c r="AI46" s="29">
        <f t="shared" si="0"/>
        <v>424.61538461538453</v>
      </c>
      <c r="AJ46" s="29">
        <f t="shared" si="0"/>
        <v>425.84615384615375</v>
      </c>
      <c r="AK46" s="29">
        <f t="shared" si="0"/>
        <v>427.07692307692298</v>
      </c>
      <c r="AL46" s="29">
        <f t="shared" si="0"/>
        <v>428.30769230769221</v>
      </c>
      <c r="AM46" s="29">
        <f t="shared" si="0"/>
        <v>429.53846153846143</v>
      </c>
      <c r="AN46" s="30">
        <f>N46*(1+0.08)</f>
        <v>432</v>
      </c>
    </row>
    <row r="47" spans="1:40">
      <c r="A47" s="57">
        <v>2</v>
      </c>
      <c r="B47" s="2" t="s">
        <v>330</v>
      </c>
      <c r="C47" s="2" t="s">
        <v>99</v>
      </c>
      <c r="D47" s="2">
        <v>2</v>
      </c>
      <c r="E47" s="2" t="s">
        <v>399</v>
      </c>
      <c r="F47" s="2" t="s">
        <v>396</v>
      </c>
      <c r="G47" s="2" t="s">
        <v>124</v>
      </c>
      <c r="H47" s="2" t="s">
        <v>400</v>
      </c>
      <c r="I47" s="2" t="s">
        <v>354</v>
      </c>
      <c r="J47" s="2"/>
      <c r="K47" s="2">
        <v>400</v>
      </c>
      <c r="L47" s="2">
        <v>400</v>
      </c>
      <c r="M47" s="2">
        <v>400</v>
      </c>
      <c r="N47" s="13">
        <v>400</v>
      </c>
      <c r="O47" s="29">
        <f t="shared" ref="O47:AM47" si="1">N47+(($AN47-$N47)/26)</f>
        <v>401.23076923076923</v>
      </c>
      <c r="P47" s="29">
        <f t="shared" si="1"/>
        <v>402.46153846153845</v>
      </c>
      <c r="Q47" s="29">
        <f t="shared" si="1"/>
        <v>403.69230769230768</v>
      </c>
      <c r="R47" s="29">
        <f t="shared" si="1"/>
        <v>404.92307692307691</v>
      </c>
      <c r="S47" s="29">
        <f t="shared" si="1"/>
        <v>406.15384615384613</v>
      </c>
      <c r="T47" s="29">
        <f t="shared" si="1"/>
        <v>407.38461538461536</v>
      </c>
      <c r="U47" s="29">
        <f t="shared" si="1"/>
        <v>408.61538461538458</v>
      </c>
      <c r="V47" s="29">
        <f t="shared" si="1"/>
        <v>409.84615384615381</v>
      </c>
      <c r="W47" s="29">
        <f t="shared" si="1"/>
        <v>411.07692307692304</v>
      </c>
      <c r="X47" s="29">
        <f t="shared" si="1"/>
        <v>412.30769230769226</v>
      </c>
      <c r="Y47" s="29">
        <f t="shared" si="1"/>
        <v>413.53846153846149</v>
      </c>
      <c r="Z47" s="29">
        <f t="shared" si="1"/>
        <v>414.76923076923072</v>
      </c>
      <c r="AA47" s="29">
        <f t="shared" si="1"/>
        <v>415.99999999999994</v>
      </c>
      <c r="AB47" s="29">
        <f t="shared" si="1"/>
        <v>417.23076923076917</v>
      </c>
      <c r="AC47" s="29">
        <f t="shared" si="1"/>
        <v>418.4615384615384</v>
      </c>
      <c r="AD47" s="29">
        <f t="shared" si="1"/>
        <v>419.69230769230762</v>
      </c>
      <c r="AE47" s="29">
        <f t="shared" si="1"/>
        <v>420.92307692307685</v>
      </c>
      <c r="AF47" s="29">
        <f t="shared" si="1"/>
        <v>422.15384615384608</v>
      </c>
      <c r="AG47" s="29">
        <f t="shared" si="1"/>
        <v>423.3846153846153</v>
      </c>
      <c r="AH47" s="29">
        <f t="shared" si="1"/>
        <v>424.61538461538453</v>
      </c>
      <c r="AI47" s="29">
        <f t="shared" si="1"/>
        <v>425.84615384615375</v>
      </c>
      <c r="AJ47" s="29">
        <f t="shared" si="1"/>
        <v>427.07692307692298</v>
      </c>
      <c r="AK47" s="29">
        <f t="shared" si="1"/>
        <v>428.30769230769221</v>
      </c>
      <c r="AL47" s="29">
        <f t="shared" si="1"/>
        <v>429.53846153846143</v>
      </c>
      <c r="AM47" s="29">
        <f t="shared" si="1"/>
        <v>430.76923076923066</v>
      </c>
      <c r="AN47" s="30">
        <f t="shared" ref="AN47:AN50" si="2">N47*(1+0.08)</f>
        <v>432</v>
      </c>
    </row>
    <row r="48" spans="1:40">
      <c r="A48" s="57">
        <v>2</v>
      </c>
      <c r="B48" s="2" t="s">
        <v>330</v>
      </c>
      <c r="C48" s="2" t="s">
        <v>99</v>
      </c>
      <c r="D48" s="2">
        <v>2</v>
      </c>
      <c r="E48" s="2" t="s">
        <v>399</v>
      </c>
      <c r="F48" s="2" t="s">
        <v>397</v>
      </c>
      <c r="G48" s="2" t="s">
        <v>124</v>
      </c>
      <c r="H48" s="2" t="s">
        <v>400</v>
      </c>
      <c r="I48" s="2" t="s">
        <v>354</v>
      </c>
      <c r="J48" s="2"/>
      <c r="K48" s="2">
        <v>30</v>
      </c>
      <c r="L48" s="2">
        <v>30</v>
      </c>
      <c r="M48" s="2">
        <v>30</v>
      </c>
      <c r="N48" s="13">
        <v>30</v>
      </c>
      <c r="O48" s="29">
        <f t="shared" ref="O48:AM48" si="3">N48+(($AN48-$N48)/26)</f>
        <v>30.092307692307692</v>
      </c>
      <c r="P48" s="29">
        <f t="shared" si="3"/>
        <v>30.184615384615384</v>
      </c>
      <c r="Q48" s="29">
        <f t="shared" si="3"/>
        <v>30.276923076923076</v>
      </c>
      <c r="R48" s="29">
        <f t="shared" si="3"/>
        <v>30.369230769230768</v>
      </c>
      <c r="S48" s="29">
        <f t="shared" si="3"/>
        <v>30.46153846153846</v>
      </c>
      <c r="T48" s="29">
        <f t="shared" si="3"/>
        <v>30.553846153846152</v>
      </c>
      <c r="U48" s="29">
        <f t="shared" si="3"/>
        <v>30.646153846153844</v>
      </c>
      <c r="V48" s="29">
        <f t="shared" si="3"/>
        <v>30.738461538461536</v>
      </c>
      <c r="W48" s="29">
        <f t="shared" si="3"/>
        <v>30.830769230769228</v>
      </c>
      <c r="X48" s="29">
        <f t="shared" si="3"/>
        <v>30.92307692307692</v>
      </c>
      <c r="Y48" s="29">
        <f t="shared" si="3"/>
        <v>31.015384615384612</v>
      </c>
      <c r="Z48" s="29">
        <f t="shared" si="3"/>
        <v>31.107692307692304</v>
      </c>
      <c r="AA48" s="29">
        <f t="shared" si="3"/>
        <v>31.199999999999996</v>
      </c>
      <c r="AB48" s="29">
        <f t="shared" si="3"/>
        <v>31.292307692307688</v>
      </c>
      <c r="AC48" s="29">
        <f t="shared" si="3"/>
        <v>31.38461538461538</v>
      </c>
      <c r="AD48" s="29">
        <f t="shared" si="3"/>
        <v>31.476923076923072</v>
      </c>
      <c r="AE48" s="29">
        <f t="shared" si="3"/>
        <v>31.569230769230764</v>
      </c>
      <c r="AF48" s="29">
        <f t="shared" si="3"/>
        <v>31.661538461538456</v>
      </c>
      <c r="AG48" s="29">
        <f t="shared" si="3"/>
        <v>31.753846153846148</v>
      </c>
      <c r="AH48" s="29">
        <f t="shared" si="3"/>
        <v>31.84615384615384</v>
      </c>
      <c r="AI48" s="29">
        <f t="shared" si="3"/>
        <v>31.938461538461532</v>
      </c>
      <c r="AJ48" s="29">
        <f t="shared" si="3"/>
        <v>32.030769230769224</v>
      </c>
      <c r="AK48" s="29">
        <f t="shared" si="3"/>
        <v>32.123076923076916</v>
      </c>
      <c r="AL48" s="29">
        <f t="shared" si="3"/>
        <v>32.215384615384608</v>
      </c>
      <c r="AM48" s="29">
        <f t="shared" si="3"/>
        <v>32.307692307692299</v>
      </c>
      <c r="AN48" s="30">
        <f t="shared" si="2"/>
        <v>32.400000000000006</v>
      </c>
    </row>
    <row r="49" spans="1:40">
      <c r="A49" s="57">
        <v>2</v>
      </c>
      <c r="B49" s="2" t="s">
        <v>330</v>
      </c>
      <c r="C49" s="2" t="s">
        <v>99</v>
      </c>
      <c r="D49" s="2">
        <v>2</v>
      </c>
      <c r="E49" s="2" t="s">
        <v>399</v>
      </c>
      <c r="F49" s="2" t="s">
        <v>254</v>
      </c>
      <c r="G49" s="2" t="s">
        <v>124</v>
      </c>
      <c r="H49" s="2" t="s">
        <v>400</v>
      </c>
      <c r="I49" s="2" t="s">
        <v>354</v>
      </c>
      <c r="J49" s="2"/>
      <c r="K49" s="2">
        <v>45</v>
      </c>
      <c r="L49" s="2">
        <v>45</v>
      </c>
      <c r="M49" s="2">
        <v>45</v>
      </c>
      <c r="N49" s="13">
        <v>45</v>
      </c>
      <c r="O49" s="29">
        <f t="shared" ref="O49:AM49" si="4">N49+(($AN49-$N49)/26)</f>
        <v>45.138461538461542</v>
      </c>
      <c r="P49" s="29">
        <f t="shared" si="4"/>
        <v>45.276923076923083</v>
      </c>
      <c r="Q49" s="29">
        <f t="shared" si="4"/>
        <v>45.415384615384625</v>
      </c>
      <c r="R49" s="29">
        <f t="shared" si="4"/>
        <v>45.553846153846166</v>
      </c>
      <c r="S49" s="29">
        <f t="shared" si="4"/>
        <v>45.692307692307708</v>
      </c>
      <c r="T49" s="29">
        <f t="shared" si="4"/>
        <v>45.830769230769249</v>
      </c>
      <c r="U49" s="29">
        <f t="shared" si="4"/>
        <v>45.969230769230791</v>
      </c>
      <c r="V49" s="29">
        <f t="shared" si="4"/>
        <v>46.107692307692332</v>
      </c>
      <c r="W49" s="29">
        <f t="shared" si="4"/>
        <v>46.246153846153874</v>
      </c>
      <c r="X49" s="29">
        <f t="shared" si="4"/>
        <v>46.384615384615415</v>
      </c>
      <c r="Y49" s="29">
        <f t="shared" si="4"/>
        <v>46.523076923076957</v>
      </c>
      <c r="Z49" s="29">
        <f t="shared" si="4"/>
        <v>46.661538461538498</v>
      </c>
      <c r="AA49" s="29">
        <f t="shared" si="4"/>
        <v>46.80000000000004</v>
      </c>
      <c r="AB49" s="29">
        <f t="shared" si="4"/>
        <v>46.938461538461581</v>
      </c>
      <c r="AC49" s="29">
        <f t="shared" si="4"/>
        <v>47.076923076923123</v>
      </c>
      <c r="AD49" s="29">
        <f t="shared" si="4"/>
        <v>47.215384615384664</v>
      </c>
      <c r="AE49" s="29">
        <f t="shared" si="4"/>
        <v>47.353846153846206</v>
      </c>
      <c r="AF49" s="29">
        <f t="shared" si="4"/>
        <v>47.492307692307747</v>
      </c>
      <c r="AG49" s="29">
        <f t="shared" si="4"/>
        <v>47.630769230769289</v>
      </c>
      <c r="AH49" s="29">
        <f t="shared" si="4"/>
        <v>47.76923076923083</v>
      </c>
      <c r="AI49" s="29">
        <f t="shared" si="4"/>
        <v>47.907692307692372</v>
      </c>
      <c r="AJ49" s="29">
        <f t="shared" si="4"/>
        <v>48.046153846153913</v>
      </c>
      <c r="AK49" s="29">
        <f t="shared" si="4"/>
        <v>48.184615384615455</v>
      </c>
      <c r="AL49" s="29">
        <f t="shared" si="4"/>
        <v>48.323076923076997</v>
      </c>
      <c r="AM49" s="29">
        <f t="shared" si="4"/>
        <v>48.461538461538538</v>
      </c>
      <c r="AN49" s="30">
        <f t="shared" si="2"/>
        <v>48.6</v>
      </c>
    </row>
    <row r="50" spans="1:40">
      <c r="A50" s="57">
        <v>2</v>
      </c>
      <c r="B50" s="2" t="s">
        <v>330</v>
      </c>
      <c r="C50" s="2" t="s">
        <v>99</v>
      </c>
      <c r="D50" s="2">
        <v>2</v>
      </c>
      <c r="E50" s="2" t="s">
        <v>399</v>
      </c>
      <c r="F50" s="2" t="s">
        <v>398</v>
      </c>
      <c r="G50" s="2" t="s">
        <v>124</v>
      </c>
      <c r="H50" s="2" t="s">
        <v>400</v>
      </c>
      <c r="I50" s="2" t="s">
        <v>354</v>
      </c>
      <c r="J50" s="2"/>
      <c r="K50" s="2">
        <v>380</v>
      </c>
      <c r="L50" s="2">
        <v>380</v>
      </c>
      <c r="M50" s="2">
        <v>380</v>
      </c>
      <c r="N50" s="13">
        <v>380</v>
      </c>
      <c r="O50" s="29">
        <f t="shared" ref="O50:AM50" si="5">N50+(($AN50-$N50)/26)</f>
        <v>381.16923076923075</v>
      </c>
      <c r="P50" s="29">
        <f t="shared" si="5"/>
        <v>382.3384615384615</v>
      </c>
      <c r="Q50" s="29">
        <f t="shared" si="5"/>
        <v>383.50769230769225</v>
      </c>
      <c r="R50" s="29">
        <f t="shared" si="5"/>
        <v>384.676923076923</v>
      </c>
      <c r="S50" s="29">
        <f t="shared" si="5"/>
        <v>385.84615384615375</v>
      </c>
      <c r="T50" s="29">
        <f t="shared" si="5"/>
        <v>387.01538461538451</v>
      </c>
      <c r="U50" s="29">
        <f t="shared" si="5"/>
        <v>388.18461538461526</v>
      </c>
      <c r="V50" s="29">
        <f t="shared" si="5"/>
        <v>389.35384615384601</v>
      </c>
      <c r="W50" s="29">
        <f t="shared" si="5"/>
        <v>390.52307692307676</v>
      </c>
      <c r="X50" s="29">
        <f t="shared" si="5"/>
        <v>391.69230769230751</v>
      </c>
      <c r="Y50" s="29">
        <f t="shared" si="5"/>
        <v>392.86153846153826</v>
      </c>
      <c r="Z50" s="29">
        <f t="shared" si="5"/>
        <v>394.03076923076901</v>
      </c>
      <c r="AA50" s="29">
        <f t="shared" si="5"/>
        <v>395.19999999999976</v>
      </c>
      <c r="AB50" s="29">
        <f t="shared" si="5"/>
        <v>396.36923076923051</v>
      </c>
      <c r="AC50" s="29">
        <f t="shared" si="5"/>
        <v>397.53846153846126</v>
      </c>
      <c r="AD50" s="29">
        <f t="shared" si="5"/>
        <v>398.70769230769201</v>
      </c>
      <c r="AE50" s="29">
        <f t="shared" si="5"/>
        <v>399.87692307692276</v>
      </c>
      <c r="AF50" s="29">
        <f t="shared" si="5"/>
        <v>401.04615384615352</v>
      </c>
      <c r="AG50" s="29">
        <f t="shared" si="5"/>
        <v>402.21538461538427</v>
      </c>
      <c r="AH50" s="29">
        <f t="shared" si="5"/>
        <v>403.38461538461502</v>
      </c>
      <c r="AI50" s="29">
        <f t="shared" si="5"/>
        <v>404.55384615384577</v>
      </c>
      <c r="AJ50" s="29">
        <f t="shared" si="5"/>
        <v>405.72307692307652</v>
      </c>
      <c r="AK50" s="29">
        <f t="shared" si="5"/>
        <v>406.89230769230727</v>
      </c>
      <c r="AL50" s="29">
        <f t="shared" si="5"/>
        <v>408.06153846153802</v>
      </c>
      <c r="AM50" s="29">
        <f t="shared" si="5"/>
        <v>409.23076923076877</v>
      </c>
      <c r="AN50" s="30">
        <f t="shared" si="2"/>
        <v>410.40000000000003</v>
      </c>
    </row>
    <row r="51" spans="1:40" ht="11.55" customHeight="1">
      <c r="A51" s="325">
        <v>2</v>
      </c>
      <c r="B51" s="116" t="s">
        <v>330</v>
      </c>
      <c r="C51" s="116" t="s">
        <v>99</v>
      </c>
      <c r="D51" s="116">
        <v>3</v>
      </c>
      <c r="E51" s="116" t="s">
        <v>371</v>
      </c>
      <c r="F51" s="116" t="s">
        <v>245</v>
      </c>
      <c r="G51" s="116" t="s">
        <v>124</v>
      </c>
      <c r="H51" s="116" t="s">
        <v>401</v>
      </c>
      <c r="I51" s="116" t="s">
        <v>402</v>
      </c>
      <c r="J51" s="116"/>
      <c r="K51" s="370">
        <f>(K46*K41/1000000000)+K57-K63</f>
        <v>0.53543282900000011</v>
      </c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29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326"/>
    </row>
    <row r="52" spans="1:40">
      <c r="A52" s="325">
        <v>2</v>
      </c>
      <c r="B52" s="116" t="s">
        <v>330</v>
      </c>
      <c r="C52" s="116" t="s">
        <v>99</v>
      </c>
      <c r="D52" s="116">
        <v>3</v>
      </c>
      <c r="E52" s="116" t="s">
        <v>371</v>
      </c>
      <c r="F52" s="116" t="s">
        <v>396</v>
      </c>
      <c r="G52" s="116" t="s">
        <v>124</v>
      </c>
      <c r="H52" s="116" t="s">
        <v>401</v>
      </c>
      <c r="I52" s="116" t="s">
        <v>402</v>
      </c>
      <c r="J52" s="116"/>
      <c r="K52" s="370">
        <f>K47*K42/1000000000+K58-K64</f>
        <v>7.6165152E-2</v>
      </c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29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326"/>
    </row>
    <row r="53" spans="1:40">
      <c r="A53" s="325">
        <v>2</v>
      </c>
      <c r="B53" s="116" t="s">
        <v>330</v>
      </c>
      <c r="C53" s="116" t="s">
        <v>99</v>
      </c>
      <c r="D53" s="116">
        <v>3</v>
      </c>
      <c r="E53" s="116" t="s">
        <v>371</v>
      </c>
      <c r="F53" s="116" t="s">
        <v>397</v>
      </c>
      <c r="G53" s="116" t="s">
        <v>124</v>
      </c>
      <c r="H53" s="116" t="s">
        <v>401</v>
      </c>
      <c r="I53" s="116" t="s">
        <v>402</v>
      </c>
      <c r="J53" s="116"/>
      <c r="K53" s="370">
        <f>K48*K43/1000000000+K59-K65</f>
        <v>9.5640199999999997E-4</v>
      </c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29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326"/>
    </row>
    <row r="54" spans="1:40">
      <c r="A54" s="325">
        <v>2</v>
      </c>
      <c r="B54" s="116" t="s">
        <v>330</v>
      </c>
      <c r="C54" s="116" t="s">
        <v>99</v>
      </c>
      <c r="D54" s="116">
        <v>3</v>
      </c>
      <c r="E54" s="116" t="s">
        <v>371</v>
      </c>
      <c r="F54" s="116" t="s">
        <v>254</v>
      </c>
      <c r="G54" s="116" t="s">
        <v>124</v>
      </c>
      <c r="H54" s="116" t="s">
        <v>401</v>
      </c>
      <c r="I54" s="116" t="s">
        <v>402</v>
      </c>
      <c r="J54" s="116"/>
      <c r="K54" s="370">
        <f>K49*K44/1000000000+K60-K66</f>
        <v>2.4305659999999996E-2</v>
      </c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29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326"/>
    </row>
    <row r="55" spans="1:40">
      <c r="A55" s="325">
        <v>2</v>
      </c>
      <c r="B55" s="116" t="s">
        <v>330</v>
      </c>
      <c r="C55" s="116" t="s">
        <v>99</v>
      </c>
      <c r="D55" s="116">
        <v>3</v>
      </c>
      <c r="E55" s="116" t="s">
        <v>371</v>
      </c>
      <c r="F55" s="116" t="s">
        <v>398</v>
      </c>
      <c r="G55" s="116" t="s">
        <v>124</v>
      </c>
      <c r="H55" s="116" t="s">
        <v>401</v>
      </c>
      <c r="I55" s="116" t="s">
        <v>402</v>
      </c>
      <c r="J55" s="116"/>
      <c r="K55" s="370">
        <f>K50*K45/1000000000+K61-K67</f>
        <v>3.8064710000000001E-3</v>
      </c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29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326"/>
    </row>
    <row r="56" spans="1:40">
      <c r="A56" s="325">
        <v>2</v>
      </c>
      <c r="B56" s="116" t="s">
        <v>330</v>
      </c>
      <c r="C56" s="116" t="s">
        <v>99</v>
      </c>
      <c r="D56" s="116">
        <v>4</v>
      </c>
      <c r="E56" s="116" t="s">
        <v>371</v>
      </c>
      <c r="F56" s="116" t="s">
        <v>403</v>
      </c>
      <c r="G56" s="116" t="s">
        <v>124</v>
      </c>
      <c r="H56" s="116" t="s">
        <v>401</v>
      </c>
      <c r="I56" s="116" t="s">
        <v>402</v>
      </c>
      <c r="J56" s="116"/>
      <c r="K56" s="370">
        <f>SUM(K73:K74)*K78/1000000000-K62+K68</f>
        <v>0.83645431699999995</v>
      </c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29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326"/>
    </row>
    <row r="57" spans="1:40">
      <c r="A57" s="57">
        <v>2</v>
      </c>
      <c r="B57" s="2" t="s">
        <v>330</v>
      </c>
      <c r="C57" s="2" t="s">
        <v>99</v>
      </c>
      <c r="D57" s="2">
        <v>5</v>
      </c>
      <c r="E57" s="2" t="s">
        <v>160</v>
      </c>
      <c r="F57" s="2" t="s">
        <v>245</v>
      </c>
      <c r="G57" s="2" t="s">
        <v>124</v>
      </c>
      <c r="H57" s="2" t="s">
        <v>401</v>
      </c>
      <c r="I57" s="246" t="s">
        <v>402</v>
      </c>
      <c r="J57" s="2"/>
      <c r="K57" s="365">
        <f>(435128+1911729)/1000000000</f>
        <v>2.3468569999999999E-3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9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8"/>
    </row>
    <row r="58" spans="1:40">
      <c r="A58" s="57">
        <v>2</v>
      </c>
      <c r="B58" s="2" t="s">
        <v>330</v>
      </c>
      <c r="C58" s="2" t="s">
        <v>99</v>
      </c>
      <c r="D58" s="2">
        <v>5</v>
      </c>
      <c r="E58" s="2" t="s">
        <v>160</v>
      </c>
      <c r="F58" s="2" t="s">
        <v>396</v>
      </c>
      <c r="G58" s="2" t="s">
        <v>124</v>
      </c>
      <c r="H58" s="2" t="s">
        <v>401</v>
      </c>
      <c r="I58" s="246" t="s">
        <v>402</v>
      </c>
      <c r="J58" s="2"/>
      <c r="K58" s="365">
        <f>(416110+8949042)/1000000000</f>
        <v>9.3651519999999999E-3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9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8"/>
    </row>
    <row r="59" spans="1:40">
      <c r="A59" s="57">
        <v>2</v>
      </c>
      <c r="B59" s="2" t="s">
        <v>330</v>
      </c>
      <c r="C59" s="2" t="s">
        <v>99</v>
      </c>
      <c r="D59" s="2">
        <v>5</v>
      </c>
      <c r="E59" s="2" t="s">
        <v>160</v>
      </c>
      <c r="F59" s="2" t="s">
        <v>397</v>
      </c>
      <c r="G59" s="2" t="s">
        <v>124</v>
      </c>
      <c r="H59" s="2" t="s">
        <v>401</v>
      </c>
      <c r="I59" s="246" t="s">
        <v>402</v>
      </c>
      <c r="J59" s="2"/>
      <c r="K59" s="365">
        <f>(40494)/1000000000</f>
        <v>4.0494000000000002E-5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9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8"/>
    </row>
    <row r="60" spans="1:40">
      <c r="A60" s="57">
        <v>2</v>
      </c>
      <c r="B60" s="2" t="s">
        <v>330</v>
      </c>
      <c r="C60" s="2" t="s">
        <v>99</v>
      </c>
      <c r="D60" s="2">
        <v>5</v>
      </c>
      <c r="E60" s="2" t="s">
        <v>160</v>
      </c>
      <c r="F60" s="2" t="s">
        <v>254</v>
      </c>
      <c r="G60" s="2" t="s">
        <v>124</v>
      </c>
      <c r="H60" s="2" t="s">
        <v>401</v>
      </c>
      <c r="I60" s="246" t="s">
        <v>402</v>
      </c>
      <c r="J60" s="2"/>
      <c r="K60" s="365">
        <f>(7581888)/1000000000</f>
        <v>7.5818880000000002E-3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9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8"/>
    </row>
    <row r="61" spans="1:40">
      <c r="A61" s="57">
        <v>2</v>
      </c>
      <c r="B61" s="2" t="s">
        <v>330</v>
      </c>
      <c r="C61" s="2" t="s">
        <v>99</v>
      </c>
      <c r="D61" s="2">
        <v>5</v>
      </c>
      <c r="E61" s="2" t="s">
        <v>160</v>
      </c>
      <c r="F61" s="2" t="s">
        <v>398</v>
      </c>
      <c r="G61" s="2" t="s">
        <v>124</v>
      </c>
      <c r="H61" s="2" t="s">
        <v>401</v>
      </c>
      <c r="I61" s="246" t="s">
        <v>402</v>
      </c>
      <c r="J61" s="2"/>
      <c r="K61" s="365">
        <f>6471/1000000000</f>
        <v>6.4710000000000004E-6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9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8"/>
    </row>
    <row r="62" spans="1:40">
      <c r="A62" s="57">
        <v>2</v>
      </c>
      <c r="B62" s="2" t="s">
        <v>330</v>
      </c>
      <c r="C62" s="2" t="s">
        <v>99</v>
      </c>
      <c r="D62" s="2">
        <v>6</v>
      </c>
      <c r="E62" s="2" t="s">
        <v>160</v>
      </c>
      <c r="F62" s="2" t="s">
        <v>403</v>
      </c>
      <c r="G62" s="2" t="s">
        <v>124</v>
      </c>
      <c r="H62" s="2" t="s">
        <v>401</v>
      </c>
      <c r="I62" s="371" t="s">
        <v>402</v>
      </c>
      <c r="J62" s="61"/>
      <c r="K62" s="366">
        <f>31763628/1000000000</f>
        <v>3.1763628000000002E-2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9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8"/>
    </row>
    <row r="63" spans="1:40">
      <c r="A63" s="325">
        <v>2</v>
      </c>
      <c r="B63" s="116" t="s">
        <v>330</v>
      </c>
      <c r="C63" s="116" t="s">
        <v>99</v>
      </c>
      <c r="D63" s="116">
        <v>7</v>
      </c>
      <c r="E63" s="116" t="s">
        <v>161</v>
      </c>
      <c r="F63" s="116" t="s">
        <v>245</v>
      </c>
      <c r="G63" s="116" t="s">
        <v>124</v>
      </c>
      <c r="H63" s="116" t="s">
        <v>401</v>
      </c>
      <c r="I63" s="368" t="s">
        <v>402</v>
      </c>
      <c r="J63" s="116"/>
      <c r="K63" s="367">
        <f>(11789+4022239)/1000000000</f>
        <v>4.0340280000000003E-3</v>
      </c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29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326"/>
    </row>
    <row r="64" spans="1:40">
      <c r="A64" s="325">
        <v>2</v>
      </c>
      <c r="B64" s="116" t="s">
        <v>330</v>
      </c>
      <c r="C64" s="116" t="s">
        <v>99</v>
      </c>
      <c r="D64" s="116">
        <v>7</v>
      </c>
      <c r="E64" s="116" t="s">
        <v>161</v>
      </c>
      <c r="F64" s="116" t="s">
        <v>396</v>
      </c>
      <c r="G64" s="116" t="s">
        <v>124</v>
      </c>
      <c r="H64" s="116" t="s">
        <v>401</v>
      </c>
      <c r="I64" s="368" t="s">
        <v>402</v>
      </c>
      <c r="J64" s="116"/>
      <c r="K64" s="368">
        <v>0</v>
      </c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29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326"/>
    </row>
    <row r="65" spans="1:40">
      <c r="A65" s="325">
        <v>2</v>
      </c>
      <c r="B65" s="116" t="s">
        <v>330</v>
      </c>
      <c r="C65" s="116" t="s">
        <v>99</v>
      </c>
      <c r="D65" s="116">
        <v>7</v>
      </c>
      <c r="E65" s="116" t="s">
        <v>161</v>
      </c>
      <c r="F65" s="116" t="s">
        <v>397</v>
      </c>
      <c r="G65" s="116" t="s">
        <v>124</v>
      </c>
      <c r="H65" s="116" t="s">
        <v>401</v>
      </c>
      <c r="I65" s="368" t="s">
        <v>402</v>
      </c>
      <c r="J65" s="116"/>
      <c r="K65" s="369">
        <f>44092/1000000000</f>
        <v>4.4091999999999997E-5</v>
      </c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29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326"/>
    </row>
    <row r="66" spans="1:40">
      <c r="A66" s="325">
        <v>2</v>
      </c>
      <c r="B66" s="116" t="s">
        <v>330</v>
      </c>
      <c r="C66" s="116" t="s">
        <v>99</v>
      </c>
      <c r="D66" s="116">
        <v>7</v>
      </c>
      <c r="E66" s="116" t="s">
        <v>161</v>
      </c>
      <c r="F66" s="116" t="s">
        <v>254</v>
      </c>
      <c r="G66" s="116" t="s">
        <v>124</v>
      </c>
      <c r="H66" s="116" t="s">
        <v>401</v>
      </c>
      <c r="I66" s="368" t="s">
        <v>402</v>
      </c>
      <c r="J66" s="116"/>
      <c r="K66" s="369">
        <f>(11517+1431211)/1000000000</f>
        <v>1.4427279999999999E-3</v>
      </c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29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326"/>
    </row>
    <row r="67" spans="1:40">
      <c r="A67" s="325">
        <v>2</v>
      </c>
      <c r="B67" s="116" t="s">
        <v>330</v>
      </c>
      <c r="C67" s="116" t="s">
        <v>99</v>
      </c>
      <c r="D67" s="116">
        <v>7</v>
      </c>
      <c r="E67" s="116" t="s">
        <v>161</v>
      </c>
      <c r="F67" s="116" t="s">
        <v>398</v>
      </c>
      <c r="G67" s="116" t="s">
        <v>124</v>
      </c>
      <c r="H67" s="116" t="s">
        <v>401</v>
      </c>
      <c r="I67" s="368" t="s">
        <v>402</v>
      </c>
      <c r="J67" s="116"/>
      <c r="K67" s="368">
        <v>0</v>
      </c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29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326"/>
    </row>
    <row r="68" spans="1:40">
      <c r="A68" s="325">
        <v>2</v>
      </c>
      <c r="B68" s="116" t="s">
        <v>330</v>
      </c>
      <c r="C68" s="116" t="s">
        <v>99</v>
      </c>
      <c r="D68" s="116">
        <v>8</v>
      </c>
      <c r="E68" s="116" t="s">
        <v>161</v>
      </c>
      <c r="F68" s="116" t="s">
        <v>403</v>
      </c>
      <c r="G68" s="116" t="s">
        <v>124</v>
      </c>
      <c r="H68" s="116" t="s">
        <v>401</v>
      </c>
      <c r="I68" s="368" t="s">
        <v>402</v>
      </c>
      <c r="J68" s="116"/>
      <c r="K68" s="368">
        <f>18000/1000000000</f>
        <v>1.8E-5</v>
      </c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29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326"/>
    </row>
    <row r="69" spans="1:40">
      <c r="A69" s="432">
        <v>2</v>
      </c>
      <c r="B69" s="360" t="s">
        <v>330</v>
      </c>
      <c r="C69" s="360" t="s">
        <v>99</v>
      </c>
      <c r="D69" s="360">
        <v>9</v>
      </c>
      <c r="E69" s="360" t="s">
        <v>404</v>
      </c>
      <c r="F69" s="360" t="s">
        <v>405</v>
      </c>
      <c r="G69" s="360" t="s">
        <v>124</v>
      </c>
      <c r="H69" s="360" t="s">
        <v>406</v>
      </c>
      <c r="I69" s="360" t="s">
        <v>402</v>
      </c>
      <c r="J69" s="360"/>
      <c r="K69" s="360">
        <v>616</v>
      </c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29"/>
      <c r="AA69" s="360"/>
      <c r="AB69" s="360"/>
      <c r="AC69" s="360"/>
      <c r="AD69" s="360"/>
      <c r="AE69" s="360"/>
      <c r="AF69" s="360"/>
      <c r="AG69" s="360"/>
      <c r="AH69" s="360"/>
      <c r="AI69" s="360"/>
      <c r="AJ69" s="360"/>
      <c r="AK69" s="360"/>
      <c r="AL69" s="360"/>
      <c r="AM69" s="360"/>
      <c r="AN69" s="514"/>
    </row>
    <row r="70" spans="1:40">
      <c r="A70" s="432">
        <v>2</v>
      </c>
      <c r="B70" s="360" t="s">
        <v>330</v>
      </c>
      <c r="C70" s="360" t="s">
        <v>99</v>
      </c>
      <c r="D70" s="360">
        <v>9</v>
      </c>
      <c r="E70" s="360" t="s">
        <v>404</v>
      </c>
      <c r="F70" s="360" t="s">
        <v>407</v>
      </c>
      <c r="G70" s="360" t="s">
        <v>124</v>
      </c>
      <c r="H70" s="360" t="s">
        <v>406</v>
      </c>
      <c r="I70" s="360" t="s">
        <v>354</v>
      </c>
      <c r="J70" s="360"/>
      <c r="K70" s="360">
        <v>30897</v>
      </c>
      <c r="L70" s="360">
        <f>K70+(($AN70-$K70)/29)</f>
        <v>32506.322896491823</v>
      </c>
      <c r="M70" s="360">
        <f t="shared" ref="M70" si="6">L70+(($AN70-$K70)/29)</f>
        <v>34115.645792983647</v>
      </c>
      <c r="N70" s="360">
        <f t="shared" ref="N70" si="7">M70+(($AN70-$K70)/29)</f>
        <v>35724.96868947547</v>
      </c>
      <c r="O70" s="360">
        <f t="shared" ref="O70" si="8">N70+(($AN70-$K70)/29)</f>
        <v>37334.291585967294</v>
      </c>
      <c r="P70" s="360">
        <f t="shared" ref="P70" si="9">O70+(($AN70-$K70)/29)</f>
        <v>38943.614482459117</v>
      </c>
      <c r="Q70" s="360">
        <f t="shared" ref="Q70" si="10">P70+(($AN70-$K70)/29)</f>
        <v>40552.937378950941</v>
      </c>
      <c r="R70" s="360">
        <f t="shared" ref="R70" si="11">Q70+(($AN70-$K70)/29)</f>
        <v>42162.260275442764</v>
      </c>
      <c r="S70" s="360">
        <f t="shared" ref="S70" si="12">R70+(($AN70-$K70)/29)</f>
        <v>43771.583171934588</v>
      </c>
      <c r="T70" s="360">
        <f t="shared" ref="T70" si="13">S70+(($AN70-$K70)/29)</f>
        <v>45380.906068426411</v>
      </c>
      <c r="U70" s="360">
        <f t="shared" ref="U70" si="14">T70+(($AN70-$K70)/29)</f>
        <v>46990.228964918235</v>
      </c>
      <c r="V70" s="360">
        <f t="shared" ref="V70" si="15">U70+(($AN70-$K70)/29)</f>
        <v>48599.551861410058</v>
      </c>
      <c r="W70" s="360">
        <f t="shared" ref="W70" si="16">V70+(($AN70-$K70)/29)</f>
        <v>50208.874757901882</v>
      </c>
      <c r="X70" s="360">
        <f t="shared" ref="X70" si="17">W70+(($AN70-$K70)/29)</f>
        <v>51818.197654393705</v>
      </c>
      <c r="Y70" s="360">
        <f t="shared" ref="Y70" si="18">X70+(($AN70-$K70)/29)</f>
        <v>53427.520550885529</v>
      </c>
      <c r="Z70" s="29">
        <f t="shared" ref="Z70" si="19">Y70+(($AN70-$K70)/29)</f>
        <v>55036.843447377352</v>
      </c>
      <c r="AA70" s="360">
        <f t="shared" ref="AA70" si="20">Z70+(($AN70-$K70)/29)</f>
        <v>56646.166343869176</v>
      </c>
      <c r="AB70" s="360">
        <f t="shared" ref="AB70" si="21">AA70+(($AN70-$K70)/29)</f>
        <v>58255.489240360999</v>
      </c>
      <c r="AC70" s="360">
        <f t="shared" ref="AC70" si="22">AB70+(($AN70-$K70)/29)</f>
        <v>59864.812136852823</v>
      </c>
      <c r="AD70" s="360">
        <f t="shared" ref="AD70" si="23">AC70+(($AN70-$K70)/29)</f>
        <v>61474.135033344646</v>
      </c>
      <c r="AE70" s="360">
        <f t="shared" ref="AE70" si="24">AD70+(($AN70-$K70)/29)</f>
        <v>63083.45792983647</v>
      </c>
      <c r="AF70" s="360">
        <f t="shared" ref="AF70" si="25">AE70+(($AN70-$K70)/29)</f>
        <v>64692.780826328293</v>
      </c>
      <c r="AG70" s="360">
        <f t="shared" ref="AG70" si="26">AF70+(($AN70-$K70)/29)</f>
        <v>66302.103722820117</v>
      </c>
      <c r="AH70" s="360">
        <f t="shared" ref="AH70" si="27">AG70+(($AN70-$K70)/29)</f>
        <v>67911.42661931194</v>
      </c>
      <c r="AI70" s="360">
        <f t="shared" ref="AI70" si="28">AH70+(($AN70-$K70)/29)</f>
        <v>69520.749515803764</v>
      </c>
      <c r="AJ70" s="360">
        <f t="shared" ref="AJ70" si="29">AI70+(($AN70-$K70)/29)</f>
        <v>71130.072412295587</v>
      </c>
      <c r="AK70" s="360">
        <f t="shared" ref="AK70" si="30">AJ70+(($AN70-$K70)/29)</f>
        <v>72739.395308787411</v>
      </c>
      <c r="AL70" s="360">
        <f t="shared" ref="AL70" si="31">AK70+(($AN70-$K70)/29)</f>
        <v>74348.718205279234</v>
      </c>
      <c r="AM70" s="360">
        <f t="shared" ref="AM70" si="32">AL70+(($AN70-$K70)/29)</f>
        <v>75958.041101771058</v>
      </c>
      <c r="AN70" s="548">
        <f>96356.9739108855*(0.805)</f>
        <v>77567.363998262837</v>
      </c>
    </row>
    <row r="71" spans="1:40">
      <c r="A71" s="432">
        <v>2</v>
      </c>
      <c r="B71" s="360" t="s">
        <v>330</v>
      </c>
      <c r="C71" s="360" t="s">
        <v>99</v>
      </c>
      <c r="D71" s="360">
        <v>10</v>
      </c>
      <c r="E71" s="360" t="s">
        <v>747</v>
      </c>
      <c r="F71" s="360" t="s">
        <v>734</v>
      </c>
      <c r="G71" s="360"/>
      <c r="H71" s="360" t="s">
        <v>748</v>
      </c>
      <c r="I71" s="435" t="s">
        <v>346</v>
      </c>
      <c r="J71" s="435"/>
      <c r="K71" s="360">
        <v>6.5</v>
      </c>
      <c r="L71" s="360"/>
      <c r="M71" s="360"/>
      <c r="N71" s="360"/>
      <c r="O71" s="360"/>
      <c r="P71" s="360"/>
      <c r="Q71" s="360"/>
      <c r="R71" s="360"/>
      <c r="S71" s="360"/>
      <c r="T71" s="360"/>
      <c r="U71" s="360"/>
      <c r="V71" s="360"/>
      <c r="W71" s="360"/>
      <c r="X71" s="360"/>
      <c r="Y71" s="360"/>
      <c r="Z71" s="29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0"/>
      <c r="AL71" s="360"/>
      <c r="AM71" s="360"/>
      <c r="AN71" s="514"/>
    </row>
    <row r="72" spans="1:40">
      <c r="A72" s="432">
        <v>2</v>
      </c>
      <c r="B72" s="360" t="s">
        <v>330</v>
      </c>
      <c r="C72" s="360" t="s">
        <v>99</v>
      </c>
      <c r="D72" s="360">
        <v>10</v>
      </c>
      <c r="E72" s="360" t="s">
        <v>747</v>
      </c>
      <c r="F72" s="360" t="s">
        <v>407</v>
      </c>
      <c r="G72" s="360"/>
      <c r="H72" s="360" t="s">
        <v>748</v>
      </c>
      <c r="I72" s="435" t="s">
        <v>346</v>
      </c>
      <c r="J72" s="435"/>
      <c r="K72" s="360">
        <v>6.5</v>
      </c>
      <c r="L72" s="360"/>
      <c r="M72" s="360"/>
      <c r="N72" s="360"/>
      <c r="O72" s="360"/>
      <c r="P72" s="360"/>
      <c r="Q72" s="360"/>
      <c r="R72" s="360"/>
      <c r="S72" s="360"/>
      <c r="T72" s="360"/>
      <c r="U72" s="360"/>
      <c r="V72" s="360"/>
      <c r="W72" s="360"/>
      <c r="X72" s="360"/>
      <c r="Y72" s="360"/>
      <c r="Z72" s="29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0"/>
      <c r="AL72" s="360"/>
      <c r="AM72" s="360"/>
      <c r="AN72" s="514"/>
    </row>
    <row r="73" spans="1:40">
      <c r="A73" s="165">
        <v>2</v>
      </c>
      <c r="B73" s="115" t="s">
        <v>330</v>
      </c>
      <c r="C73" s="115" t="s">
        <v>99</v>
      </c>
      <c r="D73" s="115">
        <v>11</v>
      </c>
      <c r="E73" s="115" t="s">
        <v>408</v>
      </c>
      <c r="F73" s="115" t="s">
        <v>409</v>
      </c>
      <c r="G73" s="115" t="s">
        <v>124</v>
      </c>
      <c r="H73" s="115" t="s">
        <v>406</v>
      </c>
      <c r="I73" s="115" t="s">
        <v>354</v>
      </c>
      <c r="J73" s="115"/>
      <c r="K73" s="115">
        <v>11154</v>
      </c>
      <c r="L73" s="113">
        <v>11361.112040412705</v>
      </c>
      <c r="M73" s="113">
        <v>11568.22408082541</v>
      </c>
      <c r="N73" s="113">
        <v>11775.336121238115</v>
      </c>
      <c r="O73" s="113">
        <v>11982.44816165082</v>
      </c>
      <c r="P73" s="113">
        <v>12189.560202063523</v>
      </c>
      <c r="Q73" s="113">
        <v>12396.672242476228</v>
      </c>
      <c r="R73" s="113">
        <v>12603.784282888933</v>
      </c>
      <c r="S73" s="113">
        <v>12810.896323301638</v>
      </c>
      <c r="T73" s="115">
        <v>13018.008363714343</v>
      </c>
      <c r="U73" s="113">
        <v>13062.816711429532</v>
      </c>
      <c r="V73" s="113">
        <v>13107.625059144721</v>
      </c>
      <c r="W73" s="113">
        <v>13152.433406859909</v>
      </c>
      <c r="X73" s="113">
        <v>13197.2417545751</v>
      </c>
      <c r="Y73" s="113">
        <v>13242.050102290288</v>
      </c>
      <c r="Z73" s="29">
        <v>13286.858450005477</v>
      </c>
      <c r="AA73" s="113">
        <v>13331.666797720665</v>
      </c>
      <c r="AB73" s="113">
        <v>13376.475145435854</v>
      </c>
      <c r="AC73" s="113">
        <v>13421.283493151042</v>
      </c>
      <c r="AD73" s="115">
        <v>13466.091840866233</v>
      </c>
      <c r="AE73" s="113">
        <v>13510.900188581421</v>
      </c>
      <c r="AF73" s="113">
        <v>13555.70853629661</v>
      </c>
      <c r="AG73" s="113">
        <v>13600.516884011799</v>
      </c>
      <c r="AH73" s="113">
        <v>13645.325231726987</v>
      </c>
      <c r="AI73" s="113">
        <v>13690.133579442176</v>
      </c>
      <c r="AJ73" s="113">
        <v>13734.941927157364</v>
      </c>
      <c r="AK73" s="113">
        <v>13779.750274872555</v>
      </c>
      <c r="AL73" s="113">
        <v>13824.558622587743</v>
      </c>
      <c r="AM73" s="113">
        <v>13869.366970302932</v>
      </c>
      <c r="AN73" s="159">
        <v>13914.17531801812</v>
      </c>
    </row>
    <row r="74" spans="1:40">
      <c r="A74" s="165">
        <v>2</v>
      </c>
      <c r="B74" s="115" t="s">
        <v>330</v>
      </c>
      <c r="C74" s="115" t="s">
        <v>99</v>
      </c>
      <c r="D74" s="115">
        <v>11</v>
      </c>
      <c r="E74" s="115" t="s">
        <v>408</v>
      </c>
      <c r="F74" s="115" t="s">
        <v>773</v>
      </c>
      <c r="G74" s="115" t="s">
        <v>124</v>
      </c>
      <c r="H74" s="115" t="s">
        <v>406</v>
      </c>
      <c r="I74" s="115" t="s">
        <v>354</v>
      </c>
      <c r="J74" s="115"/>
      <c r="K74" s="115">
        <v>76481</v>
      </c>
      <c r="L74" s="113">
        <v>78989.693640053825</v>
      </c>
      <c r="M74" s="113">
        <v>81498.387280107636</v>
      </c>
      <c r="N74" s="113">
        <v>84007.080920161461</v>
      </c>
      <c r="O74" s="113">
        <v>86515.774560215272</v>
      </c>
      <c r="P74" s="113">
        <v>89024.468200269097</v>
      </c>
      <c r="Q74" s="113">
        <v>91533.161840322908</v>
      </c>
      <c r="R74" s="113">
        <v>94041.855480376733</v>
      </c>
      <c r="S74" s="113">
        <v>96550.549120430544</v>
      </c>
      <c r="T74" s="115">
        <v>89262.174795161729</v>
      </c>
      <c r="U74" s="113">
        <v>91954.593506300269</v>
      </c>
      <c r="V74" s="113">
        <v>94647.012217438794</v>
      </c>
      <c r="W74" s="113">
        <v>97339.43092857732</v>
      </c>
      <c r="X74" s="113">
        <v>100031.84963971586</v>
      </c>
      <c r="Y74" s="113">
        <v>102724.2683508544</v>
      </c>
      <c r="Z74" s="29">
        <v>105416.68706199293</v>
      </c>
      <c r="AA74" s="113">
        <v>108109.10577313145</v>
      </c>
      <c r="AB74" s="113">
        <v>110801.52448426999</v>
      </c>
      <c r="AC74" s="113">
        <v>113493.94319540853</v>
      </c>
      <c r="AD74" s="115">
        <v>116186.36190654706</v>
      </c>
      <c r="AE74" s="113">
        <v>118878.78061768558</v>
      </c>
      <c r="AF74" s="113">
        <v>121571.19932882412</v>
      </c>
      <c r="AG74" s="113">
        <v>124263.61803996266</v>
      </c>
      <c r="AH74" s="113">
        <v>126956.03675110119</v>
      </c>
      <c r="AI74" s="113">
        <v>129648.45546223971</v>
      </c>
      <c r="AJ74" s="113">
        <v>132340.87417337825</v>
      </c>
      <c r="AK74" s="113">
        <v>135033.29288451679</v>
      </c>
      <c r="AL74" s="113">
        <v>137725.7115956553</v>
      </c>
      <c r="AM74" s="113">
        <v>140418.13030679384</v>
      </c>
      <c r="AN74" s="159">
        <v>143110.54901793238</v>
      </c>
    </row>
    <row r="75" spans="1:40">
      <c r="A75" s="165">
        <v>2</v>
      </c>
      <c r="B75" s="115" t="s">
        <v>330</v>
      </c>
      <c r="C75" s="115" t="s">
        <v>99</v>
      </c>
      <c r="D75" s="115">
        <v>11</v>
      </c>
      <c r="E75" s="115" t="s">
        <v>408</v>
      </c>
      <c r="F75" s="115" t="s">
        <v>410</v>
      </c>
      <c r="G75" s="115" t="s">
        <v>124</v>
      </c>
      <c r="H75" s="115" t="s">
        <v>406</v>
      </c>
      <c r="I75" s="115" t="s">
        <v>354</v>
      </c>
      <c r="J75" s="115"/>
      <c r="K75" s="115">
        <v>0</v>
      </c>
      <c r="L75" s="113">
        <v>0</v>
      </c>
      <c r="M75" s="113">
        <v>0</v>
      </c>
      <c r="N75" s="113">
        <v>0</v>
      </c>
      <c r="O75" s="113">
        <v>2097.1106905130105</v>
      </c>
      <c r="P75" s="113">
        <v>4194.2213810260209</v>
      </c>
      <c r="Q75" s="113">
        <v>6291.3320715390319</v>
      </c>
      <c r="R75" s="113">
        <v>8388.4427620520419</v>
      </c>
      <c r="S75" s="113">
        <v>10485.553452565051</v>
      </c>
      <c r="T75" s="115">
        <v>12582.664143078062</v>
      </c>
      <c r="U75" s="113">
        <v>16720.50933592629</v>
      </c>
      <c r="V75" s="113">
        <v>20858.354528774522</v>
      </c>
      <c r="W75" s="113">
        <v>24996.19972162275</v>
      </c>
      <c r="X75" s="113">
        <v>29134.044914470982</v>
      </c>
      <c r="Y75" s="113">
        <v>33271.89010731921</v>
      </c>
      <c r="Z75" s="29">
        <v>37409.735300167435</v>
      </c>
      <c r="AA75" s="113">
        <v>41547.580493015674</v>
      </c>
      <c r="AB75" s="113">
        <v>45685.425685863898</v>
      </c>
      <c r="AC75" s="113">
        <v>49823.270878712123</v>
      </c>
      <c r="AD75" s="115">
        <v>53961.116071560362</v>
      </c>
      <c r="AE75" s="113">
        <v>58098.961264408586</v>
      </c>
      <c r="AF75" s="113">
        <v>62236.806457256811</v>
      </c>
      <c r="AG75" s="113">
        <v>66374.651650105036</v>
      </c>
      <c r="AH75" s="113">
        <v>70512.496842953275</v>
      </c>
      <c r="AI75" s="113">
        <v>74650.342035801514</v>
      </c>
      <c r="AJ75" s="113">
        <v>78788.187228649738</v>
      </c>
      <c r="AK75" s="113">
        <v>82926.032421497963</v>
      </c>
      <c r="AL75" s="113">
        <v>87063.877614346187</v>
      </c>
      <c r="AM75" s="113">
        <v>91201.722807194426</v>
      </c>
      <c r="AN75" s="159">
        <v>95339.568000042651</v>
      </c>
    </row>
    <row r="76" spans="1:40">
      <c r="A76" s="432">
        <v>2</v>
      </c>
      <c r="B76" s="360" t="s">
        <v>330</v>
      </c>
      <c r="C76" s="360" t="s">
        <v>99</v>
      </c>
      <c r="D76" s="360">
        <v>12</v>
      </c>
      <c r="E76" s="360" t="s">
        <v>411</v>
      </c>
      <c r="F76" s="360" t="s">
        <v>412</v>
      </c>
      <c r="G76" s="360" t="s">
        <v>124</v>
      </c>
      <c r="H76" s="360" t="s">
        <v>406</v>
      </c>
      <c r="I76" s="360" t="s">
        <v>402</v>
      </c>
      <c r="J76" s="360"/>
      <c r="K76" s="360">
        <f>1888.95+335.55</f>
        <v>2224.5</v>
      </c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Z76" s="29"/>
      <c r="AA76" s="360"/>
      <c r="AB76" s="360"/>
      <c r="AC76" s="360"/>
      <c r="AD76" s="360"/>
      <c r="AE76" s="360"/>
      <c r="AF76" s="360"/>
      <c r="AG76" s="360"/>
      <c r="AH76" s="360"/>
      <c r="AI76" s="360"/>
      <c r="AJ76" s="360"/>
      <c r="AK76" s="360"/>
      <c r="AL76" s="360"/>
      <c r="AM76" s="360"/>
      <c r="AN76" s="514"/>
    </row>
    <row r="77" spans="1:40">
      <c r="A77" s="432">
        <v>2</v>
      </c>
      <c r="B77" s="360" t="s">
        <v>330</v>
      </c>
      <c r="C77" s="410" t="s">
        <v>99</v>
      </c>
      <c r="D77" s="358">
        <v>13</v>
      </c>
      <c r="E77" s="410" t="s">
        <v>747</v>
      </c>
      <c r="F77" s="410" t="s">
        <v>412</v>
      </c>
      <c r="G77" s="358"/>
      <c r="H77" s="358" t="s">
        <v>748</v>
      </c>
      <c r="I77" s="434" t="s">
        <v>346</v>
      </c>
      <c r="J77" s="434"/>
      <c r="K77" s="434">
        <v>7</v>
      </c>
      <c r="L77" s="434"/>
      <c r="M77" s="358"/>
      <c r="N77" s="358"/>
      <c r="O77" s="358"/>
      <c r="P77" s="358"/>
      <c r="Q77" s="358"/>
      <c r="R77" s="358"/>
      <c r="S77" s="358"/>
      <c r="T77" s="358"/>
      <c r="U77" s="358"/>
      <c r="V77" s="358"/>
      <c r="W77" s="358"/>
      <c r="X77" s="358"/>
      <c r="Y77" s="358"/>
      <c r="Z77" s="225"/>
      <c r="AA77" s="358"/>
      <c r="AB77" s="358"/>
      <c r="AC77" s="358"/>
      <c r="AD77" s="358"/>
      <c r="AE77" s="358"/>
      <c r="AF77" s="358"/>
      <c r="AG77" s="358"/>
      <c r="AH77" s="358"/>
      <c r="AI77" s="358"/>
      <c r="AJ77" s="358"/>
      <c r="AK77" s="358"/>
      <c r="AL77" s="358"/>
      <c r="AM77" s="358"/>
      <c r="AN77" s="359"/>
    </row>
    <row r="78" spans="1:40">
      <c r="A78" s="515">
        <v>2</v>
      </c>
      <c r="B78" s="113" t="s">
        <v>330</v>
      </c>
      <c r="C78" s="115" t="s">
        <v>99</v>
      </c>
      <c r="D78" s="115">
        <v>14</v>
      </c>
      <c r="E78" s="115" t="s">
        <v>413</v>
      </c>
      <c r="F78" s="115" t="s">
        <v>270</v>
      </c>
      <c r="G78" s="115"/>
      <c r="H78" s="115" t="s">
        <v>414</v>
      </c>
      <c r="I78" s="115" t="s">
        <v>354</v>
      </c>
      <c r="J78" s="115"/>
      <c r="K78" s="115">
        <v>9907</v>
      </c>
      <c r="L78" s="115">
        <f>K78+(($T78-$K78)/9)</f>
        <v>9962.0388888888883</v>
      </c>
      <c r="M78" s="115">
        <f t="shared" ref="M78:S78" si="33">L78+(($T78-$K78)/9)</f>
        <v>10017.077777777777</v>
      </c>
      <c r="N78" s="115">
        <f t="shared" si="33"/>
        <v>10072.116666666665</v>
      </c>
      <c r="O78" s="115">
        <f t="shared" si="33"/>
        <v>10127.155555555553</v>
      </c>
      <c r="P78" s="115">
        <f t="shared" si="33"/>
        <v>10182.194444444442</v>
      </c>
      <c r="Q78" s="115">
        <f t="shared" si="33"/>
        <v>10237.23333333333</v>
      </c>
      <c r="R78" s="115">
        <f t="shared" si="33"/>
        <v>10292.272222222218</v>
      </c>
      <c r="S78" s="115">
        <f t="shared" si="33"/>
        <v>10347.311111111107</v>
      </c>
      <c r="T78" s="115">
        <f>K78*(1.05)</f>
        <v>10402.35</v>
      </c>
      <c r="U78" s="115">
        <f>T78+(($AN78-$T78)/20)</f>
        <v>10427.1175</v>
      </c>
      <c r="V78" s="115">
        <f t="shared" ref="V78:AM78" si="34">U78+(($AN78-$T78)/20)</f>
        <v>10451.885</v>
      </c>
      <c r="W78" s="115">
        <f t="shared" si="34"/>
        <v>10476.6525</v>
      </c>
      <c r="X78" s="115">
        <f t="shared" si="34"/>
        <v>10501.42</v>
      </c>
      <c r="Y78" s="115">
        <f t="shared" si="34"/>
        <v>10526.1875</v>
      </c>
      <c r="Z78" s="29">
        <f t="shared" si="34"/>
        <v>10550.955</v>
      </c>
      <c r="AA78" s="115">
        <f t="shared" si="34"/>
        <v>10575.7225</v>
      </c>
      <c r="AB78" s="115">
        <f t="shared" si="34"/>
        <v>10600.49</v>
      </c>
      <c r="AC78" s="115">
        <f t="shared" si="34"/>
        <v>10625.2575</v>
      </c>
      <c r="AD78" s="115">
        <f t="shared" si="34"/>
        <v>10650.025</v>
      </c>
      <c r="AE78" s="115">
        <f t="shared" si="34"/>
        <v>10674.7925</v>
      </c>
      <c r="AF78" s="115">
        <f t="shared" si="34"/>
        <v>10699.56</v>
      </c>
      <c r="AG78" s="115">
        <f t="shared" si="34"/>
        <v>10724.327499999999</v>
      </c>
      <c r="AH78" s="115">
        <f t="shared" si="34"/>
        <v>10749.094999999999</v>
      </c>
      <c r="AI78" s="115">
        <f t="shared" si="34"/>
        <v>10773.862499999999</v>
      </c>
      <c r="AJ78" s="115">
        <f t="shared" si="34"/>
        <v>10798.63</v>
      </c>
      <c r="AK78" s="115">
        <f t="shared" si="34"/>
        <v>10823.397499999999</v>
      </c>
      <c r="AL78" s="115">
        <f t="shared" si="34"/>
        <v>10848.164999999999</v>
      </c>
      <c r="AM78" s="115">
        <f t="shared" si="34"/>
        <v>10872.932499999999</v>
      </c>
      <c r="AN78" s="159">
        <f>K78*1.1</f>
        <v>10897.7</v>
      </c>
    </row>
    <row r="79" spans="1:40" ht="15" thickBot="1">
      <c r="A79" s="166">
        <v>2</v>
      </c>
      <c r="B79" s="166" t="s">
        <v>330</v>
      </c>
      <c r="C79" s="118" t="s">
        <v>99</v>
      </c>
      <c r="D79" s="118">
        <v>15</v>
      </c>
      <c r="E79" s="118" t="s">
        <v>749</v>
      </c>
      <c r="F79" s="516" t="s">
        <v>750</v>
      </c>
      <c r="G79" s="516" t="s">
        <v>124</v>
      </c>
      <c r="H79" s="516" t="s">
        <v>388</v>
      </c>
      <c r="I79" s="516" t="s">
        <v>346</v>
      </c>
      <c r="J79" s="516"/>
      <c r="K79" s="516">
        <v>0</v>
      </c>
      <c r="L79" s="516"/>
      <c r="M79" s="516"/>
      <c r="N79" s="516"/>
      <c r="O79" s="516"/>
      <c r="P79" s="516"/>
      <c r="Q79" s="516"/>
      <c r="R79" s="516"/>
      <c r="S79" s="516"/>
      <c r="T79" s="516"/>
      <c r="U79" s="516"/>
      <c r="V79" s="516"/>
      <c r="W79" s="516"/>
      <c r="X79" s="516"/>
      <c r="Y79" s="516"/>
      <c r="Z79" s="226"/>
      <c r="AA79" s="516"/>
      <c r="AB79" s="516"/>
      <c r="AC79" s="516"/>
      <c r="AD79" s="516"/>
      <c r="AE79" s="516"/>
      <c r="AF79" s="516"/>
      <c r="AG79" s="516"/>
      <c r="AH79" s="516"/>
      <c r="AI79" s="516"/>
      <c r="AJ79" s="516"/>
      <c r="AK79" s="516"/>
      <c r="AL79" s="516"/>
      <c r="AM79" s="516"/>
      <c r="AN79" s="517"/>
    </row>
    <row r="80" spans="1:40">
      <c r="A80" s="325">
        <v>3</v>
      </c>
      <c r="B80" s="116" t="s">
        <v>331</v>
      </c>
      <c r="C80" s="116" t="s">
        <v>99</v>
      </c>
      <c r="D80" s="116">
        <v>1</v>
      </c>
      <c r="E80" s="116" t="s">
        <v>394</v>
      </c>
      <c r="F80" s="116" t="s">
        <v>245</v>
      </c>
      <c r="G80" s="116" t="s">
        <v>124</v>
      </c>
      <c r="H80" s="116" t="s">
        <v>395</v>
      </c>
      <c r="I80" s="116" t="s">
        <v>328</v>
      </c>
      <c r="J80" s="116"/>
      <c r="K80" s="116">
        <v>1342800</v>
      </c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242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326"/>
    </row>
    <row r="81" spans="1:40">
      <c r="A81" s="115">
        <v>3</v>
      </c>
      <c r="B81" s="115" t="s">
        <v>331</v>
      </c>
      <c r="C81" s="115" t="s">
        <v>99</v>
      </c>
      <c r="D81" s="115">
        <v>1</v>
      </c>
      <c r="E81" s="115" t="s">
        <v>394</v>
      </c>
      <c r="F81" s="115" t="s">
        <v>396</v>
      </c>
      <c r="G81" s="115" t="s">
        <v>124</v>
      </c>
      <c r="H81" s="115" t="s">
        <v>395</v>
      </c>
      <c r="I81" s="115" t="s">
        <v>328</v>
      </c>
      <c r="J81" s="115"/>
      <c r="K81" s="320">
        <v>167000</v>
      </c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29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59"/>
    </row>
    <row r="82" spans="1:40">
      <c r="A82" s="115">
        <v>3</v>
      </c>
      <c r="B82" s="115" t="s">
        <v>331</v>
      </c>
      <c r="C82" s="115" t="s">
        <v>99</v>
      </c>
      <c r="D82" s="115">
        <v>1</v>
      </c>
      <c r="E82" s="115" t="s">
        <v>394</v>
      </c>
      <c r="F82" s="115" t="s">
        <v>397</v>
      </c>
      <c r="G82" s="115" t="s">
        <v>124</v>
      </c>
      <c r="H82" s="115" t="s">
        <v>395</v>
      </c>
      <c r="I82" s="115" t="s">
        <v>328</v>
      </c>
      <c r="J82" s="115"/>
      <c r="K82" s="320">
        <v>32000</v>
      </c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29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59"/>
    </row>
    <row r="83" spans="1:40">
      <c r="A83" s="115">
        <v>3</v>
      </c>
      <c r="B83" s="115" t="s">
        <v>331</v>
      </c>
      <c r="C83" s="115" t="s">
        <v>99</v>
      </c>
      <c r="D83" s="115">
        <v>1</v>
      </c>
      <c r="E83" s="115" t="s">
        <v>394</v>
      </c>
      <c r="F83" s="115" t="s">
        <v>254</v>
      </c>
      <c r="G83" s="115" t="s">
        <v>124</v>
      </c>
      <c r="H83" s="115" t="s">
        <v>395</v>
      </c>
      <c r="I83" s="115" t="s">
        <v>328</v>
      </c>
      <c r="J83" s="115"/>
      <c r="K83" s="320">
        <v>403700</v>
      </c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29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59"/>
    </row>
    <row r="84" spans="1:40">
      <c r="A84" s="115">
        <v>3</v>
      </c>
      <c r="B84" s="115" t="s">
        <v>331</v>
      </c>
      <c r="C84" s="115" t="s">
        <v>99</v>
      </c>
      <c r="D84" s="115">
        <v>1</v>
      </c>
      <c r="E84" s="115" t="s">
        <v>394</v>
      </c>
      <c r="F84" s="115" t="s">
        <v>398</v>
      </c>
      <c r="G84" s="115" t="s">
        <v>124</v>
      </c>
      <c r="H84" s="115" t="s">
        <v>395</v>
      </c>
      <c r="I84" s="115" t="s">
        <v>328</v>
      </c>
      <c r="J84" s="115"/>
      <c r="K84" s="320">
        <v>10000</v>
      </c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29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59"/>
    </row>
    <row r="85" spans="1:40">
      <c r="A85" s="2">
        <v>3</v>
      </c>
      <c r="B85" s="2" t="s">
        <v>331</v>
      </c>
      <c r="C85" s="2" t="s">
        <v>99</v>
      </c>
      <c r="D85" s="2">
        <v>2</v>
      </c>
      <c r="E85" s="2" t="s">
        <v>399</v>
      </c>
      <c r="F85" s="2" t="s">
        <v>245</v>
      </c>
      <c r="G85" s="2" t="s">
        <v>124</v>
      </c>
      <c r="H85" s="2" t="s">
        <v>400</v>
      </c>
      <c r="I85" s="2" t="s">
        <v>354</v>
      </c>
      <c r="J85" s="2"/>
      <c r="K85" s="2">
        <v>400</v>
      </c>
      <c r="L85" s="2">
        <v>400</v>
      </c>
      <c r="M85" s="2">
        <v>400</v>
      </c>
      <c r="N85" s="13">
        <v>400</v>
      </c>
      <c r="O85" s="29">
        <f>N85+(($AN85-$N85)/26)</f>
        <v>401.97413206262763</v>
      </c>
      <c r="P85" s="29">
        <f t="shared" ref="P85:AL85" si="35">O85+(($AN85-$N85)/26)</f>
        <v>403.94826412525526</v>
      </c>
      <c r="Q85" s="29">
        <f t="shared" si="35"/>
        <v>405.9223961878829</v>
      </c>
      <c r="R85" s="29">
        <f t="shared" si="35"/>
        <v>407.89652825051053</v>
      </c>
      <c r="S85" s="29">
        <f t="shared" si="35"/>
        <v>409.87066031313816</v>
      </c>
      <c r="T85" s="29">
        <f t="shared" si="35"/>
        <v>411.84479237576579</v>
      </c>
      <c r="U85" s="29">
        <f t="shared" si="35"/>
        <v>413.81892443839342</v>
      </c>
      <c r="V85" s="29">
        <f t="shared" si="35"/>
        <v>415.79305650102106</v>
      </c>
      <c r="W85" s="29">
        <f t="shared" si="35"/>
        <v>417.76718856364869</v>
      </c>
      <c r="X85" s="29">
        <f t="shared" si="35"/>
        <v>419.74132062627632</v>
      </c>
      <c r="Y85" s="29">
        <f t="shared" si="35"/>
        <v>421.71545268890395</v>
      </c>
      <c r="Z85" s="29">
        <f t="shared" si="35"/>
        <v>423.68958475153158</v>
      </c>
      <c r="AA85" s="29">
        <f t="shared" si="35"/>
        <v>425.66371681415922</v>
      </c>
      <c r="AB85" s="29">
        <f t="shared" si="35"/>
        <v>427.63784887678685</v>
      </c>
      <c r="AC85" s="29">
        <f t="shared" si="35"/>
        <v>429.61198093941448</v>
      </c>
      <c r="AD85" s="29">
        <f t="shared" si="35"/>
        <v>431.58611300204211</v>
      </c>
      <c r="AE85" s="29">
        <f t="shared" si="35"/>
        <v>433.56024506466974</v>
      </c>
      <c r="AF85" s="29">
        <f t="shared" si="35"/>
        <v>435.53437712729738</v>
      </c>
      <c r="AG85" s="29">
        <f t="shared" si="35"/>
        <v>437.50850918992501</v>
      </c>
      <c r="AH85" s="29">
        <f t="shared" si="35"/>
        <v>439.48264125255264</v>
      </c>
      <c r="AI85" s="29">
        <f t="shared" si="35"/>
        <v>441.45677331518027</v>
      </c>
      <c r="AJ85" s="29">
        <f t="shared" si="35"/>
        <v>443.4309053778079</v>
      </c>
      <c r="AK85" s="29">
        <f t="shared" si="35"/>
        <v>445.40503744043554</v>
      </c>
      <c r="AL85" s="29">
        <f t="shared" si="35"/>
        <v>447.37916950306317</v>
      </c>
      <c r="AM85" s="29">
        <f>AL85+(($AN85-$N85)/26)</f>
        <v>449.3533015656908</v>
      </c>
      <c r="AN85" s="30">
        <f>N85*((581/565)+0.02+0.08)</f>
        <v>451.3274336283186</v>
      </c>
    </row>
    <row r="86" spans="1:40">
      <c r="A86" s="2">
        <v>3</v>
      </c>
      <c r="B86" s="2" t="s">
        <v>331</v>
      </c>
      <c r="C86" s="2" t="s">
        <v>99</v>
      </c>
      <c r="D86" s="2">
        <v>2</v>
      </c>
      <c r="E86" s="2" t="s">
        <v>399</v>
      </c>
      <c r="F86" s="2" t="s">
        <v>396</v>
      </c>
      <c r="G86" s="2" t="s">
        <v>124</v>
      </c>
      <c r="H86" s="2" t="s">
        <v>400</v>
      </c>
      <c r="I86" s="2" t="s">
        <v>354</v>
      </c>
      <c r="J86" s="2"/>
      <c r="K86" s="2">
        <v>400</v>
      </c>
      <c r="L86" s="2">
        <v>400</v>
      </c>
      <c r="M86" s="2">
        <v>400</v>
      </c>
      <c r="N86" s="13">
        <v>400</v>
      </c>
      <c r="O86" s="29">
        <f t="shared" ref="O86:AM86" si="36">N86+(($AN86-$N86)/26)</f>
        <v>401.97413206262763</v>
      </c>
      <c r="P86" s="29">
        <f t="shared" si="36"/>
        <v>403.94826412525526</v>
      </c>
      <c r="Q86" s="29">
        <f t="shared" si="36"/>
        <v>405.9223961878829</v>
      </c>
      <c r="R86" s="29">
        <f t="shared" si="36"/>
        <v>407.89652825051053</v>
      </c>
      <c r="S86" s="29">
        <f t="shared" si="36"/>
        <v>409.87066031313816</v>
      </c>
      <c r="T86" s="29">
        <f t="shared" si="36"/>
        <v>411.84479237576579</v>
      </c>
      <c r="U86" s="29">
        <f t="shared" si="36"/>
        <v>413.81892443839342</v>
      </c>
      <c r="V86" s="29">
        <f t="shared" si="36"/>
        <v>415.79305650102106</v>
      </c>
      <c r="W86" s="29">
        <f t="shared" si="36"/>
        <v>417.76718856364869</v>
      </c>
      <c r="X86" s="29">
        <f t="shared" si="36"/>
        <v>419.74132062627632</v>
      </c>
      <c r="Y86" s="29">
        <f t="shared" si="36"/>
        <v>421.71545268890395</v>
      </c>
      <c r="Z86" s="29">
        <f t="shared" si="36"/>
        <v>423.68958475153158</v>
      </c>
      <c r="AA86" s="29">
        <f t="shared" si="36"/>
        <v>425.66371681415922</v>
      </c>
      <c r="AB86" s="29">
        <f t="shared" si="36"/>
        <v>427.63784887678685</v>
      </c>
      <c r="AC86" s="29">
        <f t="shared" si="36"/>
        <v>429.61198093941448</v>
      </c>
      <c r="AD86" s="29">
        <f t="shared" si="36"/>
        <v>431.58611300204211</v>
      </c>
      <c r="AE86" s="29">
        <f t="shared" si="36"/>
        <v>433.56024506466974</v>
      </c>
      <c r="AF86" s="29">
        <f t="shared" si="36"/>
        <v>435.53437712729738</v>
      </c>
      <c r="AG86" s="29">
        <f t="shared" si="36"/>
        <v>437.50850918992501</v>
      </c>
      <c r="AH86" s="29">
        <f t="shared" si="36"/>
        <v>439.48264125255264</v>
      </c>
      <c r="AI86" s="29">
        <f t="shared" si="36"/>
        <v>441.45677331518027</v>
      </c>
      <c r="AJ86" s="29">
        <f t="shared" si="36"/>
        <v>443.4309053778079</v>
      </c>
      <c r="AK86" s="29">
        <f t="shared" si="36"/>
        <v>445.40503744043554</v>
      </c>
      <c r="AL86" s="29">
        <f t="shared" si="36"/>
        <v>447.37916950306317</v>
      </c>
      <c r="AM86" s="29">
        <f t="shared" si="36"/>
        <v>449.3533015656908</v>
      </c>
      <c r="AN86" s="30">
        <f t="shared" ref="AN86:AN89" si="37">N86*((581/565)+0.02+0.08)</f>
        <v>451.3274336283186</v>
      </c>
    </row>
    <row r="87" spans="1:40">
      <c r="A87" s="2">
        <v>3</v>
      </c>
      <c r="B87" s="2" t="s">
        <v>331</v>
      </c>
      <c r="C87" s="2" t="s">
        <v>99</v>
      </c>
      <c r="D87" s="2">
        <v>2</v>
      </c>
      <c r="E87" s="2" t="s">
        <v>399</v>
      </c>
      <c r="F87" s="2" t="s">
        <v>397</v>
      </c>
      <c r="G87" s="2" t="s">
        <v>124</v>
      </c>
      <c r="H87" s="2" t="s">
        <v>400</v>
      </c>
      <c r="I87" s="2" t="s">
        <v>354</v>
      </c>
      <c r="J87" s="2"/>
      <c r="K87" s="2">
        <v>30</v>
      </c>
      <c r="L87" s="2">
        <v>30</v>
      </c>
      <c r="M87" s="2">
        <v>30</v>
      </c>
      <c r="N87" s="13">
        <v>30</v>
      </c>
      <c r="O87" s="29">
        <f t="shared" ref="O87:AM87" si="38">N87+(($AN87-$N87)/26)</f>
        <v>30.148059904697075</v>
      </c>
      <c r="P87" s="29">
        <f t="shared" si="38"/>
        <v>30.296119809394149</v>
      </c>
      <c r="Q87" s="29">
        <f t="shared" si="38"/>
        <v>30.444179714091224</v>
      </c>
      <c r="R87" s="29">
        <f t="shared" si="38"/>
        <v>30.592239618788298</v>
      </c>
      <c r="S87" s="29">
        <f t="shared" si="38"/>
        <v>30.740299523485373</v>
      </c>
      <c r="T87" s="29">
        <f t="shared" si="38"/>
        <v>30.888359428182447</v>
      </c>
      <c r="U87" s="29">
        <f t="shared" si="38"/>
        <v>31.036419332879522</v>
      </c>
      <c r="V87" s="29">
        <f t="shared" si="38"/>
        <v>31.184479237576596</v>
      </c>
      <c r="W87" s="29">
        <f t="shared" si="38"/>
        <v>31.332539142273671</v>
      </c>
      <c r="X87" s="29">
        <f t="shared" si="38"/>
        <v>31.480599046970745</v>
      </c>
      <c r="Y87" s="29">
        <f t="shared" si="38"/>
        <v>31.62865895166782</v>
      </c>
      <c r="Z87" s="29">
        <f t="shared" si="38"/>
        <v>31.776718856364894</v>
      </c>
      <c r="AA87" s="29">
        <f t="shared" si="38"/>
        <v>31.924778761061969</v>
      </c>
      <c r="AB87" s="29">
        <f t="shared" si="38"/>
        <v>32.072838665759043</v>
      </c>
      <c r="AC87" s="29">
        <f t="shared" si="38"/>
        <v>32.220898570456114</v>
      </c>
      <c r="AD87" s="29">
        <f t="shared" si="38"/>
        <v>32.368958475153185</v>
      </c>
      <c r="AE87" s="29">
        <f t="shared" si="38"/>
        <v>32.517018379850256</v>
      </c>
      <c r="AF87" s="29">
        <f t="shared" si="38"/>
        <v>32.665078284547327</v>
      </c>
      <c r="AG87" s="29">
        <f t="shared" si="38"/>
        <v>32.813138189244398</v>
      </c>
      <c r="AH87" s="29">
        <f t="shared" si="38"/>
        <v>32.961198093941469</v>
      </c>
      <c r="AI87" s="29">
        <f t="shared" si="38"/>
        <v>33.10925799863854</v>
      </c>
      <c r="AJ87" s="29">
        <f t="shared" si="38"/>
        <v>33.257317903335611</v>
      </c>
      <c r="AK87" s="29">
        <f t="shared" si="38"/>
        <v>33.405377808032682</v>
      </c>
      <c r="AL87" s="29">
        <f t="shared" si="38"/>
        <v>33.553437712729753</v>
      </c>
      <c r="AM87" s="29">
        <f t="shared" si="38"/>
        <v>33.701497617426824</v>
      </c>
      <c r="AN87" s="30">
        <f t="shared" si="37"/>
        <v>33.849557522123895</v>
      </c>
    </row>
    <row r="88" spans="1:40">
      <c r="A88" s="2">
        <v>3</v>
      </c>
      <c r="B88" s="2" t="s">
        <v>331</v>
      </c>
      <c r="C88" s="2" t="s">
        <v>99</v>
      </c>
      <c r="D88" s="2">
        <v>2</v>
      </c>
      <c r="E88" s="2" t="s">
        <v>399</v>
      </c>
      <c r="F88" s="2" t="s">
        <v>254</v>
      </c>
      <c r="G88" s="2" t="s">
        <v>124</v>
      </c>
      <c r="H88" s="2" t="s">
        <v>400</v>
      </c>
      <c r="I88" s="2" t="s">
        <v>354</v>
      </c>
      <c r="J88" s="2"/>
      <c r="K88" s="2">
        <v>45</v>
      </c>
      <c r="L88" s="2">
        <v>45</v>
      </c>
      <c r="M88" s="2">
        <v>45</v>
      </c>
      <c r="N88" s="13">
        <v>45</v>
      </c>
      <c r="O88" s="29">
        <f t="shared" ref="O88:AM88" si="39">N88+(($AN88-$N88)/26)</f>
        <v>45.22208985704561</v>
      </c>
      <c r="P88" s="29">
        <f t="shared" si="39"/>
        <v>45.44417971409122</v>
      </c>
      <c r="Q88" s="29">
        <f t="shared" si="39"/>
        <v>45.66626957113683</v>
      </c>
      <c r="R88" s="29">
        <f t="shared" si="39"/>
        <v>45.88835942818244</v>
      </c>
      <c r="S88" s="29">
        <f t="shared" si="39"/>
        <v>46.11044928522805</v>
      </c>
      <c r="T88" s="29">
        <f t="shared" si="39"/>
        <v>46.33253914227366</v>
      </c>
      <c r="U88" s="29">
        <f t="shared" si="39"/>
        <v>46.55462899931927</v>
      </c>
      <c r="V88" s="29">
        <f t="shared" si="39"/>
        <v>46.77671885636488</v>
      </c>
      <c r="W88" s="29">
        <f t="shared" si="39"/>
        <v>46.99880871341049</v>
      </c>
      <c r="X88" s="29">
        <f t="shared" si="39"/>
        <v>47.2208985704561</v>
      </c>
      <c r="Y88" s="29">
        <f t="shared" si="39"/>
        <v>47.44298842750171</v>
      </c>
      <c r="Z88" s="29">
        <f t="shared" si="39"/>
        <v>47.66507828454732</v>
      </c>
      <c r="AA88" s="29">
        <f t="shared" si="39"/>
        <v>47.88716814159293</v>
      </c>
      <c r="AB88" s="29">
        <f t="shared" si="39"/>
        <v>48.10925799863854</v>
      </c>
      <c r="AC88" s="29">
        <f t="shared" si="39"/>
        <v>48.33134785568415</v>
      </c>
      <c r="AD88" s="29">
        <f t="shared" si="39"/>
        <v>48.55343771272976</v>
      </c>
      <c r="AE88" s="29">
        <f t="shared" si="39"/>
        <v>48.77552756977537</v>
      </c>
      <c r="AF88" s="29">
        <f t="shared" si="39"/>
        <v>48.99761742682098</v>
      </c>
      <c r="AG88" s="29">
        <f t="shared" si="39"/>
        <v>49.21970728386659</v>
      </c>
      <c r="AH88" s="29">
        <f t="shared" si="39"/>
        <v>49.4417971409122</v>
      </c>
      <c r="AI88" s="29">
        <f t="shared" si="39"/>
        <v>49.66388699795781</v>
      </c>
      <c r="AJ88" s="29">
        <f t="shared" si="39"/>
        <v>49.88597685500342</v>
      </c>
      <c r="AK88" s="29">
        <f t="shared" si="39"/>
        <v>50.10806671204903</v>
      </c>
      <c r="AL88" s="29">
        <f t="shared" si="39"/>
        <v>50.33015656909464</v>
      </c>
      <c r="AM88" s="29">
        <f t="shared" si="39"/>
        <v>50.55224642614025</v>
      </c>
      <c r="AN88" s="30">
        <f t="shared" si="37"/>
        <v>50.774336283185846</v>
      </c>
    </row>
    <row r="89" spans="1:40">
      <c r="A89" s="2">
        <v>3</v>
      </c>
      <c r="B89" s="2" t="s">
        <v>331</v>
      </c>
      <c r="C89" s="2" t="s">
        <v>99</v>
      </c>
      <c r="D89" s="2">
        <v>2</v>
      </c>
      <c r="E89" s="2" t="s">
        <v>399</v>
      </c>
      <c r="F89" s="2" t="s">
        <v>398</v>
      </c>
      <c r="G89" s="2" t="s">
        <v>124</v>
      </c>
      <c r="H89" s="2" t="s">
        <v>400</v>
      </c>
      <c r="I89" s="2" t="s">
        <v>354</v>
      </c>
      <c r="J89" s="2"/>
      <c r="K89" s="2">
        <v>380</v>
      </c>
      <c r="L89" s="2">
        <v>380</v>
      </c>
      <c r="M89" s="2">
        <v>380</v>
      </c>
      <c r="N89" s="13">
        <v>380</v>
      </c>
      <c r="O89" s="29">
        <f t="shared" ref="O89:AM89" si="40">N89+(($AN89-$N89)/26)</f>
        <v>381.87542545949628</v>
      </c>
      <c r="P89" s="29">
        <f t="shared" si="40"/>
        <v>383.75085091899257</v>
      </c>
      <c r="Q89" s="29">
        <f t="shared" si="40"/>
        <v>385.62627637848885</v>
      </c>
      <c r="R89" s="29">
        <f t="shared" si="40"/>
        <v>387.50170183798514</v>
      </c>
      <c r="S89" s="29">
        <f t="shared" si="40"/>
        <v>389.37712729748142</v>
      </c>
      <c r="T89" s="29">
        <f t="shared" si="40"/>
        <v>391.25255275697771</v>
      </c>
      <c r="U89" s="29">
        <f t="shared" si="40"/>
        <v>393.12797821647399</v>
      </c>
      <c r="V89" s="29">
        <f t="shared" si="40"/>
        <v>395.00340367597028</v>
      </c>
      <c r="W89" s="29">
        <f t="shared" si="40"/>
        <v>396.87882913546656</v>
      </c>
      <c r="X89" s="29">
        <f t="shared" si="40"/>
        <v>398.75425459496284</v>
      </c>
      <c r="Y89" s="29">
        <f t="shared" si="40"/>
        <v>400.62968005445913</v>
      </c>
      <c r="Z89" s="29">
        <f t="shared" si="40"/>
        <v>402.50510551395541</v>
      </c>
      <c r="AA89" s="29">
        <f t="shared" si="40"/>
        <v>404.3805309734517</v>
      </c>
      <c r="AB89" s="29">
        <f t="shared" si="40"/>
        <v>406.25595643294798</v>
      </c>
      <c r="AC89" s="29">
        <f t="shared" si="40"/>
        <v>408.13138189244427</v>
      </c>
      <c r="AD89" s="29">
        <f t="shared" si="40"/>
        <v>410.00680735194055</v>
      </c>
      <c r="AE89" s="29">
        <f t="shared" si="40"/>
        <v>411.88223281143684</v>
      </c>
      <c r="AF89" s="29">
        <f t="shared" si="40"/>
        <v>413.75765827093312</v>
      </c>
      <c r="AG89" s="29">
        <f t="shared" si="40"/>
        <v>415.63308373042941</v>
      </c>
      <c r="AH89" s="29">
        <f t="shared" si="40"/>
        <v>417.50850918992569</v>
      </c>
      <c r="AI89" s="29">
        <f t="shared" si="40"/>
        <v>419.38393464942197</v>
      </c>
      <c r="AJ89" s="29">
        <f t="shared" si="40"/>
        <v>421.25936010891826</v>
      </c>
      <c r="AK89" s="29">
        <f t="shared" si="40"/>
        <v>423.13478556841454</v>
      </c>
      <c r="AL89" s="29">
        <f t="shared" si="40"/>
        <v>425.01021102791083</v>
      </c>
      <c r="AM89" s="29">
        <f t="shared" si="40"/>
        <v>426.88563648740711</v>
      </c>
      <c r="AN89" s="30">
        <f t="shared" si="37"/>
        <v>428.76106194690271</v>
      </c>
    </row>
    <row r="90" spans="1:40">
      <c r="A90" s="116">
        <v>3</v>
      </c>
      <c r="B90" s="116" t="s">
        <v>331</v>
      </c>
      <c r="C90" s="116" t="s">
        <v>99</v>
      </c>
      <c r="D90" s="116">
        <v>3</v>
      </c>
      <c r="E90" s="116" t="s">
        <v>371</v>
      </c>
      <c r="F90" s="116" t="s">
        <v>245</v>
      </c>
      <c r="G90" s="116" t="s">
        <v>124</v>
      </c>
      <c r="H90" s="116" t="s">
        <v>401</v>
      </c>
      <c r="I90" s="116" t="s">
        <v>402</v>
      </c>
      <c r="J90" s="116"/>
      <c r="K90" s="370">
        <f>(K85*K80/1000000000)+K96-K102</f>
        <v>0.53543282900000011</v>
      </c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</row>
    <row r="91" spans="1:40">
      <c r="A91" s="116">
        <v>3</v>
      </c>
      <c r="B91" s="116" t="s">
        <v>331</v>
      </c>
      <c r="C91" s="116" t="s">
        <v>99</v>
      </c>
      <c r="D91" s="116">
        <v>3</v>
      </c>
      <c r="E91" s="116" t="s">
        <v>371</v>
      </c>
      <c r="F91" s="116" t="s">
        <v>396</v>
      </c>
      <c r="G91" s="116" t="s">
        <v>124</v>
      </c>
      <c r="H91" s="116" t="s">
        <v>401</v>
      </c>
      <c r="I91" s="116" t="s">
        <v>402</v>
      </c>
      <c r="J91" s="116"/>
      <c r="K91" s="370">
        <f>K86*K81/1000000000+K97-K103</f>
        <v>7.6165152E-2</v>
      </c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</row>
    <row r="92" spans="1:40">
      <c r="A92" s="116">
        <v>3</v>
      </c>
      <c r="B92" s="116" t="s">
        <v>331</v>
      </c>
      <c r="C92" s="116" t="s">
        <v>99</v>
      </c>
      <c r="D92" s="116">
        <v>3</v>
      </c>
      <c r="E92" s="116" t="s">
        <v>371</v>
      </c>
      <c r="F92" s="116" t="s">
        <v>397</v>
      </c>
      <c r="G92" s="116" t="s">
        <v>124</v>
      </c>
      <c r="H92" s="116" t="s">
        <v>401</v>
      </c>
      <c r="I92" s="116" t="s">
        <v>402</v>
      </c>
      <c r="J92" s="116"/>
      <c r="K92" s="370">
        <f>K87*K82/1000000000+K98-K104</f>
        <v>9.5640199999999997E-4</v>
      </c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</row>
    <row r="93" spans="1:40">
      <c r="A93" s="116">
        <v>3</v>
      </c>
      <c r="B93" s="116" t="s">
        <v>331</v>
      </c>
      <c r="C93" s="116" t="s">
        <v>99</v>
      </c>
      <c r="D93" s="116">
        <v>3</v>
      </c>
      <c r="E93" s="116" t="s">
        <v>371</v>
      </c>
      <c r="F93" s="116" t="s">
        <v>254</v>
      </c>
      <c r="G93" s="116" t="s">
        <v>124</v>
      </c>
      <c r="H93" s="116" t="s">
        <v>401</v>
      </c>
      <c r="I93" s="116" t="s">
        <v>402</v>
      </c>
      <c r="J93" s="116"/>
      <c r="K93" s="370">
        <f>K88*K83/1000000000+K99-K105</f>
        <v>2.4305659999999996E-2</v>
      </c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</row>
    <row r="94" spans="1:40">
      <c r="A94" s="116">
        <v>3</v>
      </c>
      <c r="B94" s="116" t="s">
        <v>331</v>
      </c>
      <c r="C94" s="116" t="s">
        <v>99</v>
      </c>
      <c r="D94" s="116">
        <v>3</v>
      </c>
      <c r="E94" s="116" t="s">
        <v>371</v>
      </c>
      <c r="F94" s="116" t="s">
        <v>398</v>
      </c>
      <c r="G94" s="116" t="s">
        <v>124</v>
      </c>
      <c r="H94" s="116" t="s">
        <v>401</v>
      </c>
      <c r="I94" s="116" t="s">
        <v>402</v>
      </c>
      <c r="J94" s="116"/>
      <c r="K94" s="370">
        <f>K89*K84/1000000000+K100-K106</f>
        <v>3.8064710000000001E-3</v>
      </c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</row>
    <row r="95" spans="1:40">
      <c r="A95" s="116">
        <v>3</v>
      </c>
      <c r="B95" s="116" t="s">
        <v>331</v>
      </c>
      <c r="C95" s="116" t="s">
        <v>99</v>
      </c>
      <c r="D95" s="116">
        <v>4</v>
      </c>
      <c r="E95" s="116" t="s">
        <v>371</v>
      </c>
      <c r="F95" s="116" t="s">
        <v>403</v>
      </c>
      <c r="G95" s="116" t="s">
        <v>124</v>
      </c>
      <c r="H95" s="116" t="s">
        <v>401</v>
      </c>
      <c r="I95" s="116" t="s">
        <v>402</v>
      </c>
      <c r="J95" s="116"/>
      <c r="K95" s="370">
        <f>SUM(K112:K113)*K117/1000000000-K101+K107</f>
        <v>0.83645431699999995</v>
      </c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</row>
    <row r="96" spans="1:40">
      <c r="A96" s="2">
        <v>3</v>
      </c>
      <c r="B96" s="2" t="s">
        <v>331</v>
      </c>
      <c r="C96" s="2" t="s">
        <v>99</v>
      </c>
      <c r="D96" s="2">
        <v>5</v>
      </c>
      <c r="E96" s="2" t="s">
        <v>160</v>
      </c>
      <c r="F96" s="2" t="s">
        <v>245</v>
      </c>
      <c r="G96" s="2" t="s">
        <v>124</v>
      </c>
      <c r="H96" s="2" t="s">
        <v>401</v>
      </c>
      <c r="I96" s="246" t="s">
        <v>402</v>
      </c>
      <c r="J96" s="2"/>
      <c r="K96" s="365">
        <f>(435128+1911729)/1000000000</f>
        <v>2.3468569999999999E-3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1:40">
      <c r="A97" s="2">
        <v>3</v>
      </c>
      <c r="B97" s="2" t="s">
        <v>331</v>
      </c>
      <c r="C97" s="2" t="s">
        <v>99</v>
      </c>
      <c r="D97" s="2">
        <v>5</v>
      </c>
      <c r="E97" s="2" t="s">
        <v>160</v>
      </c>
      <c r="F97" s="2" t="s">
        <v>396</v>
      </c>
      <c r="G97" s="2" t="s">
        <v>124</v>
      </c>
      <c r="H97" s="2" t="s">
        <v>401</v>
      </c>
      <c r="I97" s="246" t="s">
        <v>402</v>
      </c>
      <c r="J97" s="2"/>
      <c r="K97" s="365">
        <f>(416110+8949042)/1000000000</f>
        <v>9.3651519999999999E-3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1:40">
      <c r="A98" s="2">
        <v>3</v>
      </c>
      <c r="B98" s="2" t="s">
        <v>331</v>
      </c>
      <c r="C98" s="2" t="s">
        <v>99</v>
      </c>
      <c r="D98" s="2">
        <v>5</v>
      </c>
      <c r="E98" s="2" t="s">
        <v>160</v>
      </c>
      <c r="F98" s="2" t="s">
        <v>397</v>
      </c>
      <c r="G98" s="2" t="s">
        <v>124</v>
      </c>
      <c r="H98" s="2" t="s">
        <v>401</v>
      </c>
      <c r="I98" s="246" t="s">
        <v>402</v>
      </c>
      <c r="J98" s="2"/>
      <c r="K98" s="365">
        <f>(40494)/1000000000</f>
        <v>4.0494000000000002E-5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1:40">
      <c r="A99" s="2">
        <v>3</v>
      </c>
      <c r="B99" s="2" t="s">
        <v>331</v>
      </c>
      <c r="C99" s="2" t="s">
        <v>99</v>
      </c>
      <c r="D99" s="2">
        <v>5</v>
      </c>
      <c r="E99" s="2" t="s">
        <v>160</v>
      </c>
      <c r="F99" s="2" t="s">
        <v>254</v>
      </c>
      <c r="G99" s="2" t="s">
        <v>124</v>
      </c>
      <c r="H99" s="2" t="s">
        <v>401</v>
      </c>
      <c r="I99" s="246" t="s">
        <v>402</v>
      </c>
      <c r="J99" s="2"/>
      <c r="K99" s="365">
        <f>(7581888)/1000000000</f>
        <v>7.5818880000000002E-3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1:40">
      <c r="A100" s="2">
        <v>3</v>
      </c>
      <c r="B100" s="2" t="s">
        <v>331</v>
      </c>
      <c r="C100" s="2" t="s">
        <v>99</v>
      </c>
      <c r="D100" s="2">
        <v>5</v>
      </c>
      <c r="E100" s="2" t="s">
        <v>160</v>
      </c>
      <c r="F100" s="2" t="s">
        <v>398</v>
      </c>
      <c r="G100" s="2" t="s">
        <v>124</v>
      </c>
      <c r="H100" s="2" t="s">
        <v>401</v>
      </c>
      <c r="I100" s="246" t="s">
        <v>402</v>
      </c>
      <c r="J100" s="2"/>
      <c r="K100" s="365">
        <f>6471/1000000000</f>
        <v>6.4710000000000004E-6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>
      <c r="A101" s="2">
        <v>3</v>
      </c>
      <c r="B101" s="2" t="s">
        <v>331</v>
      </c>
      <c r="C101" s="2" t="s">
        <v>99</v>
      </c>
      <c r="D101" s="2">
        <v>6</v>
      </c>
      <c r="E101" s="2" t="s">
        <v>160</v>
      </c>
      <c r="F101" s="2" t="s">
        <v>403</v>
      </c>
      <c r="G101" s="2" t="s">
        <v>124</v>
      </c>
      <c r="H101" s="2" t="s">
        <v>401</v>
      </c>
      <c r="I101" s="371" t="s">
        <v>402</v>
      </c>
      <c r="J101" s="61"/>
      <c r="K101" s="366">
        <f>31763628/1000000000</f>
        <v>3.1763628000000002E-2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1:40">
      <c r="A102" s="116">
        <v>3</v>
      </c>
      <c r="B102" s="116" t="s">
        <v>331</v>
      </c>
      <c r="C102" s="116" t="s">
        <v>99</v>
      </c>
      <c r="D102" s="116">
        <v>7</v>
      </c>
      <c r="E102" s="116" t="s">
        <v>161</v>
      </c>
      <c r="F102" s="116" t="s">
        <v>245</v>
      </c>
      <c r="G102" s="116" t="s">
        <v>124</v>
      </c>
      <c r="H102" s="116" t="s">
        <v>401</v>
      </c>
      <c r="I102" s="368" t="s">
        <v>402</v>
      </c>
      <c r="J102" s="116"/>
      <c r="K102" s="367">
        <f>(11789+4022239)/1000000000</f>
        <v>4.0340280000000003E-3</v>
      </c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</row>
    <row r="103" spans="1:40">
      <c r="A103" s="116">
        <v>3</v>
      </c>
      <c r="B103" s="116" t="s">
        <v>331</v>
      </c>
      <c r="C103" s="116" t="s">
        <v>99</v>
      </c>
      <c r="D103" s="116">
        <v>7</v>
      </c>
      <c r="E103" s="116" t="s">
        <v>161</v>
      </c>
      <c r="F103" s="116" t="s">
        <v>396</v>
      </c>
      <c r="G103" s="116" t="s">
        <v>124</v>
      </c>
      <c r="H103" s="116" t="s">
        <v>401</v>
      </c>
      <c r="I103" s="368" t="s">
        <v>402</v>
      </c>
      <c r="J103" s="116"/>
      <c r="K103" s="368">
        <v>0</v>
      </c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</row>
    <row r="104" spans="1:40">
      <c r="A104" s="116">
        <v>3</v>
      </c>
      <c r="B104" s="116" t="s">
        <v>331</v>
      </c>
      <c r="C104" s="116" t="s">
        <v>99</v>
      </c>
      <c r="D104" s="116">
        <v>7</v>
      </c>
      <c r="E104" s="116" t="s">
        <v>161</v>
      </c>
      <c r="F104" s="116" t="s">
        <v>397</v>
      </c>
      <c r="G104" s="116" t="s">
        <v>124</v>
      </c>
      <c r="H104" s="116" t="s">
        <v>401</v>
      </c>
      <c r="I104" s="368" t="s">
        <v>402</v>
      </c>
      <c r="J104" s="116"/>
      <c r="K104" s="369">
        <f>44092/1000000000</f>
        <v>4.4091999999999997E-5</v>
      </c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</row>
    <row r="105" spans="1:40">
      <c r="A105" s="116">
        <v>3</v>
      </c>
      <c r="B105" s="116" t="s">
        <v>331</v>
      </c>
      <c r="C105" s="116" t="s">
        <v>99</v>
      </c>
      <c r="D105" s="116">
        <v>7</v>
      </c>
      <c r="E105" s="116" t="s">
        <v>161</v>
      </c>
      <c r="F105" s="116" t="s">
        <v>254</v>
      </c>
      <c r="G105" s="116" t="s">
        <v>124</v>
      </c>
      <c r="H105" s="116" t="s">
        <v>401</v>
      </c>
      <c r="I105" s="368" t="s">
        <v>402</v>
      </c>
      <c r="J105" s="116"/>
      <c r="K105" s="369">
        <f>(11517+1431211)/1000000000</f>
        <v>1.4427279999999999E-3</v>
      </c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</row>
    <row r="106" spans="1:40">
      <c r="A106" s="116">
        <v>3</v>
      </c>
      <c r="B106" s="116" t="s">
        <v>331</v>
      </c>
      <c r="C106" s="116" t="s">
        <v>99</v>
      </c>
      <c r="D106" s="116">
        <v>7</v>
      </c>
      <c r="E106" s="116" t="s">
        <v>161</v>
      </c>
      <c r="F106" s="116" t="s">
        <v>398</v>
      </c>
      <c r="G106" s="116" t="s">
        <v>124</v>
      </c>
      <c r="H106" s="116" t="s">
        <v>401</v>
      </c>
      <c r="I106" s="368" t="s">
        <v>402</v>
      </c>
      <c r="J106" s="116"/>
      <c r="K106" s="368">
        <v>0</v>
      </c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</row>
    <row r="107" spans="1:40">
      <c r="A107" s="116">
        <v>3</v>
      </c>
      <c r="B107" s="116" t="s">
        <v>331</v>
      </c>
      <c r="C107" s="116" t="s">
        <v>99</v>
      </c>
      <c r="D107" s="116">
        <v>8</v>
      </c>
      <c r="E107" s="116" t="s">
        <v>161</v>
      </c>
      <c r="F107" s="116" t="s">
        <v>403</v>
      </c>
      <c r="G107" s="116" t="s">
        <v>124</v>
      </c>
      <c r="H107" s="116" t="s">
        <v>401</v>
      </c>
      <c r="I107" s="368" t="s">
        <v>402</v>
      </c>
      <c r="J107" s="116"/>
      <c r="K107" s="368">
        <f>18000/1000000000</f>
        <v>1.8E-5</v>
      </c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</row>
    <row r="108" spans="1:40">
      <c r="A108" s="360">
        <v>3</v>
      </c>
      <c r="B108" s="360" t="s">
        <v>331</v>
      </c>
      <c r="C108" s="360" t="s">
        <v>99</v>
      </c>
      <c r="D108" s="360">
        <v>9</v>
      </c>
      <c r="E108" s="360" t="s">
        <v>404</v>
      </c>
      <c r="F108" s="360" t="s">
        <v>405</v>
      </c>
      <c r="G108" s="360" t="s">
        <v>124</v>
      </c>
      <c r="H108" s="360" t="s">
        <v>406</v>
      </c>
      <c r="I108" s="360" t="s">
        <v>354</v>
      </c>
      <c r="J108" s="360"/>
      <c r="K108" s="360">
        <v>616</v>
      </c>
      <c r="L108" s="360">
        <f>K108+(($AN108-$K108)/29)</f>
        <v>641.12974158898771</v>
      </c>
      <c r="M108" s="360">
        <f t="shared" ref="M108:AM109" si="41">L108+(($AN108-$K108)/29)</f>
        <v>666.25948317797543</v>
      </c>
      <c r="N108" s="360">
        <f t="shared" si="41"/>
        <v>691.38922476696314</v>
      </c>
      <c r="O108" s="360">
        <f t="shared" si="41"/>
        <v>716.51896635595085</v>
      </c>
      <c r="P108" s="360">
        <f t="shared" si="41"/>
        <v>741.64870794493856</v>
      </c>
      <c r="Q108" s="360">
        <f t="shared" si="41"/>
        <v>766.77844953392628</v>
      </c>
      <c r="R108" s="360">
        <f t="shared" si="41"/>
        <v>791.90819112291399</v>
      </c>
      <c r="S108" s="360">
        <f t="shared" si="41"/>
        <v>817.0379327119017</v>
      </c>
      <c r="T108" s="360">
        <f t="shared" si="41"/>
        <v>842.16767430088942</v>
      </c>
      <c r="U108" s="360">
        <f t="shared" si="41"/>
        <v>867.29741588987713</v>
      </c>
      <c r="V108" s="360">
        <f t="shared" si="41"/>
        <v>892.42715747886484</v>
      </c>
      <c r="W108" s="360">
        <f t="shared" si="41"/>
        <v>917.55689906785256</v>
      </c>
      <c r="X108" s="360">
        <f t="shared" si="41"/>
        <v>942.68664065684027</v>
      </c>
      <c r="Y108" s="360">
        <f t="shared" si="41"/>
        <v>967.81638224582798</v>
      </c>
      <c r="Z108" s="360">
        <f t="shared" si="41"/>
        <v>992.94612383481569</v>
      </c>
      <c r="AA108" s="360">
        <f t="shared" si="41"/>
        <v>1018.0758654238034</v>
      </c>
      <c r="AB108" s="360">
        <f t="shared" si="41"/>
        <v>1043.2056070127912</v>
      </c>
      <c r="AC108" s="360">
        <f t="shared" si="41"/>
        <v>1068.3353486017791</v>
      </c>
      <c r="AD108" s="360">
        <f t="shared" si="41"/>
        <v>1093.4650901907669</v>
      </c>
      <c r="AE108" s="360">
        <f t="shared" si="41"/>
        <v>1118.5948317797547</v>
      </c>
      <c r="AF108" s="360">
        <f t="shared" si="41"/>
        <v>1143.7245733687425</v>
      </c>
      <c r="AG108" s="360">
        <f t="shared" si="41"/>
        <v>1168.8543149577304</v>
      </c>
      <c r="AH108" s="360">
        <f t="shared" si="41"/>
        <v>1193.9840565467182</v>
      </c>
      <c r="AI108" s="360">
        <f t="shared" si="41"/>
        <v>1219.113798135706</v>
      </c>
      <c r="AJ108" s="360">
        <f t="shared" si="41"/>
        <v>1244.2435397246938</v>
      </c>
      <c r="AK108" s="360">
        <f t="shared" si="41"/>
        <v>1269.3732813136817</v>
      </c>
      <c r="AL108" s="360">
        <f t="shared" si="41"/>
        <v>1294.5030229026695</v>
      </c>
      <c r="AM108" s="360">
        <f t="shared" si="41"/>
        <v>1319.6327644916573</v>
      </c>
      <c r="AN108" s="360">
        <f>1921.08929440092*0.7</f>
        <v>1344.7625060806438</v>
      </c>
    </row>
    <row r="109" spans="1:40" ht="15" customHeight="1">
      <c r="A109" s="360">
        <v>3</v>
      </c>
      <c r="B109" s="360" t="s">
        <v>331</v>
      </c>
      <c r="C109" s="360" t="s">
        <v>99</v>
      </c>
      <c r="D109" s="360">
        <v>9</v>
      </c>
      <c r="E109" s="360" t="s">
        <v>404</v>
      </c>
      <c r="F109" s="360" t="s">
        <v>407</v>
      </c>
      <c r="G109" s="360" t="s">
        <v>124</v>
      </c>
      <c r="H109" s="360" t="s">
        <v>406</v>
      </c>
      <c r="I109" s="360" t="s">
        <v>354</v>
      </c>
      <c r="J109" s="360"/>
      <c r="K109" s="360">
        <v>30897</v>
      </c>
      <c r="L109" s="360">
        <f>K109+(($AN109-$K109)/29)</f>
        <v>32157.444197848959</v>
      </c>
      <c r="M109" s="360">
        <f t="shared" si="41"/>
        <v>33417.888395697919</v>
      </c>
      <c r="N109" s="360">
        <f t="shared" si="41"/>
        <v>34678.332593546882</v>
      </c>
      <c r="O109" s="360">
        <f t="shared" si="41"/>
        <v>35938.776791395845</v>
      </c>
      <c r="P109" s="360">
        <f t="shared" si="41"/>
        <v>37199.220989244808</v>
      </c>
      <c r="Q109" s="360">
        <f t="shared" si="41"/>
        <v>38459.665187093771</v>
      </c>
      <c r="R109" s="360">
        <f t="shared" si="41"/>
        <v>39720.109384942734</v>
      </c>
      <c r="S109" s="360">
        <f t="shared" si="41"/>
        <v>40980.553582791697</v>
      </c>
      <c r="T109" s="360">
        <f t="shared" si="41"/>
        <v>42240.99778064066</v>
      </c>
      <c r="U109" s="360">
        <f t="shared" si="41"/>
        <v>43501.441978489624</v>
      </c>
      <c r="V109" s="360">
        <f t="shared" si="41"/>
        <v>44761.886176338587</v>
      </c>
      <c r="W109" s="360">
        <f t="shared" si="41"/>
        <v>46022.33037418755</v>
      </c>
      <c r="X109" s="360">
        <f t="shared" si="41"/>
        <v>47282.774572036513</v>
      </c>
      <c r="Y109" s="360">
        <f t="shared" si="41"/>
        <v>48543.218769885476</v>
      </c>
      <c r="Z109" s="360">
        <f t="shared" si="41"/>
        <v>49803.662967734439</v>
      </c>
      <c r="AA109" s="360">
        <f t="shared" si="41"/>
        <v>51064.107165583402</v>
      </c>
      <c r="AB109" s="360">
        <f t="shared" si="41"/>
        <v>52324.551363432365</v>
      </c>
      <c r="AC109" s="360">
        <f t="shared" si="41"/>
        <v>53584.995561281328</v>
      </c>
      <c r="AD109" s="360">
        <f t="shared" si="41"/>
        <v>54845.439759130291</v>
      </c>
      <c r="AE109" s="360">
        <f t="shared" si="41"/>
        <v>56105.883956979254</v>
      </c>
      <c r="AF109" s="360">
        <f t="shared" si="41"/>
        <v>57366.328154828218</v>
      </c>
      <c r="AG109" s="360">
        <f t="shared" si="41"/>
        <v>58626.772352677181</v>
      </c>
      <c r="AH109" s="360">
        <f t="shared" si="41"/>
        <v>59887.216550526144</v>
      </c>
      <c r="AI109" s="360">
        <f t="shared" si="41"/>
        <v>61147.660748375107</v>
      </c>
      <c r="AJ109" s="360">
        <f t="shared" si="41"/>
        <v>62408.10494622407</v>
      </c>
      <c r="AK109" s="360">
        <f t="shared" si="41"/>
        <v>63668.549144073033</v>
      </c>
      <c r="AL109" s="360">
        <f t="shared" si="41"/>
        <v>64928.993341921996</v>
      </c>
      <c r="AM109" s="360">
        <f t="shared" si="41"/>
        <v>66189.437539770952</v>
      </c>
      <c r="AN109" s="410">
        <f>96356.9739108855*(0.7)</f>
        <v>67449.881737619842</v>
      </c>
    </row>
    <row r="110" spans="1:40">
      <c r="A110" s="360">
        <v>3</v>
      </c>
      <c r="B110" s="360" t="s">
        <v>331</v>
      </c>
      <c r="C110" s="360" t="s">
        <v>99</v>
      </c>
      <c r="D110" s="360">
        <v>10</v>
      </c>
      <c r="E110" s="360" t="s">
        <v>747</v>
      </c>
      <c r="F110" s="360" t="s">
        <v>734</v>
      </c>
      <c r="G110" s="360"/>
      <c r="H110" s="360" t="s">
        <v>748</v>
      </c>
      <c r="I110" s="435" t="s">
        <v>346</v>
      </c>
      <c r="J110" s="435"/>
      <c r="K110" s="360">
        <v>6.5</v>
      </c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60"/>
      <c r="AB110" s="360"/>
      <c r="AC110" s="360"/>
      <c r="AD110" s="360"/>
      <c r="AE110" s="360"/>
      <c r="AF110" s="360"/>
      <c r="AG110" s="360"/>
      <c r="AH110" s="360"/>
      <c r="AI110" s="360"/>
      <c r="AJ110" s="360"/>
      <c r="AK110" s="360"/>
      <c r="AL110" s="360"/>
      <c r="AM110" s="360"/>
      <c r="AN110" s="360"/>
    </row>
    <row r="111" spans="1:40">
      <c r="A111" s="360">
        <v>3</v>
      </c>
      <c r="B111" s="360" t="s">
        <v>331</v>
      </c>
      <c r="C111" s="360" t="s">
        <v>99</v>
      </c>
      <c r="D111" s="360">
        <v>10</v>
      </c>
      <c r="E111" s="360" t="s">
        <v>747</v>
      </c>
      <c r="F111" s="360" t="s">
        <v>407</v>
      </c>
      <c r="G111" s="360"/>
      <c r="H111" s="360" t="s">
        <v>748</v>
      </c>
      <c r="I111" s="435" t="s">
        <v>346</v>
      </c>
      <c r="J111" s="435"/>
      <c r="K111" s="360">
        <v>6.5</v>
      </c>
      <c r="L111" s="360"/>
      <c r="M111" s="360"/>
      <c r="N111" s="360"/>
      <c r="O111" s="360"/>
      <c r="P111" s="360"/>
      <c r="Q111" s="360"/>
      <c r="R111" s="360"/>
      <c r="S111" s="360"/>
      <c r="T111" s="360"/>
      <c r="U111" s="360"/>
      <c r="V111" s="360"/>
      <c r="W111" s="360"/>
      <c r="X111" s="360"/>
      <c r="Y111" s="360"/>
      <c r="Z111" s="360"/>
      <c r="AA111" s="360"/>
      <c r="AB111" s="360"/>
      <c r="AC111" s="360"/>
      <c r="AD111" s="360"/>
      <c r="AE111" s="360"/>
      <c r="AF111" s="360"/>
      <c r="AG111" s="360"/>
      <c r="AH111" s="360"/>
      <c r="AI111" s="360"/>
      <c r="AJ111" s="360"/>
      <c r="AK111" s="360"/>
      <c r="AL111" s="360"/>
      <c r="AM111" s="360"/>
      <c r="AN111" s="360"/>
    </row>
    <row r="112" spans="1:40">
      <c r="A112" s="115">
        <v>3</v>
      </c>
      <c r="B112" s="115" t="s">
        <v>331</v>
      </c>
      <c r="C112" s="115" t="s">
        <v>99</v>
      </c>
      <c r="D112" s="115">
        <v>11</v>
      </c>
      <c r="E112" s="115" t="s">
        <v>408</v>
      </c>
      <c r="F112" s="115" t="s">
        <v>409</v>
      </c>
      <c r="G112" s="115" t="s">
        <v>124</v>
      </c>
      <c r="H112" s="115" t="s">
        <v>406</v>
      </c>
      <c r="I112" s="115" t="s">
        <v>354</v>
      </c>
      <c r="J112" s="115"/>
      <c r="K112" s="115">
        <v>11154</v>
      </c>
      <c r="L112" s="113">
        <v>11361.112040412705</v>
      </c>
      <c r="M112" s="113">
        <v>11568.22408082541</v>
      </c>
      <c r="N112" s="113">
        <v>11775.336121238115</v>
      </c>
      <c r="O112" s="113">
        <v>11982.44816165082</v>
      </c>
      <c r="P112" s="113">
        <v>12189.560202063523</v>
      </c>
      <c r="Q112" s="113">
        <v>12396.672242476228</v>
      </c>
      <c r="R112" s="113">
        <v>12603.784282888933</v>
      </c>
      <c r="S112" s="113">
        <v>12810.896323301638</v>
      </c>
      <c r="T112" s="115">
        <v>13018.008363714343</v>
      </c>
      <c r="U112" s="113">
        <v>13062.816711429532</v>
      </c>
      <c r="V112" s="113">
        <v>13107.625059144721</v>
      </c>
      <c r="W112" s="113">
        <v>13152.433406859909</v>
      </c>
      <c r="X112" s="113">
        <v>13197.2417545751</v>
      </c>
      <c r="Y112" s="113">
        <v>13242.050102290288</v>
      </c>
      <c r="Z112" s="113">
        <v>13286.858450005477</v>
      </c>
      <c r="AA112" s="113">
        <v>13331.666797720665</v>
      </c>
      <c r="AB112" s="113">
        <v>13376.475145435854</v>
      </c>
      <c r="AC112" s="113">
        <v>13421.283493151042</v>
      </c>
      <c r="AD112" s="115">
        <v>13466.091840866233</v>
      </c>
      <c r="AE112" s="113">
        <v>13510.900188581421</v>
      </c>
      <c r="AF112" s="113">
        <v>13555.70853629661</v>
      </c>
      <c r="AG112" s="113">
        <v>13600.516884011799</v>
      </c>
      <c r="AH112" s="113">
        <v>13645.325231726987</v>
      </c>
      <c r="AI112" s="113">
        <v>13690.133579442176</v>
      </c>
      <c r="AJ112" s="113">
        <v>13734.941927157364</v>
      </c>
      <c r="AK112" s="113">
        <v>13779.750274872555</v>
      </c>
      <c r="AL112" s="113">
        <v>13824.558622587743</v>
      </c>
      <c r="AM112" s="113">
        <v>13869.366970302932</v>
      </c>
      <c r="AN112" s="115">
        <v>13914.17531801812</v>
      </c>
    </row>
    <row r="113" spans="1:40">
      <c r="A113" s="115">
        <v>3</v>
      </c>
      <c r="B113" s="115" t="s">
        <v>331</v>
      </c>
      <c r="C113" s="115" t="s">
        <v>99</v>
      </c>
      <c r="D113" s="115">
        <v>11</v>
      </c>
      <c r="E113" s="115" t="s">
        <v>408</v>
      </c>
      <c r="F113" s="115" t="s">
        <v>773</v>
      </c>
      <c r="G113" s="115" t="s">
        <v>124</v>
      </c>
      <c r="H113" s="115" t="s">
        <v>406</v>
      </c>
      <c r="I113" s="115" t="s">
        <v>354</v>
      </c>
      <c r="J113" s="115"/>
      <c r="K113" s="115">
        <v>76481</v>
      </c>
      <c r="L113" s="113">
        <v>78989.693640053825</v>
      </c>
      <c r="M113" s="113">
        <v>81498.387280107636</v>
      </c>
      <c r="N113" s="113">
        <v>84007.080920161461</v>
      </c>
      <c r="O113" s="113">
        <v>86515.774560215272</v>
      </c>
      <c r="P113" s="113">
        <v>89024.468200269097</v>
      </c>
      <c r="Q113" s="113">
        <v>91533.161840322908</v>
      </c>
      <c r="R113" s="113">
        <v>94041.855480376733</v>
      </c>
      <c r="S113" s="113">
        <v>96550.549120430544</v>
      </c>
      <c r="T113" s="115">
        <v>89262.174795161729</v>
      </c>
      <c r="U113" s="113">
        <v>91954.593506300269</v>
      </c>
      <c r="V113" s="113">
        <v>94647.012217438794</v>
      </c>
      <c r="W113" s="113">
        <v>97339.43092857732</v>
      </c>
      <c r="X113" s="113">
        <v>100031.84963971586</v>
      </c>
      <c r="Y113" s="113">
        <v>102724.2683508544</v>
      </c>
      <c r="Z113" s="113">
        <v>105416.68706199293</v>
      </c>
      <c r="AA113" s="113">
        <v>108109.10577313145</v>
      </c>
      <c r="AB113" s="113">
        <v>110801.52448426999</v>
      </c>
      <c r="AC113" s="113">
        <v>113493.94319540853</v>
      </c>
      <c r="AD113" s="115">
        <v>116186.36190654706</v>
      </c>
      <c r="AE113" s="113">
        <v>118878.78061768558</v>
      </c>
      <c r="AF113" s="113">
        <v>121571.19932882412</v>
      </c>
      <c r="AG113" s="113">
        <v>124263.61803996266</v>
      </c>
      <c r="AH113" s="113">
        <v>126956.03675110119</v>
      </c>
      <c r="AI113" s="113">
        <v>129648.45546223971</v>
      </c>
      <c r="AJ113" s="113">
        <v>132340.87417337825</v>
      </c>
      <c r="AK113" s="113">
        <v>135033.29288451679</v>
      </c>
      <c r="AL113" s="113">
        <v>137725.7115956553</v>
      </c>
      <c r="AM113" s="113">
        <v>140418.13030679384</v>
      </c>
      <c r="AN113" s="115">
        <v>143110.54901793238</v>
      </c>
    </row>
    <row r="114" spans="1:40">
      <c r="A114" s="115">
        <v>3</v>
      </c>
      <c r="B114" s="115" t="s">
        <v>331</v>
      </c>
      <c r="C114" s="115" t="s">
        <v>99</v>
      </c>
      <c r="D114" s="115">
        <v>11</v>
      </c>
      <c r="E114" s="115" t="s">
        <v>408</v>
      </c>
      <c r="F114" s="115" t="s">
        <v>410</v>
      </c>
      <c r="G114" s="115" t="s">
        <v>124</v>
      </c>
      <c r="H114" s="115" t="s">
        <v>406</v>
      </c>
      <c r="I114" s="115" t="s">
        <v>354</v>
      </c>
      <c r="J114" s="115"/>
      <c r="K114" s="115">
        <v>0</v>
      </c>
      <c r="L114" s="113">
        <v>0</v>
      </c>
      <c r="M114" s="113">
        <v>0</v>
      </c>
      <c r="N114" s="113">
        <v>0</v>
      </c>
      <c r="O114" s="113">
        <v>2097.1106905130105</v>
      </c>
      <c r="P114" s="113">
        <v>4194.2213810260209</v>
      </c>
      <c r="Q114" s="113">
        <v>6291.3320715390319</v>
      </c>
      <c r="R114" s="113">
        <v>8388.4427620520419</v>
      </c>
      <c r="S114" s="113">
        <v>10485.553452565051</v>
      </c>
      <c r="T114" s="115">
        <v>12582.664143078062</v>
      </c>
      <c r="U114" s="113">
        <v>16720.50933592629</v>
      </c>
      <c r="V114" s="113">
        <v>20858.354528774522</v>
      </c>
      <c r="W114" s="113">
        <v>24996.19972162275</v>
      </c>
      <c r="X114" s="113">
        <v>29134.044914470982</v>
      </c>
      <c r="Y114" s="113">
        <v>33271.89010731921</v>
      </c>
      <c r="Z114" s="113">
        <v>37409.735300167435</v>
      </c>
      <c r="AA114" s="113">
        <v>41547.580493015674</v>
      </c>
      <c r="AB114" s="113">
        <v>45685.425685863898</v>
      </c>
      <c r="AC114" s="113">
        <v>49823.270878712123</v>
      </c>
      <c r="AD114" s="115">
        <v>53961.116071560362</v>
      </c>
      <c r="AE114" s="113">
        <v>58098.961264408586</v>
      </c>
      <c r="AF114" s="113">
        <v>62236.806457256811</v>
      </c>
      <c r="AG114" s="113">
        <v>66374.651650105036</v>
      </c>
      <c r="AH114" s="113">
        <v>70512.496842953275</v>
      </c>
      <c r="AI114" s="113">
        <v>74650.342035801514</v>
      </c>
      <c r="AJ114" s="113">
        <v>78788.187228649738</v>
      </c>
      <c r="AK114" s="113">
        <v>82926.032421497963</v>
      </c>
      <c r="AL114" s="113">
        <v>87063.877614346187</v>
      </c>
      <c r="AM114" s="113">
        <v>91201.722807194426</v>
      </c>
      <c r="AN114" s="115">
        <v>95339.568000042651</v>
      </c>
    </row>
    <row r="115" spans="1:40">
      <c r="A115" s="360">
        <v>3</v>
      </c>
      <c r="B115" s="360" t="s">
        <v>331</v>
      </c>
      <c r="C115" s="360" t="s">
        <v>99</v>
      </c>
      <c r="D115" s="360">
        <v>12</v>
      </c>
      <c r="E115" s="360" t="s">
        <v>411</v>
      </c>
      <c r="F115" s="360" t="s">
        <v>412</v>
      </c>
      <c r="G115" s="360" t="s">
        <v>124</v>
      </c>
      <c r="H115" s="360" t="s">
        <v>406</v>
      </c>
      <c r="I115" s="360" t="s">
        <v>354</v>
      </c>
      <c r="J115" s="360"/>
      <c r="K115" s="360">
        <f>1888.95+335.55</f>
        <v>2224.5</v>
      </c>
      <c r="L115" s="360">
        <f>K115+(($AN115-$K115)/29)</f>
        <v>2315.2485554621812</v>
      </c>
      <c r="M115" s="360">
        <f t="shared" ref="M115:AM115" si="42">L115+(($AN115-$K115)/29)</f>
        <v>2405.9971109243625</v>
      </c>
      <c r="N115" s="360">
        <f t="shared" si="42"/>
        <v>2496.7456663865437</v>
      </c>
      <c r="O115" s="360">
        <f t="shared" si="42"/>
        <v>2587.4942218487249</v>
      </c>
      <c r="P115" s="360">
        <f t="shared" si="42"/>
        <v>2678.2427773109061</v>
      </c>
      <c r="Q115" s="360">
        <f t="shared" si="42"/>
        <v>2768.9913327730874</v>
      </c>
      <c r="R115" s="360">
        <f t="shared" si="42"/>
        <v>2859.7398882352686</v>
      </c>
      <c r="S115" s="360">
        <f t="shared" si="42"/>
        <v>2950.4884436974498</v>
      </c>
      <c r="T115" s="360">
        <f t="shared" si="42"/>
        <v>3041.2369991596311</v>
      </c>
      <c r="U115" s="360">
        <f t="shared" si="42"/>
        <v>3131.9855546218123</v>
      </c>
      <c r="V115" s="360">
        <f t="shared" si="42"/>
        <v>3222.7341100839935</v>
      </c>
      <c r="W115" s="360">
        <f t="shared" si="42"/>
        <v>3313.4826655461748</v>
      </c>
      <c r="X115" s="360">
        <f t="shared" si="42"/>
        <v>3404.231221008356</v>
      </c>
      <c r="Y115" s="360">
        <f t="shared" si="42"/>
        <v>3494.9797764705372</v>
      </c>
      <c r="Z115" s="360">
        <f t="shared" si="42"/>
        <v>3585.7283319327184</v>
      </c>
      <c r="AA115" s="360">
        <f t="shared" si="42"/>
        <v>3676.4768873948997</v>
      </c>
      <c r="AB115" s="360">
        <f t="shared" si="42"/>
        <v>3767.2254428570809</v>
      </c>
      <c r="AC115" s="360">
        <f t="shared" si="42"/>
        <v>3857.9739983192621</v>
      </c>
      <c r="AD115" s="360">
        <f t="shared" si="42"/>
        <v>3948.7225537814434</v>
      </c>
      <c r="AE115" s="360">
        <f t="shared" si="42"/>
        <v>4039.4711092436246</v>
      </c>
      <c r="AF115" s="360">
        <f t="shared" si="42"/>
        <v>4130.2196647058054</v>
      </c>
      <c r="AG115" s="360">
        <f t="shared" si="42"/>
        <v>4220.9682201679861</v>
      </c>
      <c r="AH115" s="360">
        <f t="shared" si="42"/>
        <v>4311.7167756301669</v>
      </c>
      <c r="AI115" s="360">
        <f t="shared" si="42"/>
        <v>4402.4653310923477</v>
      </c>
      <c r="AJ115" s="360">
        <f t="shared" si="42"/>
        <v>4493.2138865545285</v>
      </c>
      <c r="AK115" s="360">
        <f t="shared" si="42"/>
        <v>4583.9624420167092</v>
      </c>
      <c r="AL115" s="360">
        <f t="shared" si="42"/>
        <v>4674.71099747889</v>
      </c>
      <c r="AM115" s="360">
        <f t="shared" si="42"/>
        <v>4765.4595529410708</v>
      </c>
      <c r="AN115" s="411">
        <f>6937.44015486179*0.7</f>
        <v>4856.2081084032525</v>
      </c>
    </row>
    <row r="116" spans="1:40">
      <c r="A116" s="360">
        <v>3</v>
      </c>
      <c r="B116" s="360" t="s">
        <v>331</v>
      </c>
      <c r="C116" s="410" t="s">
        <v>99</v>
      </c>
      <c r="D116" s="358">
        <v>13</v>
      </c>
      <c r="E116" s="410" t="s">
        <v>747</v>
      </c>
      <c r="F116" s="410" t="s">
        <v>412</v>
      </c>
      <c r="G116" s="358"/>
      <c r="H116" s="358" t="s">
        <v>748</v>
      </c>
      <c r="I116" s="434" t="s">
        <v>346</v>
      </c>
      <c r="J116" s="434"/>
      <c r="K116" s="434">
        <v>7</v>
      </c>
      <c r="L116" s="434"/>
      <c r="M116" s="358"/>
      <c r="N116" s="358"/>
      <c r="O116" s="358"/>
      <c r="P116" s="358"/>
      <c r="Q116" s="358"/>
      <c r="R116" s="358"/>
      <c r="S116" s="358"/>
      <c r="T116" s="358"/>
      <c r="U116" s="358"/>
      <c r="V116" s="358"/>
      <c r="W116" s="358"/>
      <c r="X116" s="358"/>
      <c r="Y116" s="358"/>
      <c r="Z116" s="358"/>
      <c r="AA116" s="358"/>
      <c r="AB116" s="358"/>
      <c r="AC116" s="358"/>
      <c r="AD116" s="358"/>
      <c r="AE116" s="358"/>
      <c r="AF116" s="358"/>
      <c r="AG116" s="358"/>
      <c r="AH116" s="358"/>
      <c r="AI116" s="358"/>
      <c r="AJ116" s="358"/>
      <c r="AK116" s="358"/>
      <c r="AL116" s="358"/>
      <c r="AM116" s="358"/>
      <c r="AN116" s="358"/>
    </row>
    <row r="117" spans="1:40">
      <c r="A117" s="113">
        <v>3</v>
      </c>
      <c r="B117" s="113" t="s">
        <v>331</v>
      </c>
      <c r="C117" s="115" t="s">
        <v>99</v>
      </c>
      <c r="D117" s="115">
        <v>14</v>
      </c>
      <c r="E117" s="115" t="s">
        <v>413</v>
      </c>
      <c r="F117" s="115" t="s">
        <v>270</v>
      </c>
      <c r="G117" s="115"/>
      <c r="H117" s="115" t="s">
        <v>414</v>
      </c>
      <c r="I117" s="115" t="s">
        <v>354</v>
      </c>
      <c r="J117" s="115"/>
      <c r="K117" s="115">
        <v>9907</v>
      </c>
      <c r="L117" s="115">
        <f t="shared" ref="L117:R117" si="43">K117+(($T117-$K117)/9)</f>
        <v>9962.0388888888883</v>
      </c>
      <c r="M117" s="115">
        <f t="shared" si="43"/>
        <v>10017.077777777777</v>
      </c>
      <c r="N117" s="115">
        <f t="shared" si="43"/>
        <v>10072.116666666665</v>
      </c>
      <c r="O117" s="115">
        <f t="shared" si="43"/>
        <v>10127.155555555553</v>
      </c>
      <c r="P117" s="115">
        <f t="shared" si="43"/>
        <v>10182.194444444442</v>
      </c>
      <c r="Q117" s="115">
        <f t="shared" si="43"/>
        <v>10237.23333333333</v>
      </c>
      <c r="R117" s="115">
        <f t="shared" si="43"/>
        <v>10292.272222222218</v>
      </c>
      <c r="S117" s="115">
        <f>R117+(($T117-$K117)/9)</f>
        <v>10347.311111111107</v>
      </c>
      <c r="T117" s="115">
        <f>+T78</f>
        <v>10402.35</v>
      </c>
      <c r="U117" s="115">
        <f t="shared" ref="U117:AM117" si="44">+U78</f>
        <v>10427.1175</v>
      </c>
      <c r="V117" s="115">
        <f t="shared" si="44"/>
        <v>10451.885</v>
      </c>
      <c r="W117" s="115">
        <f t="shared" si="44"/>
        <v>10476.6525</v>
      </c>
      <c r="X117" s="115">
        <f t="shared" si="44"/>
        <v>10501.42</v>
      </c>
      <c r="Y117" s="115">
        <f t="shared" si="44"/>
        <v>10526.1875</v>
      </c>
      <c r="Z117" s="115">
        <f t="shared" si="44"/>
        <v>10550.955</v>
      </c>
      <c r="AA117" s="115">
        <f t="shared" si="44"/>
        <v>10575.7225</v>
      </c>
      <c r="AB117" s="115">
        <f t="shared" si="44"/>
        <v>10600.49</v>
      </c>
      <c r="AC117" s="115">
        <f t="shared" si="44"/>
        <v>10625.2575</v>
      </c>
      <c r="AD117" s="115">
        <f t="shared" si="44"/>
        <v>10650.025</v>
      </c>
      <c r="AE117" s="115">
        <f t="shared" si="44"/>
        <v>10674.7925</v>
      </c>
      <c r="AF117" s="115">
        <f t="shared" si="44"/>
        <v>10699.56</v>
      </c>
      <c r="AG117" s="115">
        <f t="shared" si="44"/>
        <v>10724.327499999999</v>
      </c>
      <c r="AH117" s="115">
        <f t="shared" si="44"/>
        <v>10749.094999999999</v>
      </c>
      <c r="AI117" s="115">
        <f t="shared" si="44"/>
        <v>10773.862499999999</v>
      </c>
      <c r="AJ117" s="115">
        <f t="shared" si="44"/>
        <v>10798.63</v>
      </c>
      <c r="AK117" s="115">
        <f t="shared" si="44"/>
        <v>10823.397499999999</v>
      </c>
      <c r="AL117" s="115">
        <f t="shared" si="44"/>
        <v>10848.164999999999</v>
      </c>
      <c r="AM117" s="115">
        <f t="shared" si="44"/>
        <v>10872.932499999999</v>
      </c>
      <c r="AN117" s="115">
        <f>K117*1.1</f>
        <v>10897.7</v>
      </c>
    </row>
    <row r="118" spans="1:40">
      <c r="A118" s="165">
        <v>3</v>
      </c>
      <c r="B118" s="165" t="s">
        <v>331</v>
      </c>
      <c r="C118" s="115" t="s">
        <v>99</v>
      </c>
      <c r="D118" s="115">
        <v>15</v>
      </c>
      <c r="E118" s="115" t="s">
        <v>749</v>
      </c>
      <c r="F118" s="360" t="s">
        <v>750</v>
      </c>
      <c r="G118" s="360" t="s">
        <v>124</v>
      </c>
      <c r="H118" s="360" t="s">
        <v>388</v>
      </c>
      <c r="I118" s="360" t="s">
        <v>346</v>
      </c>
      <c r="J118" s="360"/>
      <c r="K118" s="360">
        <v>0</v>
      </c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60"/>
      <c r="AB118" s="360"/>
      <c r="AC118" s="360"/>
      <c r="AD118" s="360"/>
      <c r="AE118" s="360"/>
      <c r="AF118" s="360"/>
      <c r="AG118" s="360"/>
      <c r="AH118" s="360"/>
      <c r="AI118" s="360"/>
      <c r="AJ118" s="360"/>
      <c r="AK118" s="360"/>
      <c r="AL118" s="360"/>
      <c r="AM118" s="360"/>
      <c r="AN118" s="360"/>
    </row>
  </sheetData>
  <autoFilter ref="A1:AN118" xr:uid="{B932F494-EFBF-4CB8-AC3D-658DB995440D}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9200-3C70-4E70-B3F1-A339486331F4}">
  <sheetPr codeName="Sheet16">
    <tabColor rgb="FF00B050"/>
  </sheetPr>
  <dimension ref="A1:AM49"/>
  <sheetViews>
    <sheetView zoomScale="85" zoomScaleNormal="85" workbookViewId="0">
      <selection activeCell="F30" sqref="F29:F30"/>
    </sheetView>
  </sheetViews>
  <sheetFormatPr defaultColWidth="11.21875" defaultRowHeight="14.4"/>
  <cols>
    <col min="3" max="3" width="14.77734375" customWidth="1"/>
    <col min="5" max="5" width="40" bestFit="1" customWidth="1"/>
    <col min="6" max="6" width="41.21875" bestFit="1" customWidth="1"/>
    <col min="7" max="7" width="14.77734375" bestFit="1" customWidth="1"/>
    <col min="8" max="8" width="12.77734375" bestFit="1" customWidth="1"/>
    <col min="10" max="10" width="12" bestFit="1" customWidth="1"/>
  </cols>
  <sheetData>
    <row r="1" spans="1:39" ht="29.4" thickBot="1">
      <c r="A1" s="309" t="s">
        <v>304</v>
      </c>
      <c r="B1" s="310" t="s">
        <v>305</v>
      </c>
      <c r="C1" s="310" t="s">
        <v>307</v>
      </c>
      <c r="D1" s="310" t="s">
        <v>308</v>
      </c>
      <c r="E1" s="310" t="s">
        <v>79</v>
      </c>
      <c r="F1" s="102" t="s">
        <v>111</v>
      </c>
      <c r="G1" s="102" t="s">
        <v>83</v>
      </c>
      <c r="H1" s="316" t="s">
        <v>393</v>
      </c>
      <c r="I1" s="102" t="s">
        <v>319</v>
      </c>
      <c r="J1" s="104">
        <v>2021</v>
      </c>
      <c r="K1" s="104">
        <v>2022</v>
      </c>
      <c r="L1" s="104">
        <v>2023</v>
      </c>
      <c r="M1" s="104">
        <v>2024</v>
      </c>
      <c r="N1" s="104">
        <v>2025</v>
      </c>
      <c r="O1" s="104">
        <v>2026</v>
      </c>
      <c r="P1" s="104">
        <v>2027</v>
      </c>
      <c r="Q1" s="104">
        <v>2028</v>
      </c>
      <c r="R1" s="104">
        <v>2029</v>
      </c>
      <c r="S1" s="104">
        <v>2030</v>
      </c>
      <c r="T1" s="104">
        <v>2031</v>
      </c>
      <c r="U1" s="335">
        <v>2032</v>
      </c>
      <c r="V1" s="104">
        <v>2033</v>
      </c>
      <c r="W1" s="104">
        <v>2034</v>
      </c>
      <c r="X1" s="104">
        <v>2035</v>
      </c>
      <c r="Y1" s="104">
        <v>2036</v>
      </c>
      <c r="Z1" s="335">
        <v>2037</v>
      </c>
      <c r="AA1" s="104">
        <v>2038</v>
      </c>
      <c r="AB1" s="104">
        <v>2039</v>
      </c>
      <c r="AC1" s="104">
        <v>2040</v>
      </c>
      <c r="AD1" s="104">
        <v>2041</v>
      </c>
      <c r="AE1" s="104">
        <v>2042</v>
      </c>
      <c r="AF1" s="104">
        <v>2043</v>
      </c>
      <c r="AG1" s="104">
        <v>2044</v>
      </c>
      <c r="AH1" s="104">
        <v>2045</v>
      </c>
      <c r="AI1" s="104">
        <v>2046</v>
      </c>
      <c r="AJ1" s="335">
        <v>2047</v>
      </c>
      <c r="AK1" s="104">
        <v>2048</v>
      </c>
      <c r="AL1" s="104">
        <v>2049</v>
      </c>
      <c r="AM1" s="105">
        <v>2050</v>
      </c>
    </row>
    <row r="2" spans="1:39">
      <c r="A2" s="329">
        <v>1</v>
      </c>
      <c r="B2" s="330" t="s">
        <v>320</v>
      </c>
      <c r="C2" s="330" t="s">
        <v>99</v>
      </c>
      <c r="D2" s="330">
        <v>1</v>
      </c>
      <c r="E2" s="330" t="s">
        <v>415</v>
      </c>
      <c r="F2" s="197" t="s">
        <v>416</v>
      </c>
      <c r="G2" s="197" t="s">
        <v>417</v>
      </c>
      <c r="H2" s="330" t="s">
        <v>346</v>
      </c>
      <c r="I2" s="197"/>
      <c r="J2" s="197">
        <v>1.2410000000000001</v>
      </c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200"/>
      <c r="V2" s="197"/>
      <c r="W2" s="197"/>
      <c r="X2" s="197"/>
      <c r="Y2" s="197"/>
      <c r="Z2" s="200"/>
      <c r="AA2" s="197"/>
      <c r="AB2" s="197"/>
      <c r="AC2" s="197"/>
      <c r="AD2" s="197"/>
      <c r="AE2" s="197"/>
      <c r="AF2" s="197"/>
      <c r="AG2" s="197"/>
      <c r="AH2" s="197"/>
      <c r="AI2" s="197"/>
      <c r="AJ2" s="200"/>
      <c r="AK2" s="197"/>
      <c r="AL2" s="197"/>
      <c r="AM2" s="331"/>
    </row>
    <row r="3" spans="1:39">
      <c r="A3" s="332">
        <v>1</v>
      </c>
      <c r="B3" s="19" t="s">
        <v>320</v>
      </c>
      <c r="C3" s="19" t="s">
        <v>99</v>
      </c>
      <c r="D3" s="19">
        <v>2</v>
      </c>
      <c r="E3" s="19" t="s">
        <v>418</v>
      </c>
      <c r="F3" s="67" t="s">
        <v>285</v>
      </c>
      <c r="G3" s="67" t="s">
        <v>388</v>
      </c>
      <c r="H3" s="19" t="s">
        <v>354</v>
      </c>
      <c r="I3" s="67"/>
      <c r="J3" s="67">
        <v>83</v>
      </c>
      <c r="K3" s="67">
        <v>83</v>
      </c>
      <c r="L3" s="67">
        <v>83</v>
      </c>
      <c r="M3" s="67">
        <v>83</v>
      </c>
      <c r="N3" s="67">
        <v>83</v>
      </c>
      <c r="O3" s="67">
        <v>83</v>
      </c>
      <c r="P3" s="67">
        <v>83</v>
      </c>
      <c r="Q3" s="67">
        <v>83</v>
      </c>
      <c r="R3" s="67">
        <v>83</v>
      </c>
      <c r="S3" s="67">
        <v>83</v>
      </c>
      <c r="T3" s="67">
        <v>83</v>
      </c>
      <c r="U3" s="173">
        <v>83</v>
      </c>
      <c r="V3" s="67">
        <v>83</v>
      </c>
      <c r="W3" s="67">
        <v>83</v>
      </c>
      <c r="X3" s="67">
        <v>83</v>
      </c>
      <c r="Y3" s="67">
        <v>83</v>
      </c>
      <c r="Z3" s="173">
        <v>83</v>
      </c>
      <c r="AA3" s="67">
        <v>83</v>
      </c>
      <c r="AB3" s="67">
        <v>83</v>
      </c>
      <c r="AC3" s="67">
        <v>83</v>
      </c>
      <c r="AD3" s="67">
        <v>83</v>
      </c>
      <c r="AE3" s="67">
        <v>83</v>
      </c>
      <c r="AF3" s="67">
        <v>83</v>
      </c>
      <c r="AG3" s="67">
        <v>83</v>
      </c>
      <c r="AH3" s="67">
        <v>83</v>
      </c>
      <c r="AI3" s="67">
        <v>83</v>
      </c>
      <c r="AJ3" s="173">
        <v>83</v>
      </c>
      <c r="AK3" s="67">
        <v>83</v>
      </c>
      <c r="AL3" s="67">
        <v>83</v>
      </c>
      <c r="AM3" s="96">
        <v>83</v>
      </c>
    </row>
    <row r="4" spans="1:39">
      <c r="A4" s="332">
        <v>1</v>
      </c>
      <c r="B4" s="19" t="s">
        <v>320</v>
      </c>
      <c r="C4" s="19" t="s">
        <v>99</v>
      </c>
      <c r="D4" s="19">
        <v>2</v>
      </c>
      <c r="E4" s="19" t="s">
        <v>418</v>
      </c>
      <c r="F4" s="67" t="s">
        <v>419</v>
      </c>
      <c r="G4" s="67" t="s">
        <v>388</v>
      </c>
      <c r="H4" s="19" t="s">
        <v>354</v>
      </c>
      <c r="I4" s="67"/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173">
        <v>0</v>
      </c>
      <c r="V4" s="67">
        <v>0</v>
      </c>
      <c r="W4" s="67">
        <v>0</v>
      </c>
      <c r="X4" s="67">
        <v>0</v>
      </c>
      <c r="Y4" s="67">
        <v>0</v>
      </c>
      <c r="Z4" s="173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  <c r="AH4" s="67">
        <v>0</v>
      </c>
      <c r="AI4" s="67">
        <v>0</v>
      </c>
      <c r="AJ4" s="173">
        <v>0</v>
      </c>
      <c r="AK4" s="67">
        <v>0</v>
      </c>
      <c r="AL4" s="67">
        <v>0</v>
      </c>
      <c r="AM4" s="96">
        <v>0</v>
      </c>
    </row>
    <row r="5" spans="1:39">
      <c r="A5" s="332">
        <v>1</v>
      </c>
      <c r="B5" s="19" t="s">
        <v>320</v>
      </c>
      <c r="C5" s="19" t="s">
        <v>99</v>
      </c>
      <c r="D5" s="19">
        <v>2</v>
      </c>
      <c r="E5" s="19" t="s">
        <v>418</v>
      </c>
      <c r="F5" s="67" t="s">
        <v>420</v>
      </c>
      <c r="G5" s="67" t="s">
        <v>388</v>
      </c>
      <c r="H5" s="19" t="s">
        <v>354</v>
      </c>
      <c r="I5" s="67"/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67">
        <v>0</v>
      </c>
      <c r="AG5" s="67">
        <v>0</v>
      </c>
      <c r="AH5" s="67">
        <v>0</v>
      </c>
      <c r="AI5" s="67">
        <v>0</v>
      </c>
      <c r="AJ5" s="67">
        <v>0</v>
      </c>
      <c r="AK5" s="67">
        <v>0</v>
      </c>
      <c r="AL5" s="67">
        <v>0</v>
      </c>
      <c r="AM5" s="67">
        <v>0</v>
      </c>
    </row>
    <row r="6" spans="1:39">
      <c r="A6" s="332">
        <v>1</v>
      </c>
      <c r="B6" s="19" t="s">
        <v>320</v>
      </c>
      <c r="C6" s="19" t="s">
        <v>99</v>
      </c>
      <c r="D6" s="19">
        <v>2</v>
      </c>
      <c r="E6" s="19" t="s">
        <v>418</v>
      </c>
      <c r="F6" s="67" t="s">
        <v>421</v>
      </c>
      <c r="G6" s="67" t="s">
        <v>388</v>
      </c>
      <c r="H6" s="19" t="s">
        <v>354</v>
      </c>
      <c r="I6" s="67"/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7">
        <v>0</v>
      </c>
      <c r="T6" s="67">
        <v>0</v>
      </c>
      <c r="U6" s="173">
        <v>0</v>
      </c>
      <c r="V6" s="67">
        <v>0</v>
      </c>
      <c r="W6" s="67">
        <v>0</v>
      </c>
      <c r="X6" s="67">
        <v>0</v>
      </c>
      <c r="Y6" s="67">
        <v>0</v>
      </c>
      <c r="Z6" s="173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  <c r="AF6" s="67">
        <v>0</v>
      </c>
      <c r="AG6" s="67">
        <v>0</v>
      </c>
      <c r="AH6" s="67">
        <v>0</v>
      </c>
      <c r="AI6" s="67">
        <v>0</v>
      </c>
      <c r="AJ6" s="173">
        <v>0</v>
      </c>
      <c r="AK6" s="67">
        <v>0</v>
      </c>
      <c r="AL6" s="67">
        <v>0</v>
      </c>
      <c r="AM6" s="96">
        <v>0</v>
      </c>
    </row>
    <row r="7" spans="1:39">
      <c r="A7" s="332">
        <v>1</v>
      </c>
      <c r="B7" s="19" t="s">
        <v>320</v>
      </c>
      <c r="C7" s="19" t="s">
        <v>99</v>
      </c>
      <c r="D7" s="19">
        <v>2</v>
      </c>
      <c r="E7" s="19" t="s">
        <v>418</v>
      </c>
      <c r="F7" s="67" t="s">
        <v>294</v>
      </c>
      <c r="G7" s="67" t="s">
        <v>388</v>
      </c>
      <c r="H7" s="19" t="s">
        <v>354</v>
      </c>
      <c r="I7" s="67"/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7">
        <v>0</v>
      </c>
      <c r="U7" s="173">
        <v>0</v>
      </c>
      <c r="V7" s="67">
        <v>0</v>
      </c>
      <c r="W7" s="67">
        <v>0</v>
      </c>
      <c r="X7" s="67">
        <v>0</v>
      </c>
      <c r="Y7" s="67">
        <v>0</v>
      </c>
      <c r="Z7" s="173">
        <v>0</v>
      </c>
      <c r="AA7" s="67">
        <v>0</v>
      </c>
      <c r="AB7" s="67">
        <v>0</v>
      </c>
      <c r="AC7" s="67">
        <v>0</v>
      </c>
      <c r="AD7" s="67">
        <v>0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173">
        <v>0</v>
      </c>
      <c r="AK7" s="67">
        <v>0</v>
      </c>
      <c r="AL7" s="67">
        <v>0</v>
      </c>
      <c r="AM7" s="96">
        <v>0</v>
      </c>
    </row>
    <row r="8" spans="1:39">
      <c r="A8" s="332">
        <v>1</v>
      </c>
      <c r="B8" s="19" t="s">
        <v>320</v>
      </c>
      <c r="C8" s="19" t="s">
        <v>99</v>
      </c>
      <c r="D8" s="19">
        <v>2</v>
      </c>
      <c r="E8" s="19" t="s">
        <v>418</v>
      </c>
      <c r="F8" s="67" t="s">
        <v>422</v>
      </c>
      <c r="G8" s="67" t="s">
        <v>388</v>
      </c>
      <c r="H8" s="19" t="s">
        <v>354</v>
      </c>
      <c r="I8" s="67"/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173">
        <v>0</v>
      </c>
      <c r="V8" s="67">
        <v>0</v>
      </c>
      <c r="W8" s="67">
        <v>0</v>
      </c>
      <c r="X8" s="67">
        <v>0</v>
      </c>
      <c r="Y8" s="67">
        <v>0</v>
      </c>
      <c r="Z8" s="173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  <c r="AH8" s="67">
        <v>0</v>
      </c>
      <c r="AI8" s="67">
        <v>0</v>
      </c>
      <c r="AJ8" s="173">
        <v>0</v>
      </c>
      <c r="AK8" s="67">
        <v>0</v>
      </c>
      <c r="AL8" s="67">
        <v>0</v>
      </c>
      <c r="AM8" s="96">
        <v>0</v>
      </c>
    </row>
    <row r="9" spans="1:39">
      <c r="A9" s="332">
        <v>1</v>
      </c>
      <c r="B9" s="19" t="s">
        <v>320</v>
      </c>
      <c r="C9" s="19" t="s">
        <v>99</v>
      </c>
      <c r="D9" s="19">
        <v>2</v>
      </c>
      <c r="E9" s="19" t="s">
        <v>418</v>
      </c>
      <c r="F9" s="67" t="s">
        <v>423</v>
      </c>
      <c r="G9" s="67" t="s">
        <v>388</v>
      </c>
      <c r="H9" s="19" t="s">
        <v>354</v>
      </c>
      <c r="I9" s="67"/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173">
        <v>0</v>
      </c>
      <c r="V9" s="67">
        <v>0</v>
      </c>
      <c r="W9" s="67">
        <v>0</v>
      </c>
      <c r="X9" s="67">
        <v>0</v>
      </c>
      <c r="Y9" s="67">
        <v>0</v>
      </c>
      <c r="Z9" s="173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  <c r="AH9" s="67">
        <v>0</v>
      </c>
      <c r="AI9" s="67">
        <v>0</v>
      </c>
      <c r="AJ9" s="173">
        <v>0</v>
      </c>
      <c r="AK9" s="67">
        <v>0</v>
      </c>
      <c r="AL9" s="67">
        <v>0</v>
      </c>
      <c r="AM9" s="96">
        <v>0</v>
      </c>
    </row>
    <row r="10" spans="1:39">
      <c r="A10" s="332">
        <v>1</v>
      </c>
      <c r="B10" s="19" t="s">
        <v>320</v>
      </c>
      <c r="C10" s="19" t="s">
        <v>99</v>
      </c>
      <c r="D10" s="19">
        <v>2</v>
      </c>
      <c r="E10" s="19" t="s">
        <v>418</v>
      </c>
      <c r="F10" s="67" t="s">
        <v>299</v>
      </c>
      <c r="G10" s="67" t="s">
        <v>388</v>
      </c>
      <c r="H10" s="19" t="s">
        <v>354</v>
      </c>
      <c r="I10" s="67"/>
      <c r="J10" s="444">
        <f>100-SUM(J3:J9)</f>
        <v>17</v>
      </c>
      <c r="K10" s="444">
        <f t="shared" ref="K10:AM10" si="0">100-SUM(K3:K9)</f>
        <v>17</v>
      </c>
      <c r="L10" s="444">
        <f t="shared" si="0"/>
        <v>17</v>
      </c>
      <c r="M10" s="444">
        <f t="shared" si="0"/>
        <v>17</v>
      </c>
      <c r="N10" s="444">
        <f t="shared" si="0"/>
        <v>17</v>
      </c>
      <c r="O10" s="444">
        <f t="shared" si="0"/>
        <v>17</v>
      </c>
      <c r="P10" s="444">
        <f t="shared" si="0"/>
        <v>17</v>
      </c>
      <c r="Q10" s="444">
        <f t="shared" si="0"/>
        <v>17</v>
      </c>
      <c r="R10" s="444">
        <f t="shared" si="0"/>
        <v>17</v>
      </c>
      <c r="S10" s="444">
        <f t="shared" si="0"/>
        <v>17</v>
      </c>
      <c r="T10" s="444">
        <f t="shared" si="0"/>
        <v>17</v>
      </c>
      <c r="U10" s="444">
        <f t="shared" si="0"/>
        <v>17</v>
      </c>
      <c r="V10" s="444">
        <f t="shared" si="0"/>
        <v>17</v>
      </c>
      <c r="W10" s="444">
        <f t="shared" si="0"/>
        <v>17</v>
      </c>
      <c r="X10" s="444">
        <f t="shared" si="0"/>
        <v>17</v>
      </c>
      <c r="Y10" s="444">
        <f t="shared" si="0"/>
        <v>17</v>
      </c>
      <c r="Z10" s="444">
        <f t="shared" si="0"/>
        <v>17</v>
      </c>
      <c r="AA10" s="444">
        <f t="shared" si="0"/>
        <v>17</v>
      </c>
      <c r="AB10" s="444">
        <f t="shared" si="0"/>
        <v>17</v>
      </c>
      <c r="AC10" s="444">
        <f t="shared" si="0"/>
        <v>17</v>
      </c>
      <c r="AD10" s="444">
        <f t="shared" si="0"/>
        <v>17</v>
      </c>
      <c r="AE10" s="444">
        <f t="shared" si="0"/>
        <v>17</v>
      </c>
      <c r="AF10" s="444">
        <f t="shared" si="0"/>
        <v>17</v>
      </c>
      <c r="AG10" s="444">
        <f t="shared" si="0"/>
        <v>17</v>
      </c>
      <c r="AH10" s="444">
        <f t="shared" si="0"/>
        <v>17</v>
      </c>
      <c r="AI10" s="444">
        <f t="shared" si="0"/>
        <v>17</v>
      </c>
      <c r="AJ10" s="444">
        <f t="shared" si="0"/>
        <v>17</v>
      </c>
      <c r="AK10" s="444">
        <f t="shared" si="0"/>
        <v>17</v>
      </c>
      <c r="AL10" s="444">
        <f t="shared" si="0"/>
        <v>17</v>
      </c>
      <c r="AM10" s="444">
        <f t="shared" si="0"/>
        <v>17</v>
      </c>
    </row>
    <row r="11" spans="1:39">
      <c r="A11" s="332">
        <v>1</v>
      </c>
      <c r="B11" s="19" t="s">
        <v>320</v>
      </c>
      <c r="C11" s="19" t="s">
        <v>99</v>
      </c>
      <c r="D11" s="19">
        <v>3</v>
      </c>
      <c r="E11" s="19" t="s">
        <v>424</v>
      </c>
      <c r="F11" s="67" t="s">
        <v>425</v>
      </c>
      <c r="G11" s="323" t="s">
        <v>388</v>
      </c>
      <c r="H11" s="19" t="s">
        <v>346</v>
      </c>
      <c r="I11" s="67"/>
      <c r="J11" s="67">
        <v>1.7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173">
        <v>0</v>
      </c>
      <c r="V11" s="67">
        <v>0</v>
      </c>
      <c r="W11" s="67">
        <v>0</v>
      </c>
      <c r="X11" s="67">
        <v>0</v>
      </c>
      <c r="Y11" s="67">
        <v>0</v>
      </c>
      <c r="Z11" s="173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173">
        <v>0</v>
      </c>
      <c r="AK11" s="67">
        <v>0</v>
      </c>
      <c r="AL11" s="67">
        <v>0</v>
      </c>
      <c r="AM11" s="96">
        <v>0</v>
      </c>
    </row>
    <row r="12" spans="1:39">
      <c r="A12" s="333">
        <v>1</v>
      </c>
      <c r="B12" s="117" t="s">
        <v>320</v>
      </c>
      <c r="C12" s="117" t="s">
        <v>99</v>
      </c>
      <c r="D12" s="117">
        <v>4</v>
      </c>
      <c r="E12" s="117" t="s">
        <v>426</v>
      </c>
      <c r="F12" s="117" t="s">
        <v>427</v>
      </c>
      <c r="G12" s="379" t="s">
        <v>428</v>
      </c>
      <c r="H12" s="379" t="s">
        <v>346</v>
      </c>
      <c r="I12" s="135"/>
      <c r="J12" s="378">
        <v>40</v>
      </c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59"/>
    </row>
    <row r="13" spans="1:39">
      <c r="A13" s="333">
        <v>1</v>
      </c>
      <c r="B13" s="117" t="s">
        <v>320</v>
      </c>
      <c r="C13" s="117" t="s">
        <v>99</v>
      </c>
      <c r="D13" s="117">
        <v>5</v>
      </c>
      <c r="E13" s="117" t="s">
        <v>429</v>
      </c>
      <c r="F13" s="117" t="s">
        <v>302</v>
      </c>
      <c r="G13" s="117" t="s">
        <v>388</v>
      </c>
      <c r="H13" s="379" t="s">
        <v>346</v>
      </c>
      <c r="I13" s="378"/>
      <c r="J13" s="378">
        <v>73</v>
      </c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</row>
    <row r="14" spans="1:39">
      <c r="A14" s="333">
        <v>1</v>
      </c>
      <c r="B14" s="117" t="s">
        <v>320</v>
      </c>
      <c r="C14" s="117" t="s">
        <v>99</v>
      </c>
      <c r="D14" s="117">
        <v>5</v>
      </c>
      <c r="E14" s="117" t="s">
        <v>429</v>
      </c>
      <c r="F14" s="117" t="s">
        <v>430</v>
      </c>
      <c r="G14" s="379" t="s">
        <v>388</v>
      </c>
      <c r="H14" s="379" t="s">
        <v>346</v>
      </c>
      <c r="I14" s="135"/>
      <c r="J14" s="378">
        <f>100-J13</f>
        <v>27</v>
      </c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59"/>
    </row>
    <row r="15" spans="1:39">
      <c r="A15" s="414">
        <v>1</v>
      </c>
      <c r="B15" s="67" t="s">
        <v>320</v>
      </c>
      <c r="C15" s="67" t="s">
        <v>99</v>
      </c>
      <c r="D15" s="67">
        <v>6</v>
      </c>
      <c r="E15" s="67" t="s">
        <v>751</v>
      </c>
      <c r="F15" s="67" t="s">
        <v>752</v>
      </c>
      <c r="G15" s="67" t="s">
        <v>395</v>
      </c>
      <c r="H15" s="67" t="s">
        <v>354</v>
      </c>
      <c r="I15" s="67"/>
      <c r="J15" s="239">
        <v>0</v>
      </c>
      <c r="K15" s="239">
        <v>0</v>
      </c>
      <c r="L15" s="239">
        <v>0</v>
      </c>
      <c r="M15" s="239">
        <v>0</v>
      </c>
      <c r="N15" s="239">
        <v>0</v>
      </c>
      <c r="O15" s="239">
        <v>0</v>
      </c>
      <c r="P15" s="239">
        <v>0</v>
      </c>
      <c r="Q15" s="239">
        <v>0</v>
      </c>
      <c r="R15" s="239">
        <v>0</v>
      </c>
      <c r="S15" s="239">
        <v>0</v>
      </c>
      <c r="T15" s="239">
        <v>0</v>
      </c>
      <c r="U15" s="239">
        <v>0</v>
      </c>
      <c r="V15" s="239">
        <v>0</v>
      </c>
      <c r="W15" s="239">
        <v>0</v>
      </c>
      <c r="X15" s="239">
        <v>0</v>
      </c>
      <c r="Y15" s="239">
        <v>0</v>
      </c>
      <c r="Z15" s="239">
        <v>0</v>
      </c>
      <c r="AA15" s="239">
        <v>0</v>
      </c>
      <c r="AB15" s="239">
        <v>0</v>
      </c>
      <c r="AC15" s="239">
        <v>0</v>
      </c>
      <c r="AD15" s="239">
        <v>0</v>
      </c>
      <c r="AE15" s="239">
        <v>0</v>
      </c>
      <c r="AF15" s="239">
        <v>0</v>
      </c>
      <c r="AG15" s="239">
        <v>0</v>
      </c>
      <c r="AH15" s="239">
        <v>0</v>
      </c>
      <c r="AI15" s="239">
        <v>0</v>
      </c>
      <c r="AJ15" s="239">
        <v>0</v>
      </c>
      <c r="AK15" s="239">
        <v>0</v>
      </c>
      <c r="AL15" s="239">
        <v>0</v>
      </c>
      <c r="AM15" s="239">
        <v>0</v>
      </c>
    </row>
    <row r="16" spans="1:39">
      <c r="A16" s="333">
        <v>1</v>
      </c>
      <c r="B16" s="117" t="s">
        <v>320</v>
      </c>
      <c r="C16" s="117" t="s">
        <v>99</v>
      </c>
      <c r="D16" s="117">
        <v>7</v>
      </c>
      <c r="E16" s="117" t="s">
        <v>753</v>
      </c>
      <c r="F16" s="117" t="s">
        <v>752</v>
      </c>
      <c r="G16" s="115" t="s">
        <v>770</v>
      </c>
      <c r="H16" s="135" t="s">
        <v>346</v>
      </c>
      <c r="I16" s="115"/>
      <c r="J16" s="135">
        <v>0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436"/>
    </row>
    <row r="17" spans="1:39" ht="15" thickBot="1">
      <c r="A17" s="334">
        <v>1</v>
      </c>
      <c r="B17" s="119" t="s">
        <v>320</v>
      </c>
      <c r="C17" s="119" t="s">
        <v>99</v>
      </c>
      <c r="D17" s="119">
        <v>8</v>
      </c>
      <c r="E17" s="119" t="s">
        <v>754</v>
      </c>
      <c r="F17" s="117" t="s">
        <v>303</v>
      </c>
      <c r="G17" s="118" t="s">
        <v>497</v>
      </c>
      <c r="H17" s="118" t="s">
        <v>346</v>
      </c>
      <c r="I17" s="118"/>
      <c r="J17" s="136">
        <v>0</v>
      </c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37"/>
    </row>
    <row r="18" spans="1:39">
      <c r="A18" s="329">
        <v>2</v>
      </c>
      <c r="B18" s="330" t="s">
        <v>330</v>
      </c>
      <c r="C18" s="330" t="s">
        <v>99</v>
      </c>
      <c r="D18" s="330">
        <v>1</v>
      </c>
      <c r="E18" s="330" t="s">
        <v>415</v>
      </c>
      <c r="F18" s="197" t="s">
        <v>416</v>
      </c>
      <c r="G18" s="197" t="s">
        <v>417</v>
      </c>
      <c r="H18" s="330" t="s">
        <v>354</v>
      </c>
      <c r="I18" s="197"/>
      <c r="J18" s="197">
        <v>1.2410000000000001</v>
      </c>
      <c r="K18" s="197">
        <v>1.16825</v>
      </c>
      <c r="L18" s="197">
        <v>1.0954999999999999</v>
      </c>
      <c r="M18" s="197">
        <v>1.02275</v>
      </c>
      <c r="N18" s="197">
        <v>0.95</v>
      </c>
      <c r="O18" s="197">
        <v>0.89999999999999991</v>
      </c>
      <c r="P18" s="197">
        <v>0.85</v>
      </c>
      <c r="Q18" s="197">
        <v>0.79999999999999993</v>
      </c>
      <c r="R18" s="197">
        <v>0.75</v>
      </c>
      <c r="S18" s="197">
        <v>0.7</v>
      </c>
      <c r="T18" s="197">
        <v>0.7</v>
      </c>
      <c r="U18" s="200">
        <v>0.7</v>
      </c>
      <c r="V18" s="343">
        <v>0.7</v>
      </c>
      <c r="W18" s="343">
        <v>0.7</v>
      </c>
      <c r="X18" s="197">
        <v>0.7</v>
      </c>
      <c r="Y18" s="197">
        <v>0.7</v>
      </c>
      <c r="Z18" s="200">
        <v>0.7</v>
      </c>
      <c r="AA18" s="197">
        <v>0.7</v>
      </c>
      <c r="AB18" s="197">
        <v>0.7</v>
      </c>
      <c r="AC18" s="197">
        <v>0.7</v>
      </c>
      <c r="AD18" s="197">
        <v>0.7</v>
      </c>
      <c r="AE18" s="197">
        <v>0.7</v>
      </c>
      <c r="AF18" s="197">
        <v>0.7</v>
      </c>
      <c r="AG18" s="197">
        <v>0.7</v>
      </c>
      <c r="AH18" s="197">
        <v>0.7</v>
      </c>
      <c r="AI18" s="197">
        <v>0.7</v>
      </c>
      <c r="AJ18" s="200">
        <v>0.7</v>
      </c>
      <c r="AK18" s="197">
        <v>0.7</v>
      </c>
      <c r="AL18" s="197">
        <v>0.7</v>
      </c>
      <c r="AM18" s="331">
        <v>0.7</v>
      </c>
    </row>
    <row r="19" spans="1:39">
      <c r="A19" s="332">
        <v>2</v>
      </c>
      <c r="B19" s="19" t="s">
        <v>330</v>
      </c>
      <c r="C19" s="19" t="s">
        <v>99</v>
      </c>
      <c r="D19" s="19">
        <v>2</v>
      </c>
      <c r="E19" s="19" t="s">
        <v>418</v>
      </c>
      <c r="F19" s="67" t="s">
        <v>285</v>
      </c>
      <c r="G19" s="67" t="s">
        <v>388</v>
      </c>
      <c r="H19" s="19" t="s">
        <v>354</v>
      </c>
      <c r="I19" s="67"/>
      <c r="J19" s="67">
        <v>83</v>
      </c>
      <c r="K19" s="239">
        <f>J19+($X19-$J19)/14</f>
        <v>83.714285714285708</v>
      </c>
      <c r="L19" s="239">
        <f t="shared" ref="L19:V19" si="1">K19+($X19-$J19)/14</f>
        <v>84.428571428571416</v>
      </c>
      <c r="M19" s="239">
        <f t="shared" si="1"/>
        <v>85.142857142857125</v>
      </c>
      <c r="N19" s="239">
        <f t="shared" si="1"/>
        <v>85.857142857142833</v>
      </c>
      <c r="O19" s="239">
        <f t="shared" si="1"/>
        <v>86.571428571428541</v>
      </c>
      <c r="P19" s="239">
        <f t="shared" si="1"/>
        <v>87.285714285714249</v>
      </c>
      <c r="Q19" s="239">
        <f t="shared" si="1"/>
        <v>87.999999999999957</v>
      </c>
      <c r="R19" s="239">
        <f t="shared" si="1"/>
        <v>88.714285714285666</v>
      </c>
      <c r="S19" s="239">
        <f t="shared" si="1"/>
        <v>89.428571428571374</v>
      </c>
      <c r="T19" s="239">
        <f t="shared" si="1"/>
        <v>90.142857142857082</v>
      </c>
      <c r="U19" s="239">
        <f t="shared" si="1"/>
        <v>90.85714285714279</v>
      </c>
      <c r="V19" s="239">
        <f t="shared" si="1"/>
        <v>91.571428571428498</v>
      </c>
      <c r="W19" s="239">
        <f>V19+($X19-$J19)/14</f>
        <v>92.285714285714207</v>
      </c>
      <c r="X19" s="173">
        <v>93</v>
      </c>
      <c r="Y19" s="67">
        <f>X19</f>
        <v>93</v>
      </c>
      <c r="Z19" s="67">
        <f t="shared" ref="Z19:AM19" si="2">Y19</f>
        <v>93</v>
      </c>
      <c r="AA19" s="67">
        <f t="shared" si="2"/>
        <v>93</v>
      </c>
      <c r="AB19" s="67">
        <f t="shared" si="2"/>
        <v>93</v>
      </c>
      <c r="AC19" s="67">
        <f t="shared" si="2"/>
        <v>93</v>
      </c>
      <c r="AD19" s="67">
        <f t="shared" si="2"/>
        <v>93</v>
      </c>
      <c r="AE19" s="67">
        <f t="shared" si="2"/>
        <v>93</v>
      </c>
      <c r="AF19" s="67">
        <f t="shared" si="2"/>
        <v>93</v>
      </c>
      <c r="AG19" s="67">
        <f t="shared" si="2"/>
        <v>93</v>
      </c>
      <c r="AH19" s="67">
        <f t="shared" si="2"/>
        <v>93</v>
      </c>
      <c r="AI19" s="67">
        <f t="shared" si="2"/>
        <v>93</v>
      </c>
      <c r="AJ19" s="67">
        <f t="shared" si="2"/>
        <v>93</v>
      </c>
      <c r="AK19" s="67">
        <f t="shared" si="2"/>
        <v>93</v>
      </c>
      <c r="AL19" s="67">
        <f t="shared" si="2"/>
        <v>93</v>
      </c>
      <c r="AM19" s="67">
        <f t="shared" si="2"/>
        <v>93</v>
      </c>
    </row>
    <row r="20" spans="1:39">
      <c r="A20" s="332">
        <v>2</v>
      </c>
      <c r="B20" s="19" t="s">
        <v>330</v>
      </c>
      <c r="C20" s="19" t="s">
        <v>99</v>
      </c>
      <c r="D20" s="19">
        <v>2</v>
      </c>
      <c r="E20" s="19" t="s">
        <v>418</v>
      </c>
      <c r="F20" s="67" t="s">
        <v>419</v>
      </c>
      <c r="G20" s="67" t="s">
        <v>388</v>
      </c>
      <c r="H20" s="19" t="s">
        <v>354</v>
      </c>
      <c r="I20" s="67"/>
      <c r="J20" s="67">
        <v>0</v>
      </c>
      <c r="K20" s="239">
        <f t="shared" ref="K20:W20" si="3">J20+($X20-$J20)/14</f>
        <v>0</v>
      </c>
      <c r="L20" s="239">
        <f t="shared" si="3"/>
        <v>0</v>
      </c>
      <c r="M20" s="239">
        <f t="shared" si="3"/>
        <v>0</v>
      </c>
      <c r="N20" s="239">
        <f t="shared" si="3"/>
        <v>0</v>
      </c>
      <c r="O20" s="239">
        <f t="shared" si="3"/>
        <v>0</v>
      </c>
      <c r="P20" s="239">
        <f t="shared" si="3"/>
        <v>0</v>
      </c>
      <c r="Q20" s="239">
        <f t="shared" si="3"/>
        <v>0</v>
      </c>
      <c r="R20" s="239">
        <f t="shared" si="3"/>
        <v>0</v>
      </c>
      <c r="S20" s="239">
        <f t="shared" si="3"/>
        <v>0</v>
      </c>
      <c r="T20" s="239">
        <f t="shared" si="3"/>
        <v>0</v>
      </c>
      <c r="U20" s="239">
        <f t="shared" si="3"/>
        <v>0</v>
      </c>
      <c r="V20" s="239">
        <f t="shared" si="3"/>
        <v>0</v>
      </c>
      <c r="W20" s="239">
        <f t="shared" si="3"/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67">
        <v>0</v>
      </c>
      <c r="AK20" s="67">
        <v>0</v>
      </c>
      <c r="AL20" s="67">
        <v>0</v>
      </c>
      <c r="AM20" s="67">
        <v>0</v>
      </c>
    </row>
    <row r="21" spans="1:39">
      <c r="A21" s="332">
        <v>2</v>
      </c>
      <c r="B21" s="19" t="s">
        <v>330</v>
      </c>
      <c r="C21" s="19" t="s">
        <v>99</v>
      </c>
      <c r="D21" s="19">
        <v>2</v>
      </c>
      <c r="E21" s="19" t="s">
        <v>418</v>
      </c>
      <c r="F21" s="67" t="s">
        <v>420</v>
      </c>
      <c r="G21" s="67" t="s">
        <v>388</v>
      </c>
      <c r="H21" s="19" t="s">
        <v>354</v>
      </c>
      <c r="I21" s="67"/>
      <c r="J21" s="67">
        <v>0</v>
      </c>
      <c r="K21" s="239">
        <f t="shared" ref="K21:W21" si="4">J21+($X21-$J21)/14</f>
        <v>0.5</v>
      </c>
      <c r="L21" s="239">
        <f t="shared" si="4"/>
        <v>1</v>
      </c>
      <c r="M21" s="239">
        <f t="shared" si="4"/>
        <v>1.5</v>
      </c>
      <c r="N21" s="239">
        <f t="shared" si="4"/>
        <v>2</v>
      </c>
      <c r="O21" s="239">
        <f t="shared" si="4"/>
        <v>2.5</v>
      </c>
      <c r="P21" s="239">
        <f t="shared" si="4"/>
        <v>3</v>
      </c>
      <c r="Q21" s="239">
        <f t="shared" si="4"/>
        <v>3.5</v>
      </c>
      <c r="R21" s="239">
        <f t="shared" si="4"/>
        <v>4</v>
      </c>
      <c r="S21" s="239">
        <f t="shared" si="4"/>
        <v>4.5</v>
      </c>
      <c r="T21" s="239">
        <f t="shared" si="4"/>
        <v>5</v>
      </c>
      <c r="U21" s="239">
        <f t="shared" si="4"/>
        <v>5.5</v>
      </c>
      <c r="V21" s="239">
        <f t="shared" si="4"/>
        <v>6</v>
      </c>
      <c r="W21" s="239">
        <f t="shared" si="4"/>
        <v>6.5</v>
      </c>
      <c r="X21" s="173">
        <v>7</v>
      </c>
      <c r="Y21" s="67">
        <f>X21</f>
        <v>7</v>
      </c>
      <c r="Z21" s="67">
        <f t="shared" ref="Z21:AM21" si="5">Y21</f>
        <v>7</v>
      </c>
      <c r="AA21" s="67">
        <f t="shared" si="5"/>
        <v>7</v>
      </c>
      <c r="AB21" s="67">
        <f t="shared" si="5"/>
        <v>7</v>
      </c>
      <c r="AC21" s="67">
        <f t="shared" si="5"/>
        <v>7</v>
      </c>
      <c r="AD21" s="67">
        <f t="shared" si="5"/>
        <v>7</v>
      </c>
      <c r="AE21" s="67">
        <f t="shared" si="5"/>
        <v>7</v>
      </c>
      <c r="AF21" s="67">
        <f t="shared" si="5"/>
        <v>7</v>
      </c>
      <c r="AG21" s="67">
        <f t="shared" si="5"/>
        <v>7</v>
      </c>
      <c r="AH21" s="67">
        <f t="shared" si="5"/>
        <v>7</v>
      </c>
      <c r="AI21" s="67">
        <f t="shared" si="5"/>
        <v>7</v>
      </c>
      <c r="AJ21" s="67">
        <f t="shared" si="5"/>
        <v>7</v>
      </c>
      <c r="AK21" s="67">
        <f t="shared" si="5"/>
        <v>7</v>
      </c>
      <c r="AL21" s="67">
        <f t="shared" si="5"/>
        <v>7</v>
      </c>
      <c r="AM21" s="67">
        <f t="shared" si="5"/>
        <v>7</v>
      </c>
    </row>
    <row r="22" spans="1:39">
      <c r="A22" s="332">
        <v>2</v>
      </c>
      <c r="B22" s="19" t="s">
        <v>330</v>
      </c>
      <c r="C22" s="19" t="s">
        <v>99</v>
      </c>
      <c r="D22" s="19">
        <v>2</v>
      </c>
      <c r="E22" s="19" t="s">
        <v>418</v>
      </c>
      <c r="F22" s="67" t="s">
        <v>421</v>
      </c>
      <c r="G22" s="67" t="s">
        <v>388</v>
      </c>
      <c r="H22" s="19" t="s">
        <v>354</v>
      </c>
      <c r="I22" s="67"/>
      <c r="J22" s="67">
        <v>0</v>
      </c>
      <c r="K22" s="239">
        <f t="shared" ref="K22:W22" si="6">J22+($X22-$J22)/14</f>
        <v>0</v>
      </c>
      <c r="L22" s="239">
        <f t="shared" si="6"/>
        <v>0</v>
      </c>
      <c r="M22" s="239">
        <f t="shared" si="6"/>
        <v>0</v>
      </c>
      <c r="N22" s="239">
        <f t="shared" si="6"/>
        <v>0</v>
      </c>
      <c r="O22" s="239">
        <f t="shared" si="6"/>
        <v>0</v>
      </c>
      <c r="P22" s="239">
        <f t="shared" si="6"/>
        <v>0</v>
      </c>
      <c r="Q22" s="239">
        <f t="shared" si="6"/>
        <v>0</v>
      </c>
      <c r="R22" s="239">
        <f t="shared" si="6"/>
        <v>0</v>
      </c>
      <c r="S22" s="239">
        <f t="shared" si="6"/>
        <v>0</v>
      </c>
      <c r="T22" s="239">
        <f t="shared" si="6"/>
        <v>0</v>
      </c>
      <c r="U22" s="239">
        <f t="shared" si="6"/>
        <v>0</v>
      </c>
      <c r="V22" s="239">
        <f>U22+($X22-$J22)/14</f>
        <v>0</v>
      </c>
      <c r="W22" s="239">
        <f t="shared" si="6"/>
        <v>0</v>
      </c>
      <c r="X22" s="173">
        <v>0</v>
      </c>
      <c r="Y22" s="67">
        <f>X22</f>
        <v>0</v>
      </c>
      <c r="Z22" s="67">
        <f t="shared" ref="Z22:AM22" si="7">Y22</f>
        <v>0</v>
      </c>
      <c r="AA22" s="67">
        <f t="shared" si="7"/>
        <v>0</v>
      </c>
      <c r="AB22" s="67">
        <f t="shared" si="7"/>
        <v>0</v>
      </c>
      <c r="AC22" s="67">
        <f t="shared" si="7"/>
        <v>0</v>
      </c>
      <c r="AD22" s="67">
        <f t="shared" si="7"/>
        <v>0</v>
      </c>
      <c r="AE22" s="67">
        <f t="shared" si="7"/>
        <v>0</v>
      </c>
      <c r="AF22" s="67">
        <f t="shared" si="7"/>
        <v>0</v>
      </c>
      <c r="AG22" s="67">
        <f t="shared" si="7"/>
        <v>0</v>
      </c>
      <c r="AH22" s="67">
        <f t="shared" si="7"/>
        <v>0</v>
      </c>
      <c r="AI22" s="67">
        <f t="shared" si="7"/>
        <v>0</v>
      </c>
      <c r="AJ22" s="67">
        <f t="shared" si="7"/>
        <v>0</v>
      </c>
      <c r="AK22" s="67">
        <f t="shared" si="7"/>
        <v>0</v>
      </c>
      <c r="AL22" s="67">
        <f t="shared" si="7"/>
        <v>0</v>
      </c>
      <c r="AM22" s="67">
        <f t="shared" si="7"/>
        <v>0</v>
      </c>
    </row>
    <row r="23" spans="1:39">
      <c r="A23" s="332">
        <v>2</v>
      </c>
      <c r="B23" s="19" t="s">
        <v>330</v>
      </c>
      <c r="C23" s="19" t="s">
        <v>99</v>
      </c>
      <c r="D23" s="19">
        <v>2</v>
      </c>
      <c r="E23" s="19" t="s">
        <v>418</v>
      </c>
      <c r="F23" s="67" t="s">
        <v>294</v>
      </c>
      <c r="G23" s="67" t="s">
        <v>388</v>
      </c>
      <c r="H23" s="19" t="s">
        <v>354</v>
      </c>
      <c r="I23" s="67"/>
      <c r="J23" s="67">
        <v>0</v>
      </c>
      <c r="K23" s="239">
        <f t="shared" ref="K23:W23" si="8">J23+($X23-$J23)/14</f>
        <v>0</v>
      </c>
      <c r="L23" s="239">
        <f t="shared" si="8"/>
        <v>0</v>
      </c>
      <c r="M23" s="239">
        <f t="shared" si="8"/>
        <v>0</v>
      </c>
      <c r="N23" s="239">
        <f t="shared" si="8"/>
        <v>0</v>
      </c>
      <c r="O23" s="239">
        <f t="shared" si="8"/>
        <v>0</v>
      </c>
      <c r="P23" s="239">
        <f t="shared" si="8"/>
        <v>0</v>
      </c>
      <c r="Q23" s="239">
        <f t="shared" si="8"/>
        <v>0</v>
      </c>
      <c r="R23" s="239">
        <f t="shared" si="8"/>
        <v>0</v>
      </c>
      <c r="S23" s="239">
        <f t="shared" si="8"/>
        <v>0</v>
      </c>
      <c r="T23" s="239">
        <f t="shared" si="8"/>
        <v>0</v>
      </c>
      <c r="U23" s="239">
        <f t="shared" si="8"/>
        <v>0</v>
      </c>
      <c r="V23" s="239">
        <f t="shared" si="8"/>
        <v>0</v>
      </c>
      <c r="W23" s="239">
        <f t="shared" si="8"/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>
        <v>0</v>
      </c>
      <c r="AI23" s="67">
        <v>0</v>
      </c>
      <c r="AJ23" s="67">
        <v>0</v>
      </c>
      <c r="AK23" s="67">
        <v>0</v>
      </c>
      <c r="AL23" s="67">
        <v>0</v>
      </c>
      <c r="AM23" s="67">
        <v>0</v>
      </c>
    </row>
    <row r="24" spans="1:39">
      <c r="A24" s="332">
        <v>2</v>
      </c>
      <c r="B24" s="19" t="s">
        <v>330</v>
      </c>
      <c r="C24" s="19" t="s">
        <v>99</v>
      </c>
      <c r="D24" s="19">
        <v>2</v>
      </c>
      <c r="E24" s="19" t="s">
        <v>418</v>
      </c>
      <c r="F24" s="67" t="s">
        <v>422</v>
      </c>
      <c r="G24" s="67" t="s">
        <v>388</v>
      </c>
      <c r="H24" s="19" t="s">
        <v>354</v>
      </c>
      <c r="I24" s="67"/>
      <c r="J24" s="67">
        <v>0</v>
      </c>
      <c r="K24" s="239">
        <f t="shared" ref="K24:W24" si="9">J24+($X24-$J24)/14</f>
        <v>0</v>
      </c>
      <c r="L24" s="239">
        <f t="shared" si="9"/>
        <v>0</v>
      </c>
      <c r="M24" s="239">
        <f t="shared" si="9"/>
        <v>0</v>
      </c>
      <c r="N24" s="239">
        <f t="shared" si="9"/>
        <v>0</v>
      </c>
      <c r="O24" s="239">
        <f t="shared" si="9"/>
        <v>0</v>
      </c>
      <c r="P24" s="239">
        <f t="shared" si="9"/>
        <v>0</v>
      </c>
      <c r="Q24" s="239">
        <f t="shared" si="9"/>
        <v>0</v>
      </c>
      <c r="R24" s="239">
        <f t="shared" si="9"/>
        <v>0</v>
      </c>
      <c r="S24" s="239">
        <f t="shared" si="9"/>
        <v>0</v>
      </c>
      <c r="T24" s="239">
        <f t="shared" si="9"/>
        <v>0</v>
      </c>
      <c r="U24" s="239">
        <f t="shared" si="9"/>
        <v>0</v>
      </c>
      <c r="V24" s="239">
        <f t="shared" si="9"/>
        <v>0</v>
      </c>
      <c r="W24" s="239">
        <f t="shared" si="9"/>
        <v>0</v>
      </c>
      <c r="X24" s="67">
        <v>0</v>
      </c>
      <c r="Y24" s="67">
        <v>0</v>
      </c>
      <c r="Z24" s="67">
        <v>0</v>
      </c>
      <c r="AA24" s="67">
        <v>0</v>
      </c>
      <c r="AB24" s="67">
        <v>0</v>
      </c>
      <c r="AC24" s="67">
        <v>0</v>
      </c>
      <c r="AD24" s="67">
        <v>0</v>
      </c>
      <c r="AE24" s="67">
        <v>0</v>
      </c>
      <c r="AF24" s="67">
        <v>0</v>
      </c>
      <c r="AG24" s="67">
        <v>0</v>
      </c>
      <c r="AH24" s="67">
        <v>0</v>
      </c>
      <c r="AI24" s="67">
        <v>0</v>
      </c>
      <c r="AJ24" s="67">
        <v>0</v>
      </c>
      <c r="AK24" s="67">
        <v>0</v>
      </c>
      <c r="AL24" s="67">
        <v>0</v>
      </c>
      <c r="AM24" s="67">
        <v>0</v>
      </c>
    </row>
    <row r="25" spans="1:39">
      <c r="A25" s="332">
        <v>2</v>
      </c>
      <c r="B25" s="19" t="s">
        <v>330</v>
      </c>
      <c r="C25" s="19" t="s">
        <v>99</v>
      </c>
      <c r="D25" s="19">
        <v>2</v>
      </c>
      <c r="E25" s="19" t="s">
        <v>418</v>
      </c>
      <c r="F25" s="67" t="s">
        <v>423</v>
      </c>
      <c r="G25" s="67" t="s">
        <v>388</v>
      </c>
      <c r="H25" s="19" t="s">
        <v>354</v>
      </c>
      <c r="I25" s="67"/>
      <c r="J25" s="67">
        <v>0</v>
      </c>
      <c r="K25" s="239">
        <f t="shared" ref="K25:W25" si="10">J25+($X25-$J25)/14</f>
        <v>0</v>
      </c>
      <c r="L25" s="239">
        <f t="shared" si="10"/>
        <v>0</v>
      </c>
      <c r="M25" s="239">
        <f t="shared" si="10"/>
        <v>0</v>
      </c>
      <c r="N25" s="239">
        <f t="shared" si="10"/>
        <v>0</v>
      </c>
      <c r="O25" s="239">
        <f t="shared" si="10"/>
        <v>0</v>
      </c>
      <c r="P25" s="239">
        <f t="shared" si="10"/>
        <v>0</v>
      </c>
      <c r="Q25" s="239">
        <f t="shared" si="10"/>
        <v>0</v>
      </c>
      <c r="R25" s="239">
        <f t="shared" si="10"/>
        <v>0</v>
      </c>
      <c r="S25" s="239">
        <f t="shared" si="10"/>
        <v>0</v>
      </c>
      <c r="T25" s="239">
        <f t="shared" si="10"/>
        <v>0</v>
      </c>
      <c r="U25" s="239">
        <f t="shared" si="10"/>
        <v>0</v>
      </c>
      <c r="V25" s="239">
        <f t="shared" si="10"/>
        <v>0</v>
      </c>
      <c r="W25" s="239">
        <f t="shared" si="10"/>
        <v>0</v>
      </c>
      <c r="X25" s="67">
        <v>0</v>
      </c>
      <c r="Y25" s="67">
        <v>0</v>
      </c>
      <c r="Z25" s="67">
        <v>0</v>
      </c>
      <c r="AA25" s="67">
        <v>0</v>
      </c>
      <c r="AB25" s="67">
        <v>0</v>
      </c>
      <c r="AC25" s="67">
        <v>0</v>
      </c>
      <c r="AD25" s="67">
        <v>0</v>
      </c>
      <c r="AE25" s="67">
        <v>0</v>
      </c>
      <c r="AF25" s="67">
        <v>0</v>
      </c>
      <c r="AG25" s="67">
        <v>0</v>
      </c>
      <c r="AH25" s="67">
        <v>0</v>
      </c>
      <c r="AI25" s="67">
        <v>0</v>
      </c>
      <c r="AJ25" s="67">
        <v>0</v>
      </c>
      <c r="AK25" s="67">
        <v>0</v>
      </c>
      <c r="AL25" s="67">
        <v>0</v>
      </c>
      <c r="AM25" s="67">
        <v>0</v>
      </c>
    </row>
    <row r="26" spans="1:39">
      <c r="A26" s="332">
        <v>2</v>
      </c>
      <c r="B26" s="19" t="s">
        <v>330</v>
      </c>
      <c r="C26" s="19" t="s">
        <v>99</v>
      </c>
      <c r="D26" s="19">
        <v>2</v>
      </c>
      <c r="E26" s="19" t="s">
        <v>418</v>
      </c>
      <c r="F26" s="67" t="s">
        <v>299</v>
      </c>
      <c r="G26" s="67" t="s">
        <v>388</v>
      </c>
      <c r="H26" s="19" t="s">
        <v>354</v>
      </c>
      <c r="I26" s="67"/>
      <c r="J26" s="67">
        <v>17</v>
      </c>
      <c r="K26" s="239">
        <f t="shared" ref="K26:W26" si="11">J26+($X26-$J26)/14</f>
        <v>15.785714285714286</v>
      </c>
      <c r="L26" s="239">
        <f t="shared" si="11"/>
        <v>14.571428571428573</v>
      </c>
      <c r="M26" s="239">
        <f t="shared" si="11"/>
        <v>13.357142857142859</v>
      </c>
      <c r="N26" s="239">
        <f t="shared" si="11"/>
        <v>12.142857142857146</v>
      </c>
      <c r="O26" s="239">
        <f t="shared" si="11"/>
        <v>10.928571428571432</v>
      </c>
      <c r="P26" s="239">
        <f t="shared" si="11"/>
        <v>9.7142857142857189</v>
      </c>
      <c r="Q26" s="239">
        <f t="shared" si="11"/>
        <v>8.5000000000000053</v>
      </c>
      <c r="R26" s="239">
        <f t="shared" si="11"/>
        <v>7.2857142857142909</v>
      </c>
      <c r="S26" s="239">
        <f t="shared" si="11"/>
        <v>6.0714285714285765</v>
      </c>
      <c r="T26" s="239">
        <f t="shared" si="11"/>
        <v>4.8571428571428621</v>
      </c>
      <c r="U26" s="239">
        <f t="shared" si="11"/>
        <v>3.6428571428571477</v>
      </c>
      <c r="V26" s="239">
        <f t="shared" si="11"/>
        <v>2.4285714285714333</v>
      </c>
      <c r="W26" s="239">
        <f t="shared" si="11"/>
        <v>1.2142857142857191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7">
        <v>0</v>
      </c>
      <c r="AF26" s="67">
        <v>0</v>
      </c>
      <c r="AG26" s="67">
        <v>0</v>
      </c>
      <c r="AH26" s="67">
        <v>0</v>
      </c>
      <c r="AI26" s="67">
        <v>0</v>
      </c>
      <c r="AJ26" s="67">
        <v>0</v>
      </c>
      <c r="AK26" s="67">
        <v>0</v>
      </c>
      <c r="AL26" s="67">
        <v>0</v>
      </c>
      <c r="AM26" s="67">
        <v>0</v>
      </c>
    </row>
    <row r="27" spans="1:39">
      <c r="A27" s="332">
        <v>2</v>
      </c>
      <c r="B27" s="19" t="s">
        <v>330</v>
      </c>
      <c r="C27" s="19" t="s">
        <v>99</v>
      </c>
      <c r="D27" s="19">
        <v>3</v>
      </c>
      <c r="E27" s="19" t="s">
        <v>424</v>
      </c>
      <c r="F27" s="67" t="s">
        <v>300</v>
      </c>
      <c r="G27" s="323" t="s">
        <v>388</v>
      </c>
      <c r="H27" s="19" t="s">
        <v>346</v>
      </c>
      <c r="I27" s="67"/>
      <c r="J27" s="67">
        <v>1.7</v>
      </c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173"/>
      <c r="AA27" s="67"/>
      <c r="AB27" s="67"/>
      <c r="AC27" s="67"/>
      <c r="AD27" s="67"/>
      <c r="AE27" s="67"/>
      <c r="AF27" s="67"/>
      <c r="AG27" s="67"/>
      <c r="AH27" s="67"/>
      <c r="AI27" s="67"/>
      <c r="AJ27" s="173"/>
      <c r="AK27" s="67"/>
      <c r="AL27" s="67"/>
      <c r="AM27" s="96"/>
    </row>
    <row r="28" spans="1:39">
      <c r="A28" s="333">
        <v>2</v>
      </c>
      <c r="B28" s="117" t="s">
        <v>330</v>
      </c>
      <c r="C28" s="117" t="s">
        <v>99</v>
      </c>
      <c r="D28" s="117">
        <v>4</v>
      </c>
      <c r="E28" s="117" t="s">
        <v>426</v>
      </c>
      <c r="F28" s="117" t="s">
        <v>427</v>
      </c>
      <c r="G28" s="379" t="s">
        <v>428</v>
      </c>
      <c r="H28" s="379" t="s">
        <v>346</v>
      </c>
      <c r="I28" s="135"/>
      <c r="J28" s="378">
        <v>40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59"/>
    </row>
    <row r="29" spans="1:39">
      <c r="A29" s="333">
        <v>2</v>
      </c>
      <c r="B29" s="117" t="s">
        <v>330</v>
      </c>
      <c r="C29" s="117" t="s">
        <v>99</v>
      </c>
      <c r="D29" s="117">
        <v>5</v>
      </c>
      <c r="E29" s="117" t="s">
        <v>429</v>
      </c>
      <c r="F29" s="117" t="s">
        <v>302</v>
      </c>
      <c r="G29" s="117" t="s">
        <v>388</v>
      </c>
      <c r="H29" s="117" t="s">
        <v>354</v>
      </c>
      <c r="I29" s="135"/>
      <c r="J29" s="378">
        <v>73</v>
      </c>
      <c r="K29" s="135">
        <f>J29+($W29-$J29)/13</f>
        <v>75.07692307692308</v>
      </c>
      <c r="L29" s="135">
        <f t="shared" ref="L29:V30" si="12">K29+($W29-$J29)/13</f>
        <v>77.15384615384616</v>
      </c>
      <c r="M29" s="135">
        <f t="shared" si="12"/>
        <v>79.230769230769241</v>
      </c>
      <c r="N29" s="135">
        <f t="shared" si="12"/>
        <v>81.307692307692321</v>
      </c>
      <c r="O29" s="135">
        <f t="shared" si="12"/>
        <v>83.384615384615401</v>
      </c>
      <c r="P29" s="135">
        <f t="shared" si="12"/>
        <v>85.461538461538481</v>
      </c>
      <c r="Q29" s="135">
        <f t="shared" si="12"/>
        <v>87.538461538461561</v>
      </c>
      <c r="R29" s="135">
        <f t="shared" si="12"/>
        <v>89.615384615384642</v>
      </c>
      <c r="S29" s="135">
        <f t="shared" si="12"/>
        <v>91.692307692307722</v>
      </c>
      <c r="T29" s="135">
        <f t="shared" si="12"/>
        <v>93.769230769230802</v>
      </c>
      <c r="U29" s="135">
        <f t="shared" si="12"/>
        <v>95.846153846153882</v>
      </c>
      <c r="V29" s="135">
        <f t="shared" si="12"/>
        <v>97.923076923076962</v>
      </c>
      <c r="W29" s="409">
        <v>100</v>
      </c>
      <c r="X29" s="135">
        <v>100</v>
      </c>
      <c r="Y29" s="135">
        <v>100</v>
      </c>
      <c r="Z29" s="135">
        <v>100</v>
      </c>
      <c r="AA29" s="135">
        <v>100</v>
      </c>
      <c r="AB29" s="135">
        <v>100</v>
      </c>
      <c r="AC29" s="135">
        <v>100</v>
      </c>
      <c r="AD29" s="135">
        <v>100</v>
      </c>
      <c r="AE29" s="135">
        <v>100</v>
      </c>
      <c r="AF29" s="135">
        <v>100</v>
      </c>
      <c r="AG29" s="135">
        <v>100</v>
      </c>
      <c r="AH29" s="135">
        <v>100</v>
      </c>
      <c r="AI29" s="135">
        <v>100</v>
      </c>
      <c r="AJ29" s="135">
        <v>100</v>
      </c>
      <c r="AK29" s="135">
        <v>100</v>
      </c>
      <c r="AL29" s="135">
        <v>100</v>
      </c>
      <c r="AM29" s="135">
        <v>100</v>
      </c>
    </row>
    <row r="30" spans="1:39">
      <c r="A30" s="333">
        <v>2</v>
      </c>
      <c r="B30" s="117" t="s">
        <v>330</v>
      </c>
      <c r="C30" s="117" t="s">
        <v>99</v>
      </c>
      <c r="D30" s="117">
        <v>5</v>
      </c>
      <c r="E30" s="117" t="s">
        <v>429</v>
      </c>
      <c r="F30" s="117" t="s">
        <v>430</v>
      </c>
      <c r="G30" s="379" t="s">
        <v>388</v>
      </c>
      <c r="H30" s="379" t="s">
        <v>354</v>
      </c>
      <c r="I30" s="135"/>
      <c r="J30" s="378">
        <f>100-J29</f>
        <v>27</v>
      </c>
      <c r="K30" s="115">
        <f>J30+($W30-$J30)/13</f>
        <v>24.923076923076923</v>
      </c>
      <c r="L30" s="115">
        <f t="shared" si="12"/>
        <v>22.846153846153847</v>
      </c>
      <c r="M30" s="115">
        <f t="shared" si="12"/>
        <v>20.76923076923077</v>
      </c>
      <c r="N30" s="115">
        <f t="shared" si="12"/>
        <v>18.692307692307693</v>
      </c>
      <c r="O30" s="115">
        <f t="shared" si="12"/>
        <v>16.615384615384617</v>
      </c>
      <c r="P30" s="115">
        <f t="shared" si="12"/>
        <v>14.53846153846154</v>
      </c>
      <c r="Q30" s="115">
        <f t="shared" si="12"/>
        <v>12.461538461538463</v>
      </c>
      <c r="R30" s="115">
        <f t="shared" si="12"/>
        <v>10.384615384615387</v>
      </c>
      <c r="S30" s="115">
        <f t="shared" si="12"/>
        <v>8.3076923076923102</v>
      </c>
      <c r="T30" s="115">
        <f t="shared" si="12"/>
        <v>6.2307692307692335</v>
      </c>
      <c r="U30" s="115">
        <f t="shared" si="12"/>
        <v>4.1538461538461569</v>
      </c>
      <c r="V30" s="115">
        <f t="shared" si="12"/>
        <v>2.0769230769230798</v>
      </c>
      <c r="W30" s="13">
        <v>0</v>
      </c>
      <c r="X30" s="115">
        <v>0</v>
      </c>
      <c r="Y30" s="115">
        <v>0</v>
      </c>
      <c r="Z30" s="115">
        <v>0</v>
      </c>
      <c r="AA30" s="115">
        <v>0</v>
      </c>
      <c r="AB30" s="115">
        <v>0</v>
      </c>
      <c r="AC30" s="115">
        <v>0</v>
      </c>
      <c r="AD30" s="115">
        <v>0</v>
      </c>
      <c r="AE30" s="115">
        <v>0</v>
      </c>
      <c r="AF30" s="115">
        <v>0</v>
      </c>
      <c r="AG30" s="115">
        <v>0</v>
      </c>
      <c r="AH30" s="115">
        <v>0</v>
      </c>
      <c r="AI30" s="115">
        <v>0</v>
      </c>
      <c r="AJ30" s="115">
        <v>0</v>
      </c>
      <c r="AK30" s="115">
        <v>0</v>
      </c>
      <c r="AL30" s="115">
        <v>0</v>
      </c>
      <c r="AM30" s="115">
        <v>0</v>
      </c>
    </row>
    <row r="31" spans="1:39">
      <c r="A31" s="414">
        <v>2</v>
      </c>
      <c r="B31" s="67" t="s">
        <v>330</v>
      </c>
      <c r="C31" s="67" t="s">
        <v>99</v>
      </c>
      <c r="D31" s="67">
        <v>6</v>
      </c>
      <c r="E31" s="67" t="s">
        <v>751</v>
      </c>
      <c r="F31" s="67" t="s">
        <v>752</v>
      </c>
      <c r="G31" s="67" t="s">
        <v>395</v>
      </c>
      <c r="H31" s="67" t="s">
        <v>354</v>
      </c>
      <c r="I31" s="67"/>
      <c r="J31" s="239">
        <v>0</v>
      </c>
      <c r="K31" s="239">
        <v>0</v>
      </c>
      <c r="L31" s="239">
        <v>0</v>
      </c>
      <c r="M31" s="239">
        <v>0</v>
      </c>
      <c r="N31" s="239">
        <v>0</v>
      </c>
      <c r="O31" s="239">
        <v>0</v>
      </c>
      <c r="P31" s="239">
        <v>0</v>
      </c>
      <c r="Q31" s="239">
        <v>0</v>
      </c>
      <c r="R31" s="239">
        <v>0</v>
      </c>
      <c r="S31" s="239">
        <v>0</v>
      </c>
      <c r="T31" s="239">
        <v>0</v>
      </c>
      <c r="U31" s="239">
        <v>0</v>
      </c>
      <c r="V31" s="239">
        <v>0</v>
      </c>
      <c r="W31" s="239">
        <v>0</v>
      </c>
      <c r="X31" s="239">
        <v>0</v>
      </c>
      <c r="Y31" s="239">
        <v>0</v>
      </c>
      <c r="Z31" s="239">
        <v>0</v>
      </c>
      <c r="AA31" s="239">
        <v>0</v>
      </c>
      <c r="AB31" s="239">
        <v>0</v>
      </c>
      <c r="AC31" s="239">
        <v>0</v>
      </c>
      <c r="AD31" s="239">
        <v>0</v>
      </c>
      <c r="AE31" s="239">
        <v>0</v>
      </c>
      <c r="AF31" s="239">
        <v>0</v>
      </c>
      <c r="AG31" s="239">
        <v>0</v>
      </c>
      <c r="AH31" s="239">
        <v>0</v>
      </c>
      <c r="AI31" s="239">
        <v>0</v>
      </c>
      <c r="AJ31" s="239">
        <v>0</v>
      </c>
      <c r="AK31" s="239">
        <v>0</v>
      </c>
      <c r="AL31" s="239">
        <v>0</v>
      </c>
      <c r="AM31" s="239">
        <v>0</v>
      </c>
    </row>
    <row r="32" spans="1:39">
      <c r="A32" s="333">
        <v>2</v>
      </c>
      <c r="B32" s="117" t="s">
        <v>330</v>
      </c>
      <c r="C32" s="117" t="s">
        <v>99</v>
      </c>
      <c r="D32" s="117">
        <v>7</v>
      </c>
      <c r="E32" s="117" t="s">
        <v>753</v>
      </c>
      <c r="F32" s="117" t="s">
        <v>752</v>
      </c>
      <c r="G32" s="115" t="s">
        <v>770</v>
      </c>
      <c r="H32" s="135" t="s">
        <v>346</v>
      </c>
      <c r="I32" s="115"/>
      <c r="J32" s="135">
        <v>0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436"/>
    </row>
    <row r="33" spans="1:39" ht="15" thickBot="1">
      <c r="A33" s="334">
        <v>2</v>
      </c>
      <c r="B33" s="119" t="s">
        <v>330</v>
      </c>
      <c r="C33" s="119" t="s">
        <v>99</v>
      </c>
      <c r="D33" s="119">
        <v>8</v>
      </c>
      <c r="E33" s="119" t="s">
        <v>754</v>
      </c>
      <c r="F33" s="117" t="s">
        <v>303</v>
      </c>
      <c r="G33" s="118" t="s">
        <v>497</v>
      </c>
      <c r="H33" s="118" t="s">
        <v>346</v>
      </c>
      <c r="I33" s="118"/>
      <c r="J33" s="136">
        <v>0</v>
      </c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37"/>
    </row>
    <row r="34" spans="1:39">
      <c r="A34" s="329">
        <v>3</v>
      </c>
      <c r="B34" s="330" t="s">
        <v>331</v>
      </c>
      <c r="C34" s="330" t="s">
        <v>99</v>
      </c>
      <c r="D34" s="330">
        <v>1</v>
      </c>
      <c r="E34" s="330" t="s">
        <v>415</v>
      </c>
      <c r="F34" s="197" t="s">
        <v>416</v>
      </c>
      <c r="G34" s="197" t="s">
        <v>417</v>
      </c>
      <c r="H34" s="330" t="s">
        <v>354</v>
      </c>
      <c r="I34" s="197"/>
      <c r="J34" s="197">
        <v>1.2410000000000001</v>
      </c>
      <c r="K34" s="197">
        <v>1.16825</v>
      </c>
      <c r="L34" s="197">
        <v>1.0954999999999999</v>
      </c>
      <c r="M34" s="197">
        <v>1.02275</v>
      </c>
      <c r="N34" s="197">
        <v>0.95</v>
      </c>
      <c r="O34" s="197">
        <v>0.89999999999999991</v>
      </c>
      <c r="P34" s="197">
        <v>0.85</v>
      </c>
      <c r="Q34" s="197">
        <v>0.79999999999999993</v>
      </c>
      <c r="R34" s="197">
        <v>0.75</v>
      </c>
      <c r="S34" s="197">
        <v>0.7</v>
      </c>
      <c r="T34" s="197">
        <v>0.7</v>
      </c>
      <c r="U34" s="200">
        <v>0.7</v>
      </c>
      <c r="V34" s="343">
        <v>0.7</v>
      </c>
      <c r="W34" s="343">
        <v>0.7</v>
      </c>
      <c r="X34" s="197">
        <v>0.7</v>
      </c>
      <c r="Y34" s="197">
        <v>0.7</v>
      </c>
      <c r="Z34" s="200">
        <v>0.7</v>
      </c>
      <c r="AA34" s="197">
        <v>0.7</v>
      </c>
      <c r="AB34" s="197">
        <v>0.7</v>
      </c>
      <c r="AC34" s="197">
        <v>0.7</v>
      </c>
      <c r="AD34" s="197">
        <v>0.7</v>
      </c>
      <c r="AE34" s="197">
        <v>0.7</v>
      </c>
      <c r="AF34" s="197">
        <v>0.7</v>
      </c>
      <c r="AG34" s="197">
        <v>0.7</v>
      </c>
      <c r="AH34" s="197">
        <v>0.7</v>
      </c>
      <c r="AI34" s="197">
        <v>0.7</v>
      </c>
      <c r="AJ34" s="200">
        <v>0.7</v>
      </c>
      <c r="AK34" s="197">
        <v>0.7</v>
      </c>
      <c r="AL34" s="197">
        <v>0.7</v>
      </c>
      <c r="AM34" s="331">
        <v>0.7</v>
      </c>
    </row>
    <row r="35" spans="1:39">
      <c r="A35" s="332">
        <v>3</v>
      </c>
      <c r="B35" s="19" t="s">
        <v>331</v>
      </c>
      <c r="C35" s="19" t="s">
        <v>99</v>
      </c>
      <c r="D35" s="19">
        <v>2</v>
      </c>
      <c r="E35" s="19" t="s">
        <v>418</v>
      </c>
      <c r="F35" s="67" t="s">
        <v>285</v>
      </c>
      <c r="G35" s="67" t="s">
        <v>388</v>
      </c>
      <c r="H35" s="19" t="s">
        <v>354</v>
      </c>
      <c r="I35" s="67"/>
      <c r="J35" s="67">
        <v>83</v>
      </c>
      <c r="K35" s="239">
        <f t="shared" ref="K35:W35" si="13">J35+($X35-$J35)/14</f>
        <v>82.285714285714292</v>
      </c>
      <c r="L35" s="239">
        <f t="shared" si="13"/>
        <v>81.571428571428584</v>
      </c>
      <c r="M35" s="239">
        <f t="shared" si="13"/>
        <v>80.857142857142875</v>
      </c>
      <c r="N35" s="239">
        <f t="shared" si="13"/>
        <v>80.142857142857167</v>
      </c>
      <c r="O35" s="239">
        <f t="shared" si="13"/>
        <v>79.428571428571459</v>
      </c>
      <c r="P35" s="239">
        <f t="shared" si="13"/>
        <v>78.714285714285751</v>
      </c>
      <c r="Q35" s="239">
        <f t="shared" si="13"/>
        <v>78.000000000000043</v>
      </c>
      <c r="R35" s="239">
        <f t="shared" si="13"/>
        <v>77.285714285714334</v>
      </c>
      <c r="S35" s="239">
        <f t="shared" si="13"/>
        <v>76.571428571428626</v>
      </c>
      <c r="T35" s="239">
        <f t="shared" si="13"/>
        <v>75.857142857142918</v>
      </c>
      <c r="U35" s="239">
        <f t="shared" si="13"/>
        <v>75.14285714285721</v>
      </c>
      <c r="V35" s="239">
        <f t="shared" si="13"/>
        <v>74.428571428571502</v>
      </c>
      <c r="W35" s="239">
        <f t="shared" si="13"/>
        <v>73.714285714285793</v>
      </c>
      <c r="X35" s="173">
        <v>73</v>
      </c>
      <c r="Y35" s="67">
        <f>X35</f>
        <v>73</v>
      </c>
      <c r="Z35" s="67">
        <f t="shared" ref="Z35:AM35" si="14">Y35</f>
        <v>73</v>
      </c>
      <c r="AA35" s="67">
        <f t="shared" si="14"/>
        <v>73</v>
      </c>
      <c r="AB35" s="67">
        <f t="shared" si="14"/>
        <v>73</v>
      </c>
      <c r="AC35" s="67">
        <f t="shared" si="14"/>
        <v>73</v>
      </c>
      <c r="AD35" s="67">
        <f t="shared" si="14"/>
        <v>73</v>
      </c>
      <c r="AE35" s="67">
        <f t="shared" si="14"/>
        <v>73</v>
      </c>
      <c r="AF35" s="67">
        <f t="shared" si="14"/>
        <v>73</v>
      </c>
      <c r="AG35" s="67">
        <f t="shared" si="14"/>
        <v>73</v>
      </c>
      <c r="AH35" s="67">
        <f t="shared" si="14"/>
        <v>73</v>
      </c>
      <c r="AI35" s="67">
        <f t="shared" si="14"/>
        <v>73</v>
      </c>
      <c r="AJ35" s="67">
        <f t="shared" si="14"/>
        <v>73</v>
      </c>
      <c r="AK35" s="67">
        <f t="shared" si="14"/>
        <v>73</v>
      </c>
      <c r="AL35" s="67">
        <f t="shared" si="14"/>
        <v>73</v>
      </c>
      <c r="AM35" s="96">
        <f t="shared" si="14"/>
        <v>73</v>
      </c>
    </row>
    <row r="36" spans="1:39">
      <c r="A36" s="332">
        <v>3</v>
      </c>
      <c r="B36" s="19" t="s">
        <v>331</v>
      </c>
      <c r="C36" s="19" t="s">
        <v>99</v>
      </c>
      <c r="D36" s="19">
        <v>2</v>
      </c>
      <c r="E36" s="19" t="s">
        <v>418</v>
      </c>
      <c r="F36" s="67" t="s">
        <v>419</v>
      </c>
      <c r="G36" s="67" t="s">
        <v>388</v>
      </c>
      <c r="H36" s="19" t="s">
        <v>354</v>
      </c>
      <c r="I36" s="67"/>
      <c r="J36" s="67">
        <v>0</v>
      </c>
      <c r="K36" s="239">
        <f t="shared" ref="K36:W36" si="15">J36+($X36-$J36)/14</f>
        <v>0</v>
      </c>
      <c r="L36" s="239">
        <f t="shared" si="15"/>
        <v>0</v>
      </c>
      <c r="M36" s="239">
        <f t="shared" si="15"/>
        <v>0</v>
      </c>
      <c r="N36" s="239">
        <f t="shared" si="15"/>
        <v>0</v>
      </c>
      <c r="O36" s="239">
        <f t="shared" si="15"/>
        <v>0</v>
      </c>
      <c r="P36" s="239">
        <f t="shared" si="15"/>
        <v>0</v>
      </c>
      <c r="Q36" s="239">
        <f t="shared" si="15"/>
        <v>0</v>
      </c>
      <c r="R36" s="239">
        <f t="shared" si="15"/>
        <v>0</v>
      </c>
      <c r="S36" s="239">
        <f t="shared" si="15"/>
        <v>0</v>
      </c>
      <c r="T36" s="239">
        <f t="shared" si="15"/>
        <v>0</v>
      </c>
      <c r="U36" s="239">
        <f t="shared" si="15"/>
        <v>0</v>
      </c>
      <c r="V36" s="239">
        <f t="shared" si="15"/>
        <v>0</v>
      </c>
      <c r="W36" s="239">
        <f t="shared" si="15"/>
        <v>0</v>
      </c>
      <c r="X36" s="67">
        <v>0</v>
      </c>
      <c r="Y36" s="67">
        <v>0</v>
      </c>
      <c r="Z36" s="67">
        <v>0</v>
      </c>
      <c r="AA36" s="67">
        <v>0</v>
      </c>
      <c r="AB36" s="67">
        <v>0</v>
      </c>
      <c r="AC36" s="67">
        <v>0</v>
      </c>
      <c r="AD36" s="67">
        <v>0</v>
      </c>
      <c r="AE36" s="67">
        <v>0</v>
      </c>
      <c r="AF36" s="67">
        <v>0</v>
      </c>
      <c r="AG36" s="67">
        <v>0</v>
      </c>
      <c r="AH36" s="67">
        <v>0</v>
      </c>
      <c r="AI36" s="67">
        <v>0</v>
      </c>
      <c r="AJ36" s="67">
        <v>0</v>
      </c>
      <c r="AK36" s="67">
        <v>0</v>
      </c>
      <c r="AL36" s="67">
        <v>0</v>
      </c>
      <c r="AM36" s="96">
        <v>0</v>
      </c>
    </row>
    <row r="37" spans="1:39">
      <c r="A37" s="332">
        <v>3</v>
      </c>
      <c r="B37" s="19" t="s">
        <v>331</v>
      </c>
      <c r="C37" s="19" t="s">
        <v>99</v>
      </c>
      <c r="D37" s="19">
        <v>2</v>
      </c>
      <c r="E37" s="19" t="s">
        <v>418</v>
      </c>
      <c r="F37" s="67" t="s">
        <v>420</v>
      </c>
      <c r="G37" s="67" t="s">
        <v>388</v>
      </c>
      <c r="H37" s="19" t="s">
        <v>354</v>
      </c>
      <c r="I37" s="67"/>
      <c r="J37" s="67">
        <v>0</v>
      </c>
      <c r="K37" s="239">
        <f t="shared" ref="K37:W37" si="16">J37+($X37-$J37)/14</f>
        <v>0.5</v>
      </c>
      <c r="L37" s="239">
        <f t="shared" si="16"/>
        <v>1</v>
      </c>
      <c r="M37" s="239">
        <f t="shared" si="16"/>
        <v>1.5</v>
      </c>
      <c r="N37" s="239">
        <f t="shared" si="16"/>
        <v>2</v>
      </c>
      <c r="O37" s="239">
        <f t="shared" si="16"/>
        <v>2.5</v>
      </c>
      <c r="P37" s="239">
        <f t="shared" si="16"/>
        <v>3</v>
      </c>
      <c r="Q37" s="239">
        <f t="shared" si="16"/>
        <v>3.5</v>
      </c>
      <c r="R37" s="239">
        <f t="shared" si="16"/>
        <v>4</v>
      </c>
      <c r="S37" s="239">
        <f t="shared" si="16"/>
        <v>4.5</v>
      </c>
      <c r="T37" s="239">
        <f t="shared" si="16"/>
        <v>5</v>
      </c>
      <c r="U37" s="239">
        <f t="shared" si="16"/>
        <v>5.5</v>
      </c>
      <c r="V37" s="239">
        <f t="shared" si="16"/>
        <v>6</v>
      </c>
      <c r="W37" s="239">
        <f t="shared" si="16"/>
        <v>6.5</v>
      </c>
      <c r="X37" s="173">
        <v>7</v>
      </c>
      <c r="Y37" s="67">
        <f>X37</f>
        <v>7</v>
      </c>
      <c r="Z37" s="67">
        <f t="shared" ref="Z37:AM37" si="17">Y37</f>
        <v>7</v>
      </c>
      <c r="AA37" s="67">
        <f t="shared" si="17"/>
        <v>7</v>
      </c>
      <c r="AB37" s="67">
        <f t="shared" si="17"/>
        <v>7</v>
      </c>
      <c r="AC37" s="67">
        <f t="shared" si="17"/>
        <v>7</v>
      </c>
      <c r="AD37" s="67">
        <f t="shared" si="17"/>
        <v>7</v>
      </c>
      <c r="AE37" s="67">
        <f t="shared" si="17"/>
        <v>7</v>
      </c>
      <c r="AF37" s="67">
        <f t="shared" si="17"/>
        <v>7</v>
      </c>
      <c r="AG37" s="67">
        <f t="shared" si="17"/>
        <v>7</v>
      </c>
      <c r="AH37" s="67">
        <f t="shared" si="17"/>
        <v>7</v>
      </c>
      <c r="AI37" s="67">
        <f t="shared" si="17"/>
        <v>7</v>
      </c>
      <c r="AJ37" s="67">
        <f t="shared" si="17"/>
        <v>7</v>
      </c>
      <c r="AK37" s="67">
        <f t="shared" si="17"/>
        <v>7</v>
      </c>
      <c r="AL37" s="67">
        <f t="shared" si="17"/>
        <v>7</v>
      </c>
      <c r="AM37" s="96">
        <f t="shared" si="17"/>
        <v>7</v>
      </c>
    </row>
    <row r="38" spans="1:39">
      <c r="A38" s="332">
        <v>3</v>
      </c>
      <c r="B38" s="19" t="s">
        <v>331</v>
      </c>
      <c r="C38" s="19" t="s">
        <v>99</v>
      </c>
      <c r="D38" s="19">
        <v>2</v>
      </c>
      <c r="E38" s="19" t="s">
        <v>418</v>
      </c>
      <c r="F38" s="67" t="s">
        <v>421</v>
      </c>
      <c r="G38" s="67" t="s">
        <v>388</v>
      </c>
      <c r="H38" s="19" t="s">
        <v>354</v>
      </c>
      <c r="I38" s="67"/>
      <c r="J38" s="67">
        <v>0</v>
      </c>
      <c r="K38" s="239">
        <f t="shared" ref="K38:W38" si="18">J38+($X38-$J38)/14</f>
        <v>1.4285714285714286</v>
      </c>
      <c r="L38" s="239">
        <f t="shared" si="18"/>
        <v>2.8571428571428572</v>
      </c>
      <c r="M38" s="239">
        <f t="shared" si="18"/>
        <v>4.2857142857142856</v>
      </c>
      <c r="N38" s="239">
        <f t="shared" si="18"/>
        <v>5.7142857142857144</v>
      </c>
      <c r="O38" s="239">
        <f t="shared" si="18"/>
        <v>7.1428571428571432</v>
      </c>
      <c r="P38" s="239">
        <f t="shared" si="18"/>
        <v>8.5714285714285712</v>
      </c>
      <c r="Q38" s="239">
        <f t="shared" si="18"/>
        <v>10</v>
      </c>
      <c r="R38" s="239">
        <f t="shared" si="18"/>
        <v>11.428571428571429</v>
      </c>
      <c r="S38" s="239">
        <f t="shared" si="18"/>
        <v>12.857142857142858</v>
      </c>
      <c r="T38" s="239">
        <f t="shared" si="18"/>
        <v>14.285714285714286</v>
      </c>
      <c r="U38" s="239">
        <f t="shared" si="18"/>
        <v>15.714285714285715</v>
      </c>
      <c r="V38" s="239">
        <f t="shared" si="18"/>
        <v>17.142857142857142</v>
      </c>
      <c r="W38" s="239">
        <f t="shared" si="18"/>
        <v>18.571428571428569</v>
      </c>
      <c r="X38" s="173">
        <v>20</v>
      </c>
      <c r="Y38" s="67">
        <f>X38</f>
        <v>20</v>
      </c>
      <c r="Z38" s="67">
        <f t="shared" ref="Z38:AM38" si="19">Y38</f>
        <v>20</v>
      </c>
      <c r="AA38" s="67">
        <f t="shared" si="19"/>
        <v>20</v>
      </c>
      <c r="AB38" s="67">
        <f t="shared" si="19"/>
        <v>20</v>
      </c>
      <c r="AC38" s="67">
        <f t="shared" si="19"/>
        <v>20</v>
      </c>
      <c r="AD38" s="67">
        <f t="shared" si="19"/>
        <v>20</v>
      </c>
      <c r="AE38" s="67">
        <f t="shared" si="19"/>
        <v>20</v>
      </c>
      <c r="AF38" s="67">
        <f t="shared" si="19"/>
        <v>20</v>
      </c>
      <c r="AG38" s="67">
        <f t="shared" si="19"/>
        <v>20</v>
      </c>
      <c r="AH38" s="67">
        <f t="shared" si="19"/>
        <v>20</v>
      </c>
      <c r="AI38" s="67">
        <f t="shared" si="19"/>
        <v>20</v>
      </c>
      <c r="AJ38" s="67">
        <f t="shared" si="19"/>
        <v>20</v>
      </c>
      <c r="AK38" s="67">
        <f t="shared" si="19"/>
        <v>20</v>
      </c>
      <c r="AL38" s="67">
        <f t="shared" si="19"/>
        <v>20</v>
      </c>
      <c r="AM38" s="96">
        <f t="shared" si="19"/>
        <v>20</v>
      </c>
    </row>
    <row r="39" spans="1:39">
      <c r="A39" s="332">
        <v>3</v>
      </c>
      <c r="B39" s="19" t="s">
        <v>331</v>
      </c>
      <c r="C39" s="19" t="s">
        <v>99</v>
      </c>
      <c r="D39" s="19">
        <v>2</v>
      </c>
      <c r="E39" s="19" t="s">
        <v>418</v>
      </c>
      <c r="F39" s="67" t="s">
        <v>294</v>
      </c>
      <c r="G39" s="67" t="s">
        <v>388</v>
      </c>
      <c r="H39" s="19" t="s">
        <v>354</v>
      </c>
      <c r="I39" s="67"/>
      <c r="J39" s="67">
        <v>0</v>
      </c>
      <c r="K39" s="239">
        <f t="shared" ref="K39:W39" si="20">J39+($X39-$J39)/14</f>
        <v>0</v>
      </c>
      <c r="L39" s="239">
        <f t="shared" si="20"/>
        <v>0</v>
      </c>
      <c r="M39" s="239">
        <f t="shared" si="20"/>
        <v>0</v>
      </c>
      <c r="N39" s="239">
        <f t="shared" si="20"/>
        <v>0</v>
      </c>
      <c r="O39" s="239">
        <f t="shared" si="20"/>
        <v>0</v>
      </c>
      <c r="P39" s="239">
        <f t="shared" si="20"/>
        <v>0</v>
      </c>
      <c r="Q39" s="239">
        <f t="shared" si="20"/>
        <v>0</v>
      </c>
      <c r="R39" s="239">
        <f t="shared" si="20"/>
        <v>0</v>
      </c>
      <c r="S39" s="239">
        <f t="shared" si="20"/>
        <v>0</v>
      </c>
      <c r="T39" s="239">
        <f t="shared" si="20"/>
        <v>0</v>
      </c>
      <c r="U39" s="239">
        <f t="shared" si="20"/>
        <v>0</v>
      </c>
      <c r="V39" s="239">
        <f t="shared" si="20"/>
        <v>0</v>
      </c>
      <c r="W39" s="239">
        <f t="shared" si="20"/>
        <v>0</v>
      </c>
      <c r="X39" s="67">
        <v>0</v>
      </c>
      <c r="Y39" s="67">
        <v>0</v>
      </c>
      <c r="Z39" s="67">
        <v>0</v>
      </c>
      <c r="AA39" s="67">
        <v>0</v>
      </c>
      <c r="AB39" s="67">
        <v>0</v>
      </c>
      <c r="AC39" s="67">
        <v>0</v>
      </c>
      <c r="AD39" s="67">
        <v>0</v>
      </c>
      <c r="AE39" s="67">
        <v>0</v>
      </c>
      <c r="AF39" s="67">
        <v>0</v>
      </c>
      <c r="AG39" s="67">
        <v>0</v>
      </c>
      <c r="AH39" s="67">
        <v>0</v>
      </c>
      <c r="AI39" s="67">
        <v>0</v>
      </c>
      <c r="AJ39" s="67">
        <v>0</v>
      </c>
      <c r="AK39" s="67">
        <v>0</v>
      </c>
      <c r="AL39" s="67">
        <v>0</v>
      </c>
      <c r="AM39" s="96">
        <v>0</v>
      </c>
    </row>
    <row r="40" spans="1:39">
      <c r="A40" s="332">
        <v>3</v>
      </c>
      <c r="B40" s="19" t="s">
        <v>331</v>
      </c>
      <c r="C40" s="19" t="s">
        <v>99</v>
      </c>
      <c r="D40" s="19">
        <v>2</v>
      </c>
      <c r="E40" s="19" t="s">
        <v>418</v>
      </c>
      <c r="F40" s="67" t="s">
        <v>422</v>
      </c>
      <c r="G40" s="67" t="s">
        <v>388</v>
      </c>
      <c r="H40" s="19" t="s">
        <v>354</v>
      </c>
      <c r="I40" s="67"/>
      <c r="J40" s="67">
        <v>0</v>
      </c>
      <c r="K40" s="239">
        <f t="shared" ref="K40:W40" si="21">J40+($X40-$J40)/14</f>
        <v>0</v>
      </c>
      <c r="L40" s="239">
        <f t="shared" si="21"/>
        <v>0</v>
      </c>
      <c r="M40" s="239">
        <f t="shared" si="21"/>
        <v>0</v>
      </c>
      <c r="N40" s="239">
        <f t="shared" si="21"/>
        <v>0</v>
      </c>
      <c r="O40" s="239">
        <f t="shared" si="21"/>
        <v>0</v>
      </c>
      <c r="P40" s="239">
        <f t="shared" si="21"/>
        <v>0</v>
      </c>
      <c r="Q40" s="239">
        <f t="shared" si="21"/>
        <v>0</v>
      </c>
      <c r="R40" s="239">
        <f t="shared" si="21"/>
        <v>0</v>
      </c>
      <c r="S40" s="239">
        <f t="shared" si="21"/>
        <v>0</v>
      </c>
      <c r="T40" s="239">
        <f t="shared" si="21"/>
        <v>0</v>
      </c>
      <c r="U40" s="239">
        <f t="shared" si="21"/>
        <v>0</v>
      </c>
      <c r="V40" s="239">
        <f t="shared" si="21"/>
        <v>0</v>
      </c>
      <c r="W40" s="239">
        <f t="shared" si="21"/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7">
        <v>0</v>
      </c>
      <c r="AD40" s="67">
        <v>0</v>
      </c>
      <c r="AE40" s="67">
        <v>0</v>
      </c>
      <c r="AF40" s="67">
        <v>0</v>
      </c>
      <c r="AG40" s="67">
        <v>0</v>
      </c>
      <c r="AH40" s="67">
        <v>0</v>
      </c>
      <c r="AI40" s="67">
        <v>0</v>
      </c>
      <c r="AJ40" s="67">
        <v>0</v>
      </c>
      <c r="AK40" s="67">
        <v>0</v>
      </c>
      <c r="AL40" s="67">
        <v>0</v>
      </c>
      <c r="AM40" s="96">
        <v>0</v>
      </c>
    </row>
    <row r="41" spans="1:39">
      <c r="A41" s="332">
        <v>3</v>
      </c>
      <c r="B41" s="19" t="s">
        <v>331</v>
      </c>
      <c r="C41" s="19" t="s">
        <v>99</v>
      </c>
      <c r="D41" s="19">
        <v>2</v>
      </c>
      <c r="E41" s="19" t="s">
        <v>418</v>
      </c>
      <c r="F41" s="67" t="s">
        <v>423</v>
      </c>
      <c r="G41" s="67" t="s">
        <v>388</v>
      </c>
      <c r="H41" s="19" t="s">
        <v>354</v>
      </c>
      <c r="I41" s="67"/>
      <c r="J41" s="67">
        <v>0</v>
      </c>
      <c r="K41" s="239">
        <f t="shared" ref="K41:W41" si="22">J41+($X41-$J41)/14</f>
        <v>0</v>
      </c>
      <c r="L41" s="239">
        <f t="shared" si="22"/>
        <v>0</v>
      </c>
      <c r="M41" s="239">
        <f t="shared" si="22"/>
        <v>0</v>
      </c>
      <c r="N41" s="239">
        <f t="shared" si="22"/>
        <v>0</v>
      </c>
      <c r="O41" s="239">
        <f t="shared" si="22"/>
        <v>0</v>
      </c>
      <c r="P41" s="239">
        <f t="shared" si="22"/>
        <v>0</v>
      </c>
      <c r="Q41" s="239">
        <f t="shared" si="22"/>
        <v>0</v>
      </c>
      <c r="R41" s="239">
        <f t="shared" si="22"/>
        <v>0</v>
      </c>
      <c r="S41" s="239">
        <f t="shared" si="22"/>
        <v>0</v>
      </c>
      <c r="T41" s="239">
        <f t="shared" si="22"/>
        <v>0</v>
      </c>
      <c r="U41" s="239">
        <f t="shared" si="22"/>
        <v>0</v>
      </c>
      <c r="V41" s="239">
        <f t="shared" si="22"/>
        <v>0</v>
      </c>
      <c r="W41" s="239">
        <f t="shared" si="22"/>
        <v>0</v>
      </c>
      <c r="X41" s="67">
        <v>0</v>
      </c>
      <c r="Y41" s="67">
        <v>0</v>
      </c>
      <c r="Z41" s="67">
        <v>0</v>
      </c>
      <c r="AA41" s="67">
        <v>0</v>
      </c>
      <c r="AB41" s="67">
        <v>0</v>
      </c>
      <c r="AC41" s="67">
        <v>0</v>
      </c>
      <c r="AD41" s="67">
        <v>0</v>
      </c>
      <c r="AE41" s="67">
        <v>0</v>
      </c>
      <c r="AF41" s="67">
        <v>0</v>
      </c>
      <c r="AG41" s="67">
        <v>0</v>
      </c>
      <c r="AH41" s="67">
        <v>0</v>
      </c>
      <c r="AI41" s="67">
        <v>0</v>
      </c>
      <c r="AJ41" s="67">
        <v>0</v>
      </c>
      <c r="AK41" s="67">
        <v>0</v>
      </c>
      <c r="AL41" s="67">
        <v>0</v>
      </c>
      <c r="AM41" s="96">
        <v>0</v>
      </c>
    </row>
    <row r="42" spans="1:39">
      <c r="A42" s="332">
        <v>3</v>
      </c>
      <c r="B42" s="19" t="s">
        <v>331</v>
      </c>
      <c r="C42" s="19" t="s">
        <v>99</v>
      </c>
      <c r="D42" s="19">
        <v>2</v>
      </c>
      <c r="E42" s="19" t="s">
        <v>418</v>
      </c>
      <c r="F42" s="67" t="s">
        <v>299</v>
      </c>
      <c r="G42" s="67" t="s">
        <v>388</v>
      </c>
      <c r="H42" s="19" t="s">
        <v>354</v>
      </c>
      <c r="I42" s="67"/>
      <c r="J42" s="67">
        <v>17</v>
      </c>
      <c r="K42" s="239">
        <f t="shared" ref="K42:W42" si="23">J42+($X42-$J42)/14</f>
        <v>15.785714285714286</v>
      </c>
      <c r="L42" s="239">
        <f t="shared" si="23"/>
        <v>14.571428571428573</v>
      </c>
      <c r="M42" s="239">
        <f t="shared" si="23"/>
        <v>13.357142857142859</v>
      </c>
      <c r="N42" s="239">
        <f t="shared" si="23"/>
        <v>12.142857142857146</v>
      </c>
      <c r="O42" s="239">
        <f t="shared" si="23"/>
        <v>10.928571428571432</v>
      </c>
      <c r="P42" s="239">
        <f t="shared" si="23"/>
        <v>9.7142857142857189</v>
      </c>
      <c r="Q42" s="239">
        <f t="shared" si="23"/>
        <v>8.5000000000000053</v>
      </c>
      <c r="R42" s="239">
        <f t="shared" si="23"/>
        <v>7.2857142857142909</v>
      </c>
      <c r="S42" s="239">
        <f t="shared" si="23"/>
        <v>6.0714285714285765</v>
      </c>
      <c r="T42" s="239">
        <f t="shared" si="23"/>
        <v>4.8571428571428621</v>
      </c>
      <c r="U42" s="239">
        <f t="shared" si="23"/>
        <v>3.6428571428571477</v>
      </c>
      <c r="V42" s="239">
        <f t="shared" si="23"/>
        <v>2.4285714285714333</v>
      </c>
      <c r="W42" s="239">
        <f t="shared" si="23"/>
        <v>1.2142857142857191</v>
      </c>
      <c r="X42" s="67">
        <v>0</v>
      </c>
      <c r="Y42" s="67">
        <v>0</v>
      </c>
      <c r="Z42" s="67">
        <v>0</v>
      </c>
      <c r="AA42" s="67">
        <v>0</v>
      </c>
      <c r="AB42" s="67">
        <v>0</v>
      </c>
      <c r="AC42" s="67">
        <v>0</v>
      </c>
      <c r="AD42" s="67">
        <v>0</v>
      </c>
      <c r="AE42" s="67">
        <v>0</v>
      </c>
      <c r="AF42" s="67">
        <v>0</v>
      </c>
      <c r="AG42" s="67">
        <v>0</v>
      </c>
      <c r="AH42" s="67">
        <v>0</v>
      </c>
      <c r="AI42" s="67">
        <v>0</v>
      </c>
      <c r="AJ42" s="67">
        <v>0</v>
      </c>
      <c r="AK42" s="67">
        <v>0</v>
      </c>
      <c r="AL42" s="67">
        <v>0</v>
      </c>
      <c r="AM42" s="96">
        <v>0</v>
      </c>
    </row>
    <row r="43" spans="1:39">
      <c r="A43" s="332">
        <v>3</v>
      </c>
      <c r="B43" s="19" t="s">
        <v>331</v>
      </c>
      <c r="C43" s="19" t="s">
        <v>99</v>
      </c>
      <c r="D43" s="19">
        <v>3</v>
      </c>
      <c r="E43" s="19" t="s">
        <v>424</v>
      </c>
      <c r="F43" s="67" t="s">
        <v>300</v>
      </c>
      <c r="G43" s="323" t="s">
        <v>388</v>
      </c>
      <c r="H43" s="19" t="s">
        <v>346</v>
      </c>
      <c r="I43" s="67"/>
      <c r="J43" s="67">
        <v>1.7</v>
      </c>
      <c r="K43" s="67">
        <v>0</v>
      </c>
      <c r="L43" s="67">
        <v>0</v>
      </c>
      <c r="M43" s="67">
        <v>0</v>
      </c>
      <c r="N43" s="191">
        <v>0</v>
      </c>
      <c r="O43" s="67">
        <v>0</v>
      </c>
      <c r="P43" s="67">
        <v>0</v>
      </c>
      <c r="Q43" s="67">
        <v>0</v>
      </c>
      <c r="R43" s="67">
        <v>0</v>
      </c>
      <c r="S43" s="67">
        <v>0</v>
      </c>
      <c r="T43" s="67">
        <v>0</v>
      </c>
      <c r="U43" s="67">
        <v>0</v>
      </c>
      <c r="V43" s="67">
        <v>0</v>
      </c>
      <c r="W43" s="67">
        <v>0</v>
      </c>
      <c r="X43" s="67">
        <v>0</v>
      </c>
      <c r="Y43" s="67">
        <v>0</v>
      </c>
      <c r="Z43" s="173">
        <v>0</v>
      </c>
      <c r="AA43" s="67">
        <v>0</v>
      </c>
      <c r="AB43" s="67">
        <v>0</v>
      </c>
      <c r="AC43" s="67">
        <v>0</v>
      </c>
      <c r="AD43" s="67">
        <v>0</v>
      </c>
      <c r="AE43" s="67">
        <v>0</v>
      </c>
      <c r="AF43" s="67">
        <v>0</v>
      </c>
      <c r="AG43" s="67">
        <v>0</v>
      </c>
      <c r="AH43" s="67">
        <v>0</v>
      </c>
      <c r="AI43" s="67">
        <v>0</v>
      </c>
      <c r="AJ43" s="173">
        <v>0</v>
      </c>
      <c r="AK43" s="67">
        <v>0</v>
      </c>
      <c r="AL43" s="67">
        <v>0</v>
      </c>
      <c r="AM43" s="96">
        <v>0</v>
      </c>
    </row>
    <row r="44" spans="1:39">
      <c r="A44" s="333">
        <v>3</v>
      </c>
      <c r="B44" s="117" t="s">
        <v>331</v>
      </c>
      <c r="C44" s="117" t="s">
        <v>99</v>
      </c>
      <c r="D44" s="117">
        <v>4</v>
      </c>
      <c r="E44" s="117" t="s">
        <v>426</v>
      </c>
      <c r="F44" s="117" t="s">
        <v>427</v>
      </c>
      <c r="G44" s="379" t="s">
        <v>428</v>
      </c>
      <c r="H44" s="379" t="s">
        <v>346</v>
      </c>
      <c r="I44" s="135"/>
      <c r="J44" s="378">
        <v>40</v>
      </c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59"/>
    </row>
    <row r="45" spans="1:39">
      <c r="A45" s="333">
        <v>3</v>
      </c>
      <c r="B45" s="117" t="s">
        <v>331</v>
      </c>
      <c r="C45" s="117" t="s">
        <v>99</v>
      </c>
      <c r="D45" s="117">
        <v>5</v>
      </c>
      <c r="E45" s="117" t="s">
        <v>429</v>
      </c>
      <c r="F45" s="117" t="s">
        <v>302</v>
      </c>
      <c r="G45" s="117" t="s">
        <v>388</v>
      </c>
      <c r="H45" s="117" t="s">
        <v>354</v>
      </c>
      <c r="I45" s="135"/>
      <c r="J45" s="378">
        <v>73</v>
      </c>
      <c r="K45" s="135">
        <f>J45+($W45-$J45)/13</f>
        <v>75.07692307692308</v>
      </c>
      <c r="L45" s="135">
        <f t="shared" ref="L45:L46" si="24">K45+($W45-$J45)/13</f>
        <v>77.15384615384616</v>
      </c>
      <c r="M45" s="135">
        <f t="shared" ref="M45:M46" si="25">L45+($W45-$J45)/13</f>
        <v>79.230769230769241</v>
      </c>
      <c r="N45" s="135">
        <f t="shared" ref="N45:N46" si="26">M45+($W45-$J45)/13</f>
        <v>81.307692307692321</v>
      </c>
      <c r="O45" s="135">
        <f t="shared" ref="O45:O46" si="27">N45+($W45-$J45)/13</f>
        <v>83.384615384615401</v>
      </c>
      <c r="P45" s="135">
        <f t="shared" ref="P45:P46" si="28">O45+($W45-$J45)/13</f>
        <v>85.461538461538481</v>
      </c>
      <c r="Q45" s="135">
        <f t="shared" ref="Q45:Q46" si="29">P45+($W45-$J45)/13</f>
        <v>87.538461538461561</v>
      </c>
      <c r="R45" s="135">
        <f t="shared" ref="R45:R46" si="30">Q45+($W45-$J45)/13</f>
        <v>89.615384615384642</v>
      </c>
      <c r="S45" s="135">
        <f t="shared" ref="S45:S46" si="31">R45+($W45-$J45)/13</f>
        <v>91.692307692307722</v>
      </c>
      <c r="T45" s="135">
        <f t="shared" ref="T45:T46" si="32">S45+($W45-$J45)/13</f>
        <v>93.769230769230802</v>
      </c>
      <c r="U45" s="135">
        <f t="shared" ref="U45:U46" si="33">T45+($W45-$J45)/13</f>
        <v>95.846153846153882</v>
      </c>
      <c r="V45" s="135">
        <f t="shared" ref="V45:V46" si="34">U45+($W45-$J45)/13</f>
        <v>97.923076923076962</v>
      </c>
      <c r="W45" s="409">
        <v>100</v>
      </c>
      <c r="X45" s="135">
        <v>100</v>
      </c>
      <c r="Y45" s="135">
        <v>100</v>
      </c>
      <c r="Z45" s="135">
        <v>100</v>
      </c>
      <c r="AA45" s="135">
        <v>100</v>
      </c>
      <c r="AB45" s="135">
        <v>100</v>
      </c>
      <c r="AC45" s="135">
        <v>100</v>
      </c>
      <c r="AD45" s="135">
        <v>100</v>
      </c>
      <c r="AE45" s="135">
        <v>100</v>
      </c>
      <c r="AF45" s="135">
        <v>100</v>
      </c>
      <c r="AG45" s="135">
        <v>100</v>
      </c>
      <c r="AH45" s="135">
        <v>100</v>
      </c>
      <c r="AI45" s="135">
        <v>100</v>
      </c>
      <c r="AJ45" s="135">
        <v>100</v>
      </c>
      <c r="AK45" s="135">
        <v>100</v>
      </c>
      <c r="AL45" s="135">
        <v>100</v>
      </c>
      <c r="AM45" s="135">
        <v>100</v>
      </c>
    </row>
    <row r="46" spans="1:39">
      <c r="A46" s="333">
        <v>3</v>
      </c>
      <c r="B46" s="117" t="s">
        <v>331</v>
      </c>
      <c r="C46" s="117" t="s">
        <v>99</v>
      </c>
      <c r="D46" s="117">
        <v>5</v>
      </c>
      <c r="E46" s="117" t="s">
        <v>429</v>
      </c>
      <c r="F46" s="117" t="s">
        <v>430</v>
      </c>
      <c r="G46" s="117" t="s">
        <v>388</v>
      </c>
      <c r="H46" s="117" t="s">
        <v>354</v>
      </c>
      <c r="I46" s="135"/>
      <c r="J46" s="378">
        <f>100-J45</f>
        <v>27</v>
      </c>
      <c r="K46" s="115">
        <f>J46+($W46-$J46)/13</f>
        <v>24.923076923076923</v>
      </c>
      <c r="L46" s="115">
        <f t="shared" si="24"/>
        <v>22.846153846153847</v>
      </c>
      <c r="M46" s="115">
        <f t="shared" si="25"/>
        <v>20.76923076923077</v>
      </c>
      <c r="N46" s="115">
        <f t="shared" si="26"/>
        <v>18.692307692307693</v>
      </c>
      <c r="O46" s="115">
        <f t="shared" si="27"/>
        <v>16.615384615384617</v>
      </c>
      <c r="P46" s="115">
        <f t="shared" si="28"/>
        <v>14.53846153846154</v>
      </c>
      <c r="Q46" s="115">
        <f t="shared" si="29"/>
        <v>12.461538461538463</v>
      </c>
      <c r="R46" s="115">
        <f t="shared" si="30"/>
        <v>10.384615384615387</v>
      </c>
      <c r="S46" s="115">
        <f t="shared" si="31"/>
        <v>8.3076923076923102</v>
      </c>
      <c r="T46" s="115">
        <f t="shared" si="32"/>
        <v>6.2307692307692335</v>
      </c>
      <c r="U46" s="115">
        <f t="shared" si="33"/>
        <v>4.1538461538461569</v>
      </c>
      <c r="V46" s="115">
        <f t="shared" si="34"/>
        <v>2.0769230769230798</v>
      </c>
      <c r="W46" s="13">
        <v>0</v>
      </c>
      <c r="X46" s="115">
        <v>0</v>
      </c>
      <c r="Y46" s="115">
        <v>0</v>
      </c>
      <c r="Z46" s="115">
        <v>0</v>
      </c>
      <c r="AA46" s="115">
        <v>0</v>
      </c>
      <c r="AB46" s="115">
        <v>0</v>
      </c>
      <c r="AC46" s="115">
        <v>0</v>
      </c>
      <c r="AD46" s="115">
        <v>0</v>
      </c>
      <c r="AE46" s="115">
        <v>0</v>
      </c>
      <c r="AF46" s="115">
        <v>0</v>
      </c>
      <c r="AG46" s="115">
        <v>0</v>
      </c>
      <c r="AH46" s="115">
        <v>0</v>
      </c>
      <c r="AI46" s="115">
        <v>0</v>
      </c>
      <c r="AJ46" s="115">
        <v>0</v>
      </c>
      <c r="AK46" s="115">
        <v>0</v>
      </c>
      <c r="AL46" s="115">
        <v>0</v>
      </c>
      <c r="AM46" s="115">
        <v>0</v>
      </c>
    </row>
    <row r="47" spans="1:39">
      <c r="A47" s="414">
        <v>3</v>
      </c>
      <c r="B47" s="67" t="s">
        <v>331</v>
      </c>
      <c r="C47" s="67" t="s">
        <v>99</v>
      </c>
      <c r="D47" s="67">
        <v>6</v>
      </c>
      <c r="E47" s="67" t="s">
        <v>751</v>
      </c>
      <c r="F47" s="67" t="s">
        <v>752</v>
      </c>
      <c r="G47" s="67" t="s">
        <v>395</v>
      </c>
      <c r="H47" s="67" t="s">
        <v>354</v>
      </c>
      <c r="I47" s="67"/>
      <c r="J47" s="239">
        <v>0</v>
      </c>
      <c r="K47" s="239">
        <v>0</v>
      </c>
      <c r="L47" s="239">
        <v>0</v>
      </c>
      <c r="M47" s="239">
        <v>0</v>
      </c>
      <c r="N47" s="239">
        <v>0</v>
      </c>
      <c r="O47" s="239">
        <v>0</v>
      </c>
      <c r="P47" s="239">
        <v>0</v>
      </c>
      <c r="Q47" s="239">
        <v>0</v>
      </c>
      <c r="R47" s="239">
        <v>0</v>
      </c>
      <c r="S47" s="239">
        <v>0</v>
      </c>
      <c r="T47" s="239">
        <v>0</v>
      </c>
      <c r="U47" s="239">
        <v>0</v>
      </c>
      <c r="V47" s="239">
        <v>0</v>
      </c>
      <c r="W47" s="239">
        <v>0</v>
      </c>
      <c r="X47" s="239">
        <v>0</v>
      </c>
      <c r="Y47" s="239">
        <v>0</v>
      </c>
      <c r="Z47" s="239">
        <v>0</v>
      </c>
      <c r="AA47" s="239">
        <v>0</v>
      </c>
      <c r="AB47" s="239">
        <v>0</v>
      </c>
      <c r="AC47" s="239">
        <v>0</v>
      </c>
      <c r="AD47" s="239">
        <v>0</v>
      </c>
      <c r="AE47" s="239">
        <v>0</v>
      </c>
      <c r="AF47" s="239">
        <v>0</v>
      </c>
      <c r="AG47" s="239">
        <v>0</v>
      </c>
      <c r="AH47" s="239">
        <v>0</v>
      </c>
      <c r="AI47" s="239">
        <v>0</v>
      </c>
      <c r="AJ47" s="239">
        <v>0</v>
      </c>
      <c r="AK47" s="239">
        <v>0</v>
      </c>
      <c r="AL47" s="239">
        <v>0</v>
      </c>
      <c r="AM47" s="339">
        <v>0</v>
      </c>
    </row>
    <row r="48" spans="1:39">
      <c r="A48" s="333">
        <v>3</v>
      </c>
      <c r="B48" s="117" t="s">
        <v>331</v>
      </c>
      <c r="C48" s="117" t="s">
        <v>99</v>
      </c>
      <c r="D48" s="117">
        <v>7</v>
      </c>
      <c r="E48" s="117" t="s">
        <v>753</v>
      </c>
      <c r="F48" s="117" t="s">
        <v>752</v>
      </c>
      <c r="G48" s="115" t="s">
        <v>770</v>
      </c>
      <c r="H48" s="135" t="s">
        <v>346</v>
      </c>
      <c r="I48" s="115"/>
      <c r="J48" s="135">
        <v>0</v>
      </c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436"/>
    </row>
    <row r="49" spans="1:39" ht="15" thickBot="1">
      <c r="A49" s="334">
        <v>3</v>
      </c>
      <c r="B49" s="119" t="s">
        <v>331</v>
      </c>
      <c r="C49" s="119" t="s">
        <v>99</v>
      </c>
      <c r="D49" s="119">
        <v>8</v>
      </c>
      <c r="E49" s="119" t="s">
        <v>754</v>
      </c>
      <c r="F49" s="119" t="s">
        <v>303</v>
      </c>
      <c r="G49" s="118" t="s">
        <v>497</v>
      </c>
      <c r="H49" s="118" t="s">
        <v>346</v>
      </c>
      <c r="I49" s="118"/>
      <c r="J49" s="136">
        <v>0</v>
      </c>
      <c r="K49" s="438"/>
      <c r="L49" s="438"/>
      <c r="M49" s="438"/>
      <c r="N49" s="438"/>
      <c r="O49" s="438"/>
      <c r="P49" s="438"/>
      <c r="Q49" s="438"/>
      <c r="R49" s="438"/>
      <c r="S49" s="438"/>
      <c r="T49" s="438"/>
      <c r="U49" s="438"/>
      <c r="V49" s="438"/>
      <c r="W49" s="438"/>
      <c r="X49" s="438"/>
      <c r="Y49" s="438"/>
      <c r="Z49" s="438"/>
      <c r="AA49" s="438"/>
      <c r="AB49" s="438"/>
      <c r="AC49" s="438"/>
      <c r="AD49" s="438"/>
      <c r="AE49" s="438"/>
      <c r="AF49" s="438"/>
      <c r="AG49" s="438"/>
      <c r="AH49" s="438"/>
      <c r="AI49" s="438"/>
      <c r="AJ49" s="438"/>
      <c r="AK49" s="438"/>
      <c r="AL49" s="438"/>
      <c r="AM49" s="43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3693-8BB8-4ABD-BD9E-589B434D0059}">
  <sheetPr codeName="Sheet17">
    <tabColor rgb="FF00B050"/>
  </sheetPr>
  <dimension ref="A1:AK82"/>
  <sheetViews>
    <sheetView tabSelected="1" topLeftCell="A66" zoomScale="70" zoomScaleNormal="70" workbookViewId="0">
      <selection activeCell="E92" sqref="D92:E117"/>
    </sheetView>
  </sheetViews>
  <sheetFormatPr defaultColWidth="11.21875" defaultRowHeight="14.4"/>
  <cols>
    <col min="3" max="3" width="14.77734375" customWidth="1"/>
    <col min="4" max="4" width="14.21875" customWidth="1"/>
    <col min="5" max="5" width="18.5546875" customWidth="1"/>
    <col min="6" max="6" width="18.77734375" customWidth="1"/>
    <col min="7" max="7" width="8.77734375" customWidth="1"/>
  </cols>
  <sheetData>
    <row r="1" spans="1:37">
      <c r="A1" s="4" t="s">
        <v>305</v>
      </c>
      <c r="B1" s="4" t="s">
        <v>79</v>
      </c>
      <c r="C1" s="4" t="s">
        <v>431</v>
      </c>
      <c r="D1" s="4" t="s">
        <v>432</v>
      </c>
      <c r="E1" s="4" t="s">
        <v>433</v>
      </c>
      <c r="F1" s="4" t="s">
        <v>393</v>
      </c>
      <c r="G1" s="4" t="s">
        <v>434</v>
      </c>
      <c r="H1" s="4">
        <v>2021</v>
      </c>
      <c r="I1" s="4">
        <v>2022</v>
      </c>
      <c r="J1" s="4">
        <v>2023</v>
      </c>
      <c r="K1" s="4">
        <v>2024</v>
      </c>
      <c r="L1" s="4">
        <v>2025</v>
      </c>
      <c r="M1" s="4">
        <v>2026</v>
      </c>
      <c r="N1" s="4">
        <v>2027</v>
      </c>
      <c r="O1" s="4">
        <v>2028</v>
      </c>
      <c r="P1" s="4">
        <v>2029</v>
      </c>
      <c r="Q1" s="4">
        <v>2030</v>
      </c>
      <c r="R1" s="4">
        <v>2031</v>
      </c>
      <c r="S1" s="4">
        <v>2032</v>
      </c>
      <c r="T1" s="4">
        <v>2033</v>
      </c>
      <c r="U1" s="4">
        <v>2034</v>
      </c>
      <c r="V1" s="4">
        <v>2035</v>
      </c>
      <c r="W1" s="4">
        <v>2036</v>
      </c>
      <c r="X1" s="4">
        <v>2037</v>
      </c>
      <c r="Y1" s="4">
        <v>2038</v>
      </c>
      <c r="Z1" s="4">
        <v>2039</v>
      </c>
      <c r="AA1" s="4">
        <v>2040</v>
      </c>
      <c r="AB1" s="4">
        <v>2041</v>
      </c>
      <c r="AC1" s="4">
        <v>2042</v>
      </c>
      <c r="AD1" s="4">
        <v>2043</v>
      </c>
      <c r="AE1" s="4">
        <v>2044</v>
      </c>
      <c r="AF1" s="4">
        <v>2045</v>
      </c>
      <c r="AG1" s="4">
        <v>2046</v>
      </c>
      <c r="AH1" s="4">
        <v>2047</v>
      </c>
      <c r="AI1" s="4">
        <v>2048</v>
      </c>
      <c r="AJ1" s="4">
        <v>2049</v>
      </c>
      <c r="AK1" s="4">
        <v>2050</v>
      </c>
    </row>
    <row r="2" spans="1:37">
      <c r="A2" s="386" t="s">
        <v>320</v>
      </c>
      <c r="B2" s="386" t="s">
        <v>371</v>
      </c>
      <c r="C2" s="386" t="s">
        <v>435</v>
      </c>
      <c r="D2" s="386" t="s">
        <v>435</v>
      </c>
      <c r="E2" s="386" t="s">
        <v>435</v>
      </c>
      <c r="F2" s="386" t="s">
        <v>402</v>
      </c>
      <c r="G2" s="386" t="s">
        <v>436</v>
      </c>
      <c r="H2" s="386">
        <v>857.95866666666609</v>
      </c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</row>
    <row r="3" spans="1:37">
      <c r="A3" s="387" t="s">
        <v>320</v>
      </c>
      <c r="B3" s="387" t="s">
        <v>437</v>
      </c>
      <c r="C3" s="387" t="s">
        <v>438</v>
      </c>
      <c r="D3" s="387" t="s">
        <v>439</v>
      </c>
      <c r="E3" s="387" t="s">
        <v>440</v>
      </c>
      <c r="F3" s="387" t="s">
        <v>346</v>
      </c>
      <c r="G3" s="387" t="s">
        <v>388</v>
      </c>
      <c r="H3" s="388">
        <v>0.24393657458212101</v>
      </c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</row>
    <row r="4" spans="1:37">
      <c r="A4" s="387" t="s">
        <v>320</v>
      </c>
      <c r="B4" s="387" t="s">
        <v>437</v>
      </c>
      <c r="C4" s="387" t="s">
        <v>438</v>
      </c>
      <c r="D4" s="387" t="s">
        <v>441</v>
      </c>
      <c r="E4" s="387" t="s">
        <v>440</v>
      </c>
      <c r="F4" s="387" t="s">
        <v>346</v>
      </c>
      <c r="G4" s="387" t="s">
        <v>388</v>
      </c>
      <c r="H4" s="388">
        <v>0</v>
      </c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388"/>
      <c r="AJ4" s="388"/>
      <c r="AK4" s="388"/>
    </row>
    <row r="5" spans="1:37">
      <c r="A5" s="387" t="s">
        <v>320</v>
      </c>
      <c r="B5" s="387" t="s">
        <v>437</v>
      </c>
      <c r="C5" s="387" t="s">
        <v>442</v>
      </c>
      <c r="D5" s="387" t="s">
        <v>443</v>
      </c>
      <c r="E5" s="387" t="s">
        <v>440</v>
      </c>
      <c r="F5" s="387" t="s">
        <v>346</v>
      </c>
      <c r="G5" s="387" t="s">
        <v>388</v>
      </c>
      <c r="H5" s="388">
        <v>4.5008508675668368E-3</v>
      </c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8"/>
      <c r="AG5" s="388"/>
      <c r="AH5" s="388"/>
      <c r="AI5" s="388"/>
      <c r="AJ5" s="388"/>
      <c r="AK5" s="388"/>
    </row>
    <row r="6" spans="1:37">
      <c r="A6" s="387" t="s">
        <v>320</v>
      </c>
      <c r="B6" s="387" t="s">
        <v>437</v>
      </c>
      <c r="C6" s="387" t="s">
        <v>442</v>
      </c>
      <c r="D6" s="387" t="s">
        <v>444</v>
      </c>
      <c r="E6" s="387" t="s">
        <v>440</v>
      </c>
      <c r="F6" s="387" t="s">
        <v>346</v>
      </c>
      <c r="G6" s="387" t="s">
        <v>388</v>
      </c>
      <c r="H6" s="388">
        <v>0.18769979483753996</v>
      </c>
      <c r="I6" s="388"/>
      <c r="J6" s="388"/>
      <c r="K6" s="388"/>
      <c r="L6" s="388"/>
      <c r="M6" s="388"/>
      <c r="N6" s="388"/>
      <c r="O6" s="388"/>
      <c r="P6" s="388"/>
      <c r="Q6" s="388"/>
      <c r="R6" s="388"/>
      <c r="S6" s="388"/>
      <c r="T6" s="388"/>
      <c r="U6" s="388"/>
      <c r="V6" s="388"/>
      <c r="W6" s="388"/>
      <c r="X6" s="388"/>
      <c r="Y6" s="388"/>
      <c r="Z6" s="388"/>
      <c r="AA6" s="388"/>
      <c r="AB6" s="388"/>
      <c r="AC6" s="388"/>
      <c r="AD6" s="388"/>
      <c r="AE6" s="388"/>
      <c r="AF6" s="388"/>
      <c r="AG6" s="388"/>
      <c r="AH6" s="388"/>
      <c r="AI6" s="388"/>
      <c r="AJ6" s="388"/>
      <c r="AK6" s="388"/>
    </row>
    <row r="7" spans="1:37">
      <c r="A7" s="387" t="s">
        <v>320</v>
      </c>
      <c r="B7" s="387" t="s">
        <v>437</v>
      </c>
      <c r="C7" s="387" t="s">
        <v>442</v>
      </c>
      <c r="D7" s="387" t="s">
        <v>445</v>
      </c>
      <c r="E7" s="387" t="s">
        <v>440</v>
      </c>
      <c r="F7" s="387" t="s">
        <v>346</v>
      </c>
      <c r="G7" s="387" t="s">
        <v>388</v>
      </c>
      <c r="H7" s="388">
        <v>4.29409800085882E-4</v>
      </c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</row>
    <row r="8" spans="1:37">
      <c r="A8" s="387" t="s">
        <v>320</v>
      </c>
      <c r="B8" s="387" t="s">
        <v>437</v>
      </c>
      <c r="C8" s="387" t="s">
        <v>442</v>
      </c>
      <c r="D8" s="387" t="s">
        <v>446</v>
      </c>
      <c r="E8" s="387" t="s">
        <v>440</v>
      </c>
      <c r="F8" s="387" t="s">
        <v>346</v>
      </c>
      <c r="G8" s="387" t="s">
        <v>388</v>
      </c>
      <c r="H8" s="388">
        <v>3.1808133339694962E-5</v>
      </c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8"/>
      <c r="AC8" s="388"/>
      <c r="AD8" s="388"/>
      <c r="AE8" s="388"/>
      <c r="AF8" s="388"/>
      <c r="AG8" s="388"/>
      <c r="AH8" s="388"/>
      <c r="AI8" s="388"/>
      <c r="AJ8" s="388"/>
      <c r="AK8" s="388"/>
    </row>
    <row r="9" spans="1:37">
      <c r="A9" s="387" t="s">
        <v>320</v>
      </c>
      <c r="B9" s="387" t="s">
        <v>437</v>
      </c>
      <c r="C9" s="387" t="s">
        <v>442</v>
      </c>
      <c r="D9" s="387" t="s">
        <v>447</v>
      </c>
      <c r="E9" s="387" t="s">
        <v>440</v>
      </c>
      <c r="F9" s="387" t="s">
        <v>346</v>
      </c>
      <c r="G9" s="387" t="s">
        <v>388</v>
      </c>
      <c r="H9" s="388">
        <v>0</v>
      </c>
      <c r="I9" s="388"/>
      <c r="J9" s="388"/>
      <c r="K9" s="388"/>
      <c r="L9" s="388"/>
      <c r="M9" s="388"/>
      <c r="N9" s="388"/>
      <c r="O9" s="388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388"/>
      <c r="AF9" s="388"/>
      <c r="AG9" s="388"/>
      <c r="AH9" s="388"/>
      <c r="AI9" s="388"/>
      <c r="AJ9" s="388"/>
      <c r="AK9" s="388"/>
    </row>
    <row r="10" spans="1:37">
      <c r="A10" s="387" t="s">
        <v>320</v>
      </c>
      <c r="B10" s="387" t="s">
        <v>437</v>
      </c>
      <c r="C10" s="387" t="s">
        <v>442</v>
      </c>
      <c r="D10" s="387" t="s">
        <v>448</v>
      </c>
      <c r="E10" s="387" t="s">
        <v>440</v>
      </c>
      <c r="F10" s="387" t="s">
        <v>346</v>
      </c>
      <c r="G10" s="387" t="s">
        <v>388</v>
      </c>
      <c r="H10" s="388">
        <v>4.453138667557295E-4</v>
      </c>
      <c r="I10" s="388"/>
      <c r="J10" s="388"/>
      <c r="K10" s="388"/>
      <c r="L10" s="388"/>
      <c r="M10" s="388"/>
      <c r="N10" s="388"/>
      <c r="O10" s="388"/>
      <c r="P10" s="388"/>
      <c r="Q10" s="388"/>
      <c r="R10" s="388"/>
      <c r="S10" s="388"/>
      <c r="T10" s="388"/>
      <c r="U10" s="388"/>
      <c r="V10" s="388"/>
      <c r="W10" s="388"/>
      <c r="X10" s="388"/>
      <c r="Y10" s="388"/>
      <c r="Z10" s="388"/>
      <c r="AA10" s="388"/>
      <c r="AB10" s="388"/>
      <c r="AC10" s="388"/>
      <c r="AD10" s="388"/>
      <c r="AE10" s="388"/>
      <c r="AF10" s="388"/>
      <c r="AG10" s="388"/>
      <c r="AH10" s="388"/>
      <c r="AI10" s="388"/>
      <c r="AJ10" s="388"/>
      <c r="AK10" s="388"/>
    </row>
    <row r="11" spans="1:37">
      <c r="A11" s="387" t="s">
        <v>320</v>
      </c>
      <c r="B11" s="387" t="s">
        <v>437</v>
      </c>
      <c r="C11" s="387" t="s">
        <v>449</v>
      </c>
      <c r="D11" s="387" t="s">
        <v>450</v>
      </c>
      <c r="E11" s="387" t="s">
        <v>440</v>
      </c>
      <c r="F11" s="387" t="s">
        <v>346</v>
      </c>
      <c r="G11" s="387" t="s">
        <v>388</v>
      </c>
      <c r="H11" s="388">
        <v>1.2723253335877986E-3</v>
      </c>
      <c r="I11" s="388"/>
      <c r="J11" s="388"/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8"/>
      <c r="W11" s="388"/>
      <c r="X11" s="388"/>
      <c r="Y11" s="388"/>
      <c r="Z11" s="388"/>
      <c r="AA11" s="388"/>
      <c r="AB11" s="388"/>
      <c r="AC11" s="388"/>
      <c r="AD11" s="388"/>
      <c r="AE11" s="388"/>
      <c r="AF11" s="388"/>
      <c r="AG11" s="388"/>
      <c r="AH11" s="388"/>
      <c r="AI11" s="388"/>
      <c r="AJ11" s="388"/>
      <c r="AK11" s="388"/>
    </row>
    <row r="12" spans="1:37">
      <c r="A12" t="s">
        <v>320</v>
      </c>
      <c r="B12" t="s">
        <v>437</v>
      </c>
      <c r="C12" t="s">
        <v>438</v>
      </c>
      <c r="D12" t="s">
        <v>439</v>
      </c>
      <c r="E12" t="s">
        <v>451</v>
      </c>
      <c r="F12" t="s">
        <v>346</v>
      </c>
      <c r="G12" t="s">
        <v>388</v>
      </c>
      <c r="H12" s="389">
        <v>0.30605785899454491</v>
      </c>
      <c r="I12" s="389"/>
      <c r="J12" s="389"/>
      <c r="K12" s="389"/>
      <c r="L12" s="389"/>
      <c r="M12" s="389"/>
      <c r="N12" s="389"/>
      <c r="O12" s="389"/>
      <c r="P12" s="389"/>
      <c r="Q12" s="389"/>
      <c r="R12" s="389"/>
      <c r="S12" s="389"/>
      <c r="T12" s="389"/>
      <c r="U12" s="389"/>
      <c r="V12" s="389"/>
      <c r="W12" s="389"/>
      <c r="X12" s="389"/>
      <c r="Y12" s="389"/>
      <c r="Z12" s="389"/>
      <c r="AA12" s="389"/>
      <c r="AB12" s="389"/>
      <c r="AC12" s="389"/>
      <c r="AD12" s="389"/>
      <c r="AE12" s="389"/>
      <c r="AF12" s="389"/>
      <c r="AG12" s="389"/>
      <c r="AH12" s="389"/>
      <c r="AI12" s="389"/>
      <c r="AJ12" s="389"/>
      <c r="AK12" s="389"/>
    </row>
    <row r="13" spans="1:37">
      <c r="A13" t="s">
        <v>320</v>
      </c>
      <c r="B13" t="s">
        <v>437</v>
      </c>
      <c r="C13" t="s">
        <v>442</v>
      </c>
      <c r="D13" t="s">
        <v>452</v>
      </c>
      <c r="E13" t="s">
        <v>451</v>
      </c>
      <c r="F13" t="s">
        <v>346</v>
      </c>
      <c r="G13" t="s">
        <v>388</v>
      </c>
      <c r="H13" s="389">
        <v>9.7984954752930328E-2</v>
      </c>
      <c r="I13" s="389"/>
      <c r="J13" s="389"/>
      <c r="K13" s="389"/>
      <c r="L13" s="389"/>
      <c r="M13" s="389"/>
      <c r="N13" s="389"/>
      <c r="O13" s="389"/>
      <c r="P13" s="389"/>
      <c r="Q13" s="389"/>
      <c r="R13" s="389"/>
      <c r="S13" s="389"/>
      <c r="T13" s="389"/>
      <c r="U13" s="389"/>
      <c r="V13" s="389"/>
      <c r="W13" s="389"/>
      <c r="X13" s="389"/>
      <c r="Y13" s="389"/>
      <c r="Z13" s="389"/>
      <c r="AA13" s="389"/>
      <c r="AB13" s="389"/>
      <c r="AC13" s="389"/>
      <c r="AD13" s="389"/>
      <c r="AE13" s="389"/>
      <c r="AF13" s="389"/>
      <c r="AG13" s="389"/>
      <c r="AH13" s="389"/>
      <c r="AI13" s="389"/>
      <c r="AJ13" s="389"/>
      <c r="AK13" s="389"/>
    </row>
    <row r="14" spans="1:37">
      <c r="A14" t="s">
        <v>320</v>
      </c>
      <c r="B14" t="s">
        <v>437</v>
      </c>
      <c r="C14" t="s">
        <v>442</v>
      </c>
      <c r="D14" t="s">
        <v>453</v>
      </c>
      <c r="E14" t="s">
        <v>451</v>
      </c>
      <c r="F14" t="s">
        <v>346</v>
      </c>
      <c r="G14" t="s">
        <v>388</v>
      </c>
      <c r="H14" s="389">
        <v>0</v>
      </c>
      <c r="I14" s="389"/>
      <c r="J14" s="389"/>
      <c r="K14" s="389"/>
      <c r="L14" s="389"/>
      <c r="M14" s="389"/>
      <c r="N14" s="389"/>
      <c r="O14" s="389"/>
      <c r="P14" s="389"/>
      <c r="Q14" s="389"/>
      <c r="R14" s="389"/>
      <c r="S14" s="389"/>
      <c r="T14" s="389"/>
      <c r="U14" s="389"/>
      <c r="V14" s="389"/>
      <c r="W14" s="389"/>
      <c r="X14" s="389"/>
      <c r="Y14" s="389"/>
      <c r="Z14" s="389"/>
      <c r="AA14" s="389"/>
      <c r="AB14" s="389"/>
      <c r="AC14" s="389"/>
      <c r="AD14" s="389"/>
      <c r="AE14" s="389"/>
      <c r="AF14" s="389"/>
      <c r="AG14" s="389"/>
      <c r="AH14" s="389"/>
      <c r="AI14" s="389"/>
      <c r="AJ14" s="389"/>
      <c r="AK14" s="389"/>
    </row>
    <row r="15" spans="1:37">
      <c r="A15" t="s">
        <v>320</v>
      </c>
      <c r="B15" t="s">
        <v>437</v>
      </c>
      <c r="C15" t="s">
        <v>442</v>
      </c>
      <c r="D15" t="s">
        <v>454</v>
      </c>
      <c r="E15" t="s">
        <v>451</v>
      </c>
      <c r="F15" t="s">
        <v>346</v>
      </c>
      <c r="G15" t="s">
        <v>388</v>
      </c>
      <c r="H15" s="389">
        <v>0</v>
      </c>
      <c r="I15" s="389"/>
      <c r="J15" s="389"/>
      <c r="K15" s="389"/>
      <c r="L15" s="389"/>
      <c r="M15" s="389"/>
      <c r="N15" s="389"/>
      <c r="O15" s="389"/>
      <c r="P15" s="389"/>
      <c r="Q15" s="389"/>
      <c r="R15" s="389"/>
      <c r="S15" s="389"/>
      <c r="T15" s="389"/>
      <c r="U15" s="389"/>
      <c r="V15" s="389"/>
      <c r="W15" s="389"/>
      <c r="X15" s="389"/>
      <c r="Y15" s="389"/>
      <c r="Z15" s="389"/>
      <c r="AA15" s="389"/>
      <c r="AB15" s="389"/>
      <c r="AC15" s="389"/>
      <c r="AD15" s="389"/>
      <c r="AE15" s="389"/>
      <c r="AF15" s="389"/>
      <c r="AG15" s="389"/>
      <c r="AH15" s="389"/>
      <c r="AI15" s="389"/>
      <c r="AJ15" s="389"/>
      <c r="AK15" s="389"/>
    </row>
    <row r="16" spans="1:37">
      <c r="A16" t="s">
        <v>320</v>
      </c>
      <c r="B16" t="s">
        <v>437</v>
      </c>
      <c r="C16" t="s">
        <v>442</v>
      </c>
      <c r="D16" t="s">
        <v>455</v>
      </c>
      <c r="E16" t="s">
        <v>451</v>
      </c>
      <c r="F16" t="s">
        <v>346</v>
      </c>
      <c r="G16" t="s">
        <v>388</v>
      </c>
      <c r="H16" s="389">
        <v>0.10558709862111743</v>
      </c>
      <c r="I16" s="389"/>
      <c r="J16" s="389"/>
      <c r="K16" s="389"/>
      <c r="L16" s="389"/>
      <c r="M16" s="389"/>
      <c r="N16" s="389"/>
      <c r="O16" s="389"/>
      <c r="P16" s="389"/>
      <c r="Q16" s="389"/>
      <c r="R16" s="389"/>
      <c r="S16" s="389"/>
      <c r="T16" s="389"/>
      <c r="U16" s="389"/>
      <c r="V16" s="389"/>
      <c r="W16" s="389"/>
      <c r="X16" s="389"/>
      <c r="Y16" s="389"/>
      <c r="Z16" s="389"/>
      <c r="AA16" s="389"/>
      <c r="AB16" s="389"/>
      <c r="AC16" s="389"/>
      <c r="AD16" s="389"/>
      <c r="AE16" s="389"/>
      <c r="AF16" s="389"/>
      <c r="AG16" s="389"/>
      <c r="AH16" s="389"/>
      <c r="AI16" s="389"/>
      <c r="AJ16" s="389"/>
      <c r="AK16" s="389"/>
    </row>
    <row r="17" spans="1:37">
      <c r="A17" t="s">
        <v>320</v>
      </c>
      <c r="B17" t="s">
        <v>437</v>
      </c>
      <c r="C17" t="s">
        <v>456</v>
      </c>
      <c r="D17" t="s">
        <v>457</v>
      </c>
      <c r="E17" t="s">
        <v>451</v>
      </c>
      <c r="F17" t="s">
        <v>346</v>
      </c>
      <c r="G17" t="s">
        <v>388</v>
      </c>
      <c r="H17" s="389">
        <v>4.612179334255769E-3</v>
      </c>
      <c r="I17" s="389"/>
      <c r="J17" s="389"/>
      <c r="K17" s="389"/>
      <c r="L17" s="389"/>
      <c r="M17" s="389"/>
      <c r="N17" s="389"/>
      <c r="O17" s="389"/>
      <c r="P17" s="389"/>
      <c r="Q17" s="389"/>
      <c r="R17" s="389"/>
      <c r="S17" s="389"/>
      <c r="T17" s="389"/>
      <c r="U17" s="389"/>
      <c r="V17" s="389"/>
      <c r="W17" s="389"/>
      <c r="X17" s="389"/>
      <c r="Y17" s="389"/>
      <c r="Z17" s="389"/>
      <c r="AA17" s="389"/>
      <c r="AB17" s="389"/>
      <c r="AC17" s="389"/>
      <c r="AD17" s="389"/>
      <c r="AE17" s="389"/>
      <c r="AF17" s="389"/>
      <c r="AG17" s="389"/>
      <c r="AH17" s="389"/>
      <c r="AI17" s="389"/>
      <c r="AJ17" s="389"/>
      <c r="AK17" s="389"/>
    </row>
    <row r="18" spans="1:37">
      <c r="A18" t="s">
        <v>320</v>
      </c>
      <c r="B18" t="s">
        <v>437</v>
      </c>
      <c r="C18" t="s">
        <v>456</v>
      </c>
      <c r="D18" t="s">
        <v>458</v>
      </c>
      <c r="E18" t="s">
        <v>451</v>
      </c>
      <c r="F18" t="s">
        <v>346</v>
      </c>
      <c r="G18" t="s">
        <v>388</v>
      </c>
      <c r="H18" s="389">
        <v>1.5585985336450531E-3</v>
      </c>
      <c r="I18" s="389"/>
      <c r="J18" s="389"/>
      <c r="K18" s="389"/>
      <c r="L18" s="389"/>
      <c r="M18" s="389"/>
      <c r="N18" s="389"/>
      <c r="O18" s="389"/>
      <c r="P18" s="389"/>
      <c r="Q18" s="389"/>
      <c r="R18" s="389"/>
      <c r="S18" s="389"/>
      <c r="T18" s="389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9"/>
      <c r="AG18" s="389"/>
      <c r="AH18" s="389"/>
      <c r="AI18" s="389"/>
      <c r="AJ18" s="389"/>
      <c r="AK18" s="389"/>
    </row>
    <row r="19" spans="1:37">
      <c r="A19" t="s">
        <v>320</v>
      </c>
      <c r="B19" t="s">
        <v>437</v>
      </c>
      <c r="C19" t="s">
        <v>456</v>
      </c>
      <c r="D19" t="s">
        <v>459</v>
      </c>
      <c r="E19" t="s">
        <v>451</v>
      </c>
      <c r="F19" t="s">
        <v>346</v>
      </c>
      <c r="G19" t="s">
        <v>388</v>
      </c>
      <c r="H19" s="389">
        <v>4.0873451341508021E-2</v>
      </c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</row>
    <row r="20" spans="1:37">
      <c r="A20" t="s">
        <v>320</v>
      </c>
      <c r="B20" t="s">
        <v>437</v>
      </c>
      <c r="C20" t="s">
        <v>456</v>
      </c>
      <c r="D20" t="s">
        <v>460</v>
      </c>
      <c r="E20" t="s">
        <v>451</v>
      </c>
      <c r="F20" t="s">
        <v>346</v>
      </c>
      <c r="G20" t="s">
        <v>388</v>
      </c>
      <c r="H20" s="389">
        <v>1.5108863336355106E-3</v>
      </c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</row>
    <row r="21" spans="1:37">
      <c r="A21" t="s">
        <v>320</v>
      </c>
      <c r="B21" t="s">
        <v>437</v>
      </c>
      <c r="C21" t="s">
        <v>456</v>
      </c>
      <c r="D21" t="s">
        <v>461</v>
      </c>
      <c r="E21" t="s">
        <v>451</v>
      </c>
      <c r="F21" t="s">
        <v>346</v>
      </c>
      <c r="G21" t="s">
        <v>388</v>
      </c>
      <c r="H21" s="389">
        <v>3.0058686006011735E-3</v>
      </c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9"/>
      <c r="AJ21" s="389"/>
      <c r="AK21" s="389"/>
    </row>
    <row r="22" spans="1:37">
      <c r="A22" s="387" t="s">
        <v>320</v>
      </c>
      <c r="B22" s="387" t="s">
        <v>437</v>
      </c>
      <c r="C22" s="387" t="s">
        <v>462</v>
      </c>
      <c r="D22" s="387" t="s">
        <v>463</v>
      </c>
      <c r="E22" s="387" t="s">
        <v>464</v>
      </c>
      <c r="F22" s="387" t="s">
        <v>346</v>
      </c>
      <c r="G22" s="387" t="s">
        <v>388</v>
      </c>
      <c r="H22" s="388">
        <v>0</v>
      </c>
      <c r="I22" s="388"/>
      <c r="J22" s="388"/>
      <c r="K22" s="388"/>
      <c r="L22" s="388"/>
      <c r="M22" s="388"/>
      <c r="N22" s="388"/>
      <c r="O22" s="388"/>
      <c r="P22" s="388"/>
      <c r="Q22" s="388"/>
      <c r="R22" s="388"/>
      <c r="S22" s="388"/>
      <c r="T22" s="388"/>
      <c r="U22" s="388"/>
      <c r="V22" s="388"/>
      <c r="W22" s="388"/>
      <c r="X22" s="388"/>
      <c r="Y22" s="388"/>
      <c r="Z22" s="388"/>
      <c r="AA22" s="388"/>
      <c r="AB22" s="388"/>
      <c r="AC22" s="388"/>
      <c r="AD22" s="388"/>
      <c r="AE22" s="388"/>
      <c r="AF22" s="388"/>
      <c r="AG22" s="388"/>
      <c r="AH22" s="388"/>
      <c r="AI22" s="388"/>
      <c r="AJ22" s="388"/>
      <c r="AK22" s="388"/>
    </row>
    <row r="23" spans="1:37">
      <c r="A23" s="387" t="s">
        <v>320</v>
      </c>
      <c r="B23" s="387" t="s">
        <v>437</v>
      </c>
      <c r="C23" s="387" t="s">
        <v>465</v>
      </c>
      <c r="D23" s="387" t="s">
        <v>466</v>
      </c>
      <c r="E23" s="387" t="s">
        <v>464</v>
      </c>
      <c r="F23" s="387" t="s">
        <v>346</v>
      </c>
      <c r="G23" s="387" t="s">
        <v>388</v>
      </c>
      <c r="H23" s="388">
        <v>4.1350573341603449E-4</v>
      </c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8"/>
      <c r="T23" s="388"/>
      <c r="U23" s="388"/>
      <c r="V23" s="388"/>
      <c r="W23" s="388"/>
      <c r="X23" s="388"/>
      <c r="Y23" s="388"/>
      <c r="Z23" s="388"/>
      <c r="AA23" s="388"/>
      <c r="AB23" s="388"/>
      <c r="AC23" s="388"/>
      <c r="AD23" s="388"/>
      <c r="AE23" s="388"/>
      <c r="AF23" s="388"/>
      <c r="AG23" s="388"/>
      <c r="AH23" s="388"/>
      <c r="AI23" s="388"/>
      <c r="AJ23" s="388"/>
      <c r="AK23" s="388"/>
    </row>
    <row r="24" spans="1:37">
      <c r="A24" s="387" t="s">
        <v>320</v>
      </c>
      <c r="B24" s="387" t="s">
        <v>437</v>
      </c>
      <c r="C24" s="387" t="s">
        <v>465</v>
      </c>
      <c r="D24" s="387" t="s">
        <v>439</v>
      </c>
      <c r="E24" s="387" t="s">
        <v>464</v>
      </c>
      <c r="F24" s="387" t="s">
        <v>346</v>
      </c>
      <c r="G24" s="387" t="s">
        <v>388</v>
      </c>
      <c r="H24" s="388">
        <v>0</v>
      </c>
      <c r="I24" s="388"/>
      <c r="J24" s="388"/>
      <c r="K24" s="388"/>
      <c r="L24" s="388"/>
      <c r="M24" s="388"/>
      <c r="N24" s="388"/>
      <c r="O24" s="388"/>
      <c r="P24" s="388"/>
      <c r="Q24" s="388"/>
      <c r="R24" s="388"/>
      <c r="S24" s="388"/>
      <c r="T24" s="388"/>
      <c r="U24" s="388"/>
      <c r="V24" s="388"/>
      <c r="W24" s="388"/>
      <c r="X24" s="388"/>
      <c r="Y24" s="388"/>
      <c r="Z24" s="388"/>
      <c r="AA24" s="388"/>
      <c r="AB24" s="388"/>
      <c r="AC24" s="388"/>
      <c r="AD24" s="388"/>
      <c r="AE24" s="388"/>
      <c r="AF24" s="388"/>
      <c r="AG24" s="388"/>
      <c r="AH24" s="388"/>
      <c r="AI24" s="388"/>
      <c r="AJ24" s="388"/>
      <c r="AK24" s="388"/>
    </row>
    <row r="25" spans="1:37">
      <c r="A25" s="387" t="s">
        <v>320</v>
      </c>
      <c r="B25" s="387" t="s">
        <v>437</v>
      </c>
      <c r="C25" s="387" t="s">
        <v>465</v>
      </c>
      <c r="D25" s="387" t="s">
        <v>467</v>
      </c>
      <c r="E25" s="387" t="s">
        <v>464</v>
      </c>
      <c r="F25" s="387" t="s">
        <v>346</v>
      </c>
      <c r="G25" s="387" t="s">
        <v>388</v>
      </c>
      <c r="H25" s="388">
        <v>0</v>
      </c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388"/>
      <c r="AB25" s="388"/>
      <c r="AC25" s="388"/>
      <c r="AD25" s="388"/>
      <c r="AE25" s="388"/>
      <c r="AF25" s="388"/>
      <c r="AG25" s="388"/>
      <c r="AH25" s="388"/>
      <c r="AI25" s="388"/>
      <c r="AJ25" s="388"/>
      <c r="AK25" s="388"/>
    </row>
    <row r="26" spans="1:37">
      <c r="A26" s="387" t="s">
        <v>320</v>
      </c>
      <c r="B26" s="387" t="s">
        <v>437</v>
      </c>
      <c r="C26" s="387" t="s">
        <v>456</v>
      </c>
      <c r="D26" s="387" t="s">
        <v>468</v>
      </c>
      <c r="E26" s="387" t="s">
        <v>464</v>
      </c>
      <c r="F26" s="387" t="s">
        <v>346</v>
      </c>
      <c r="G26" s="387" t="s">
        <v>388</v>
      </c>
      <c r="H26" s="388">
        <v>7.9520333349237412E-5</v>
      </c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88"/>
      <c r="AA26" s="388"/>
      <c r="AB26" s="388"/>
      <c r="AC26" s="388"/>
      <c r="AD26" s="388"/>
      <c r="AE26" s="388"/>
      <c r="AF26" s="388"/>
      <c r="AG26" s="388"/>
      <c r="AH26" s="388"/>
      <c r="AI26" s="388"/>
      <c r="AJ26" s="388"/>
      <c r="AK26" s="388"/>
    </row>
    <row r="27" spans="1:37">
      <c r="A27" t="s">
        <v>320</v>
      </c>
      <c r="B27" t="s">
        <v>469</v>
      </c>
      <c r="C27" t="s">
        <v>435</v>
      </c>
      <c r="D27" t="s">
        <v>435</v>
      </c>
      <c r="E27" t="s">
        <v>435</v>
      </c>
      <c r="F27" t="s">
        <v>346</v>
      </c>
      <c r="G27" t="s">
        <v>388</v>
      </c>
      <c r="H27" s="389">
        <v>0.5</v>
      </c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9"/>
      <c r="AJ27" s="389"/>
      <c r="AK27" s="389"/>
    </row>
    <row r="28" spans="1:37" ht="15" thickBot="1">
      <c r="A28" s="390" t="s">
        <v>320</v>
      </c>
      <c r="B28" s="390" t="s">
        <v>470</v>
      </c>
      <c r="C28" s="390" t="s">
        <v>471</v>
      </c>
      <c r="D28" s="390" t="s">
        <v>471</v>
      </c>
      <c r="E28" s="390" t="s">
        <v>472</v>
      </c>
      <c r="F28" s="390" t="s">
        <v>473</v>
      </c>
      <c r="G28" s="390" t="s">
        <v>388</v>
      </c>
      <c r="H28" s="391">
        <f>SUM(H3:H10)</f>
        <v>0.43704375208740909</v>
      </c>
      <c r="I28" s="391">
        <f t="shared" ref="I28:AK28" si="0">SUM(I3:I10)+SUM(I12:I16)+SUM(I22:I25)</f>
        <v>0</v>
      </c>
      <c r="J28" s="391">
        <f t="shared" si="0"/>
        <v>0</v>
      </c>
      <c r="K28" s="391">
        <f t="shared" si="0"/>
        <v>0</v>
      </c>
      <c r="L28" s="391">
        <f t="shared" si="0"/>
        <v>0</v>
      </c>
      <c r="M28" s="391">
        <f t="shared" si="0"/>
        <v>0</v>
      </c>
      <c r="N28" s="391">
        <f t="shared" si="0"/>
        <v>0</v>
      </c>
      <c r="O28" s="391">
        <f t="shared" si="0"/>
        <v>0</v>
      </c>
      <c r="P28" s="391">
        <f t="shared" si="0"/>
        <v>0</v>
      </c>
      <c r="Q28" s="391">
        <f t="shared" si="0"/>
        <v>0</v>
      </c>
      <c r="R28" s="391">
        <f t="shared" si="0"/>
        <v>0</v>
      </c>
      <c r="S28" s="391">
        <f t="shared" si="0"/>
        <v>0</v>
      </c>
      <c r="T28" s="391">
        <f t="shared" si="0"/>
        <v>0</v>
      </c>
      <c r="U28" s="391">
        <f t="shared" si="0"/>
        <v>0</v>
      </c>
      <c r="V28" s="391">
        <f t="shared" si="0"/>
        <v>0</v>
      </c>
      <c r="W28" s="391">
        <f t="shared" si="0"/>
        <v>0</v>
      </c>
      <c r="X28" s="391">
        <f t="shared" si="0"/>
        <v>0</v>
      </c>
      <c r="Y28" s="391">
        <f t="shared" si="0"/>
        <v>0</v>
      </c>
      <c r="Z28" s="391">
        <f t="shared" si="0"/>
        <v>0</v>
      </c>
      <c r="AA28" s="391">
        <f t="shared" si="0"/>
        <v>0</v>
      </c>
      <c r="AB28" s="391">
        <f t="shared" si="0"/>
        <v>0</v>
      </c>
      <c r="AC28" s="391">
        <f t="shared" si="0"/>
        <v>0</v>
      </c>
      <c r="AD28" s="391">
        <f t="shared" si="0"/>
        <v>0</v>
      </c>
      <c r="AE28" s="391">
        <f t="shared" si="0"/>
        <v>0</v>
      </c>
      <c r="AF28" s="391">
        <f t="shared" si="0"/>
        <v>0</v>
      </c>
      <c r="AG28" s="391">
        <f t="shared" si="0"/>
        <v>0</v>
      </c>
      <c r="AH28" s="391">
        <f t="shared" si="0"/>
        <v>0</v>
      </c>
      <c r="AI28" s="391">
        <f t="shared" si="0"/>
        <v>0</v>
      </c>
      <c r="AJ28" s="391">
        <f t="shared" si="0"/>
        <v>0</v>
      </c>
      <c r="AK28" s="391">
        <f t="shared" si="0"/>
        <v>0</v>
      </c>
    </row>
    <row r="29" spans="1:37">
      <c r="A29" t="s">
        <v>330</v>
      </c>
      <c r="B29" t="s">
        <v>371</v>
      </c>
      <c r="C29" t="s">
        <v>435</v>
      </c>
      <c r="D29" t="s">
        <v>435</v>
      </c>
      <c r="E29" t="s">
        <v>435</v>
      </c>
      <c r="F29" s="386" t="s">
        <v>402</v>
      </c>
      <c r="G29" t="s">
        <v>436</v>
      </c>
      <c r="H29" s="386">
        <v>857.95866666666609</v>
      </c>
      <c r="I29" s="386"/>
      <c r="J29" s="386"/>
      <c r="K29" s="386"/>
      <c r="L29" s="386"/>
      <c r="M29" s="386"/>
      <c r="N29" s="386"/>
      <c r="O29" s="386"/>
      <c r="P29" s="386"/>
      <c r="Q29" s="386"/>
      <c r="R29" s="386"/>
      <c r="S29" s="386"/>
      <c r="T29" s="386"/>
      <c r="U29" s="386"/>
      <c r="V29" s="386"/>
      <c r="W29" s="386"/>
      <c r="X29" s="386"/>
      <c r="Y29" s="386"/>
      <c r="Z29" s="386"/>
      <c r="AA29" s="386"/>
      <c r="AB29" s="386"/>
      <c r="AC29" s="386"/>
      <c r="AD29" s="386"/>
      <c r="AE29" s="386"/>
      <c r="AF29" s="386"/>
      <c r="AG29" s="386"/>
      <c r="AH29" s="386"/>
      <c r="AI29" s="386"/>
      <c r="AJ29" s="386"/>
      <c r="AK29" s="386"/>
    </row>
    <row r="30" spans="1:37">
      <c r="A30" s="387" t="s">
        <v>330</v>
      </c>
      <c r="B30" s="387" t="s">
        <v>437</v>
      </c>
      <c r="C30" s="387" t="s">
        <v>438</v>
      </c>
      <c r="D30" s="387" t="s">
        <v>439</v>
      </c>
      <c r="E30" s="387" t="s">
        <v>440</v>
      </c>
      <c r="F30" s="387" t="s">
        <v>354</v>
      </c>
      <c r="G30" s="387" t="s">
        <v>388</v>
      </c>
      <c r="H30" s="392">
        <v>0.24393657458212065</v>
      </c>
      <c r="I30" s="392">
        <f>(I1-$H$1)*($AF$30-$H$30)/($AF$1-$H$1)+$H$30</f>
        <v>0.23448403231706347</v>
      </c>
      <c r="J30" s="392">
        <f t="shared" ref="J30:AE30" si="1">(J1-$H$1)*($AF$30-$H$30)/($AF$1-$H$1)+$H$30</f>
        <v>0.22503149005200629</v>
      </c>
      <c r="K30" s="392">
        <f t="shared" si="1"/>
        <v>0.21557894778694911</v>
      </c>
      <c r="L30" s="392">
        <f t="shared" si="1"/>
        <v>0.20612640552189193</v>
      </c>
      <c r="M30" s="392">
        <f t="shared" si="1"/>
        <v>0.19667386325683478</v>
      </c>
      <c r="N30" s="392">
        <f t="shared" si="1"/>
        <v>0.1872213209917776</v>
      </c>
      <c r="O30" s="392">
        <f t="shared" si="1"/>
        <v>0.17776877872672042</v>
      </c>
      <c r="P30" s="392">
        <f t="shared" si="1"/>
        <v>0.16831623646166324</v>
      </c>
      <c r="Q30" s="392">
        <f t="shared" si="1"/>
        <v>0.15886369419660606</v>
      </c>
      <c r="R30" s="392">
        <f t="shared" si="1"/>
        <v>0.14941115193154891</v>
      </c>
      <c r="S30" s="392">
        <f t="shared" si="1"/>
        <v>0.13995860966649171</v>
      </c>
      <c r="T30" s="392">
        <f t="shared" si="1"/>
        <v>0.13050606740143456</v>
      </c>
      <c r="U30" s="392">
        <f t="shared" si="1"/>
        <v>0.12105352513637736</v>
      </c>
      <c r="V30" s="392">
        <f t="shared" si="1"/>
        <v>0.1116009828713202</v>
      </c>
      <c r="W30" s="392">
        <f t="shared" si="1"/>
        <v>0.10214844060626302</v>
      </c>
      <c r="X30" s="392">
        <f t="shared" si="1"/>
        <v>9.269589834120584E-2</v>
      </c>
      <c r="Y30" s="392">
        <f t="shared" si="1"/>
        <v>8.3243356076148661E-2</v>
      </c>
      <c r="Z30" s="392">
        <f t="shared" si="1"/>
        <v>7.3790813811091482E-2</v>
      </c>
      <c r="AA30" s="392">
        <f t="shared" si="1"/>
        <v>6.4338271546034304E-2</v>
      </c>
      <c r="AB30" s="392">
        <f t="shared" si="1"/>
        <v>5.4885729280977152E-2</v>
      </c>
      <c r="AC30" s="392">
        <f t="shared" si="1"/>
        <v>4.5433187015919974E-2</v>
      </c>
      <c r="AD30" s="392">
        <f t="shared" si="1"/>
        <v>3.5980644750862795E-2</v>
      </c>
      <c r="AE30" s="392">
        <f t="shared" si="1"/>
        <v>2.6528102485805588E-2</v>
      </c>
      <c r="AF30" s="393">
        <f>H30*0.07</f>
        <v>1.7075560220748447E-2</v>
      </c>
      <c r="AG30" s="392">
        <f>AF30</f>
        <v>1.7075560220748447E-2</v>
      </c>
      <c r="AH30" s="392">
        <f t="shared" ref="AH30:AK30" si="2">AG30</f>
        <v>1.7075560220748447E-2</v>
      </c>
      <c r="AI30" s="392">
        <f t="shared" si="2"/>
        <v>1.7075560220748447E-2</v>
      </c>
      <c r="AJ30" s="392">
        <f t="shared" si="2"/>
        <v>1.7075560220748447E-2</v>
      </c>
      <c r="AK30" s="392">
        <f t="shared" si="2"/>
        <v>1.7075560220748447E-2</v>
      </c>
    </row>
    <row r="31" spans="1:37">
      <c r="A31" s="387" t="s">
        <v>330</v>
      </c>
      <c r="B31" s="387" t="s">
        <v>437</v>
      </c>
      <c r="C31" s="387" t="s">
        <v>438</v>
      </c>
      <c r="D31" s="387" t="s">
        <v>441</v>
      </c>
      <c r="E31" s="387" t="s">
        <v>440</v>
      </c>
      <c r="F31" s="387" t="s">
        <v>354</v>
      </c>
      <c r="G31" s="387" t="s">
        <v>388</v>
      </c>
      <c r="H31" s="392">
        <v>0</v>
      </c>
      <c r="I31" s="392">
        <f>(I1-$H$1)*($AF$31-$H$31)/($AF$1-$H$1)+$H$31</f>
        <v>0</v>
      </c>
      <c r="J31" s="392">
        <f t="shared" ref="J31:AE31" si="3">(J1-$H$1)*($AF$31-$H$31)/($AF$1-$H$1)+$H$31</f>
        <v>0</v>
      </c>
      <c r="K31" s="392">
        <f t="shared" si="3"/>
        <v>0</v>
      </c>
      <c r="L31" s="392">
        <f t="shared" si="3"/>
        <v>0</v>
      </c>
      <c r="M31" s="392">
        <f t="shared" si="3"/>
        <v>0</v>
      </c>
      <c r="N31" s="392">
        <f t="shared" si="3"/>
        <v>0</v>
      </c>
      <c r="O31" s="392">
        <f t="shared" si="3"/>
        <v>0</v>
      </c>
      <c r="P31" s="392">
        <f t="shared" si="3"/>
        <v>0</v>
      </c>
      <c r="Q31" s="392">
        <f t="shared" si="3"/>
        <v>0</v>
      </c>
      <c r="R31" s="392">
        <f t="shared" si="3"/>
        <v>0</v>
      </c>
      <c r="S31" s="392">
        <f t="shared" si="3"/>
        <v>0</v>
      </c>
      <c r="T31" s="392">
        <f t="shared" si="3"/>
        <v>0</v>
      </c>
      <c r="U31" s="392">
        <f t="shared" si="3"/>
        <v>0</v>
      </c>
      <c r="V31" s="392">
        <f t="shared" si="3"/>
        <v>0</v>
      </c>
      <c r="W31" s="392">
        <f t="shared" si="3"/>
        <v>0</v>
      </c>
      <c r="X31" s="392">
        <f t="shared" si="3"/>
        <v>0</v>
      </c>
      <c r="Y31" s="392">
        <f t="shared" si="3"/>
        <v>0</v>
      </c>
      <c r="Z31" s="392">
        <f t="shared" si="3"/>
        <v>0</v>
      </c>
      <c r="AA31" s="392">
        <f t="shared" si="3"/>
        <v>0</v>
      </c>
      <c r="AB31" s="392">
        <f t="shared" si="3"/>
        <v>0</v>
      </c>
      <c r="AC31" s="392">
        <f t="shared" si="3"/>
        <v>0</v>
      </c>
      <c r="AD31" s="392">
        <f t="shared" si="3"/>
        <v>0</v>
      </c>
      <c r="AE31" s="392">
        <f t="shared" si="3"/>
        <v>0</v>
      </c>
      <c r="AF31" s="393">
        <f t="shared" ref="AF31:AF36" si="4">H31*0.07</f>
        <v>0</v>
      </c>
      <c r="AG31" s="392">
        <f t="shared" ref="AG31:AK31" si="5">AF31</f>
        <v>0</v>
      </c>
      <c r="AH31" s="392">
        <f t="shared" si="5"/>
        <v>0</v>
      </c>
      <c r="AI31" s="392">
        <f t="shared" si="5"/>
        <v>0</v>
      </c>
      <c r="AJ31" s="392">
        <f t="shared" si="5"/>
        <v>0</v>
      </c>
      <c r="AK31" s="392">
        <f t="shared" si="5"/>
        <v>0</v>
      </c>
    </row>
    <row r="32" spans="1:37">
      <c r="A32" s="387" t="s">
        <v>330</v>
      </c>
      <c r="B32" s="387" t="s">
        <v>437</v>
      </c>
      <c r="C32" s="387" t="s">
        <v>442</v>
      </c>
      <c r="D32" s="387" t="s">
        <v>443</v>
      </c>
      <c r="E32" s="387" t="s">
        <v>440</v>
      </c>
      <c r="F32" s="387" t="s">
        <v>354</v>
      </c>
      <c r="G32" s="387" t="s">
        <v>388</v>
      </c>
      <c r="H32" s="392">
        <v>4.5008508675668368E-3</v>
      </c>
      <c r="I32" s="392">
        <f>(I1-$H$1)*($AF$32-$H$32)/($AF$1-$H$1)+$H$32</f>
        <v>4.3264428964486217E-3</v>
      </c>
      <c r="J32" s="392">
        <f t="shared" ref="J32:AE32" si="6">(J1-$H$1)*($AF$32-$H$32)/($AF$1-$H$1)+$H$32</f>
        <v>4.1520349253304067E-3</v>
      </c>
      <c r="K32" s="392">
        <f t="shared" si="6"/>
        <v>3.9776269542121916E-3</v>
      </c>
      <c r="L32" s="392">
        <f t="shared" si="6"/>
        <v>3.803218983093977E-3</v>
      </c>
      <c r="M32" s="392">
        <f t="shared" si="6"/>
        <v>3.628811011975762E-3</v>
      </c>
      <c r="N32" s="392">
        <f t="shared" si="6"/>
        <v>3.4544030408575474E-3</v>
      </c>
      <c r="O32" s="392">
        <f t="shared" si="6"/>
        <v>3.2799950697393323E-3</v>
      </c>
      <c r="P32" s="392">
        <f t="shared" si="6"/>
        <v>3.1055870986211173E-3</v>
      </c>
      <c r="Q32" s="392">
        <f t="shared" si="6"/>
        <v>2.9311791275029022E-3</v>
      </c>
      <c r="R32" s="392">
        <f t="shared" si="6"/>
        <v>2.7567711563846872E-3</v>
      </c>
      <c r="S32" s="392">
        <f t="shared" si="6"/>
        <v>2.5823631852664721E-3</v>
      </c>
      <c r="T32" s="392">
        <f t="shared" si="6"/>
        <v>2.4079552141482575E-3</v>
      </c>
      <c r="U32" s="392">
        <f t="shared" si="6"/>
        <v>2.2335472430300425E-3</v>
      </c>
      <c r="V32" s="392">
        <f t="shared" si="6"/>
        <v>2.0591392719118275E-3</v>
      </c>
      <c r="W32" s="392">
        <f t="shared" si="6"/>
        <v>1.8847313007936128E-3</v>
      </c>
      <c r="X32" s="392">
        <f t="shared" si="6"/>
        <v>1.7103233296753978E-3</v>
      </c>
      <c r="Y32" s="392">
        <f t="shared" si="6"/>
        <v>1.5359153585571828E-3</v>
      </c>
      <c r="Z32" s="392">
        <f t="shared" si="6"/>
        <v>1.3615073874389677E-3</v>
      </c>
      <c r="AA32" s="392">
        <f t="shared" si="6"/>
        <v>1.1870994163207531E-3</v>
      </c>
      <c r="AB32" s="392">
        <f t="shared" si="6"/>
        <v>1.0126914452025381E-3</v>
      </c>
      <c r="AC32" s="392">
        <f t="shared" si="6"/>
        <v>8.3828347408432301E-4</v>
      </c>
      <c r="AD32" s="392">
        <f t="shared" si="6"/>
        <v>6.6387550296610797E-4</v>
      </c>
      <c r="AE32" s="392">
        <f t="shared" si="6"/>
        <v>4.8946753184789336E-4</v>
      </c>
      <c r="AF32" s="393">
        <f t="shared" si="4"/>
        <v>3.1505956072967858E-4</v>
      </c>
      <c r="AG32" s="392">
        <f t="shared" ref="AG32:AK32" si="7">AF32</f>
        <v>3.1505956072967858E-4</v>
      </c>
      <c r="AH32" s="392">
        <f t="shared" si="7"/>
        <v>3.1505956072967858E-4</v>
      </c>
      <c r="AI32" s="392">
        <f t="shared" si="7"/>
        <v>3.1505956072967858E-4</v>
      </c>
      <c r="AJ32" s="392">
        <f t="shared" si="7"/>
        <v>3.1505956072967858E-4</v>
      </c>
      <c r="AK32" s="392">
        <f t="shared" si="7"/>
        <v>3.1505956072967858E-4</v>
      </c>
    </row>
    <row r="33" spans="1:37">
      <c r="A33" s="387" t="s">
        <v>330</v>
      </c>
      <c r="B33" s="387" t="s">
        <v>437</v>
      </c>
      <c r="C33" s="387" t="s">
        <v>442</v>
      </c>
      <c r="D33" s="387" t="s">
        <v>444</v>
      </c>
      <c r="E33" s="387" t="s">
        <v>440</v>
      </c>
      <c r="F33" s="387" t="s">
        <v>354</v>
      </c>
      <c r="G33" s="387" t="s">
        <v>388</v>
      </c>
      <c r="H33" s="392">
        <v>0.18769979483753996</v>
      </c>
      <c r="I33" s="392">
        <f>(I1-$H$1)*($AF$33-$H$33)/($AF$1-$H$1)+$H$33</f>
        <v>0.18042642778758528</v>
      </c>
      <c r="J33" s="392">
        <f t="shared" ref="J33:AE33" si="8">(J1-$H$1)*($AF$33-$H$33)/($AF$1-$H$1)+$H$33</f>
        <v>0.17315306073763062</v>
      </c>
      <c r="K33" s="392">
        <f t="shared" si="8"/>
        <v>0.16587969368767594</v>
      </c>
      <c r="L33" s="392">
        <f t="shared" si="8"/>
        <v>0.15860632663772126</v>
      </c>
      <c r="M33" s="392">
        <f t="shared" si="8"/>
        <v>0.1513329595877666</v>
      </c>
      <c r="N33" s="392">
        <f t="shared" si="8"/>
        <v>0.14405959253781192</v>
      </c>
      <c r="O33" s="392">
        <f t="shared" si="8"/>
        <v>0.13678622548785724</v>
      </c>
      <c r="P33" s="392">
        <f t="shared" si="8"/>
        <v>0.12951285843790258</v>
      </c>
      <c r="Q33" s="392">
        <f t="shared" si="8"/>
        <v>0.1222394913879479</v>
      </c>
      <c r="R33" s="392">
        <f t="shared" si="8"/>
        <v>0.11496612433799323</v>
      </c>
      <c r="S33" s="392">
        <f t="shared" si="8"/>
        <v>0.10769275728803855</v>
      </c>
      <c r="T33" s="392">
        <f t="shared" si="8"/>
        <v>0.10041939023808388</v>
      </c>
      <c r="U33" s="392">
        <f t="shared" si="8"/>
        <v>9.3146023188129215E-2</v>
      </c>
      <c r="V33" s="392">
        <f t="shared" si="8"/>
        <v>8.5872656138174533E-2</v>
      </c>
      <c r="W33" s="392">
        <f t="shared" si="8"/>
        <v>7.8599289088219851E-2</v>
      </c>
      <c r="X33" s="392">
        <f t="shared" si="8"/>
        <v>7.1325922038265197E-2</v>
      </c>
      <c r="Y33" s="392">
        <f t="shared" si="8"/>
        <v>6.4052554988310528E-2</v>
      </c>
      <c r="Z33" s="392">
        <f t="shared" si="8"/>
        <v>5.6779187938355846E-2</v>
      </c>
      <c r="AA33" s="392">
        <f t="shared" si="8"/>
        <v>4.9505820888401164E-2</v>
      </c>
      <c r="AB33" s="392">
        <f t="shared" si="8"/>
        <v>4.223245383844651E-2</v>
      </c>
      <c r="AC33" s="392">
        <f t="shared" si="8"/>
        <v>3.4959086788491828E-2</v>
      </c>
      <c r="AD33" s="392">
        <f t="shared" si="8"/>
        <v>2.7685719738537146E-2</v>
      </c>
      <c r="AE33" s="392">
        <f t="shared" si="8"/>
        <v>2.0412352688582464E-2</v>
      </c>
      <c r="AF33" s="393">
        <f t="shared" si="4"/>
        <v>1.3138985638627799E-2</v>
      </c>
      <c r="AG33" s="392">
        <f>AF33</f>
        <v>1.3138985638627799E-2</v>
      </c>
      <c r="AH33" s="392">
        <f>AG33</f>
        <v>1.3138985638627799E-2</v>
      </c>
      <c r="AI33" s="392">
        <f t="shared" ref="AI33:AK33" si="9">AH33</f>
        <v>1.3138985638627799E-2</v>
      </c>
      <c r="AJ33" s="392">
        <f t="shared" si="9"/>
        <v>1.3138985638627799E-2</v>
      </c>
      <c r="AK33" s="392">
        <f t="shared" si="9"/>
        <v>1.3138985638627799E-2</v>
      </c>
    </row>
    <row r="34" spans="1:37">
      <c r="A34" s="387" t="s">
        <v>330</v>
      </c>
      <c r="B34" s="387" t="s">
        <v>437</v>
      </c>
      <c r="C34" s="387" t="s">
        <v>442</v>
      </c>
      <c r="D34" s="387" t="s">
        <v>445</v>
      </c>
      <c r="E34" s="387" t="s">
        <v>440</v>
      </c>
      <c r="F34" s="387" t="s">
        <v>354</v>
      </c>
      <c r="G34" s="387" t="s">
        <v>388</v>
      </c>
      <c r="H34" s="392">
        <v>4.29409800085882E-4</v>
      </c>
      <c r="I34" s="392">
        <f>(I1-$H$1)*($AF$34-$H$34)/($AF$1-$H$1)+$H$34</f>
        <v>4.1277017033255407E-4</v>
      </c>
      <c r="J34" s="392">
        <f t="shared" ref="J34:AE34" si="10">(J1-$H$1)*($AF$34-$H$34)/($AF$1-$H$1)+$H$34</f>
        <v>3.9613054057922615E-4</v>
      </c>
      <c r="K34" s="392">
        <f t="shared" si="10"/>
        <v>3.7949091082589822E-4</v>
      </c>
      <c r="L34" s="392">
        <f t="shared" si="10"/>
        <v>3.628512810725703E-4</v>
      </c>
      <c r="M34" s="392">
        <f t="shared" si="10"/>
        <v>3.4621165131924238E-4</v>
      </c>
      <c r="N34" s="392">
        <f t="shared" si="10"/>
        <v>3.295720215659144E-4</v>
      </c>
      <c r="O34" s="392">
        <f t="shared" si="10"/>
        <v>3.1293239181258648E-4</v>
      </c>
      <c r="P34" s="392">
        <f t="shared" si="10"/>
        <v>2.9629276205925855E-4</v>
      </c>
      <c r="Q34" s="392">
        <f t="shared" si="10"/>
        <v>2.7965313230593068E-4</v>
      </c>
      <c r="R34" s="392">
        <f t="shared" si="10"/>
        <v>2.6301350255260271E-4</v>
      </c>
      <c r="S34" s="392">
        <f t="shared" si="10"/>
        <v>2.4637387279927478E-4</v>
      </c>
      <c r="T34" s="392">
        <f t="shared" si="10"/>
        <v>2.2973424304594683E-4</v>
      </c>
      <c r="U34" s="392">
        <f t="shared" si="10"/>
        <v>2.1309461329261894E-4</v>
      </c>
      <c r="V34" s="392">
        <f t="shared" si="10"/>
        <v>1.9645498353929099E-4</v>
      </c>
      <c r="W34" s="392">
        <f t="shared" si="10"/>
        <v>1.7981535378596309E-4</v>
      </c>
      <c r="X34" s="392">
        <f t="shared" si="10"/>
        <v>1.6317572403263517E-4</v>
      </c>
      <c r="Y34" s="392">
        <f t="shared" si="10"/>
        <v>1.4653609427930719E-4</v>
      </c>
      <c r="Z34" s="392">
        <f t="shared" si="10"/>
        <v>1.2989646452597932E-4</v>
      </c>
      <c r="AA34" s="392">
        <f t="shared" si="10"/>
        <v>1.1325683477265134E-4</v>
      </c>
      <c r="AB34" s="392">
        <f t="shared" si="10"/>
        <v>9.6617205019323472E-5</v>
      </c>
      <c r="AC34" s="392">
        <f t="shared" si="10"/>
        <v>7.9977575265995494E-5</v>
      </c>
      <c r="AD34" s="392">
        <f t="shared" si="10"/>
        <v>6.3337945512667571E-5</v>
      </c>
      <c r="AE34" s="392">
        <f t="shared" si="10"/>
        <v>4.6698315759339647E-5</v>
      </c>
      <c r="AF34" s="393">
        <f t="shared" si="4"/>
        <v>3.0058686006011741E-5</v>
      </c>
      <c r="AG34" s="392">
        <f t="shared" ref="AG34:AK34" si="11">AF34</f>
        <v>3.0058686006011741E-5</v>
      </c>
      <c r="AH34" s="392">
        <f t="shared" si="11"/>
        <v>3.0058686006011741E-5</v>
      </c>
      <c r="AI34" s="392">
        <f t="shared" si="11"/>
        <v>3.0058686006011741E-5</v>
      </c>
      <c r="AJ34" s="392">
        <f t="shared" si="11"/>
        <v>3.0058686006011741E-5</v>
      </c>
      <c r="AK34" s="392">
        <f t="shared" si="11"/>
        <v>3.0058686006011741E-5</v>
      </c>
    </row>
    <row r="35" spans="1:37">
      <c r="A35" s="387" t="s">
        <v>330</v>
      </c>
      <c r="B35" s="387" t="s">
        <v>437</v>
      </c>
      <c r="C35" s="387" t="s">
        <v>442</v>
      </c>
      <c r="D35" s="387" t="s">
        <v>446</v>
      </c>
      <c r="E35" s="387" t="s">
        <v>440</v>
      </c>
      <c r="F35" s="387" t="s">
        <v>354</v>
      </c>
      <c r="G35" s="387" t="s">
        <v>388</v>
      </c>
      <c r="H35" s="392">
        <v>3.1808133339694962E-5</v>
      </c>
      <c r="I35" s="392">
        <f>(I1-$H$1)*($AF$35-$H$35)/($AF$1-$H$1)+$H$35</f>
        <v>3.0575568172781784E-5</v>
      </c>
      <c r="J35" s="392">
        <f t="shared" ref="J35:AE35" si="12">(J1-$H$1)*($AF$35-$H$35)/($AF$1-$H$1)+$H$35</f>
        <v>2.9343003005868602E-5</v>
      </c>
      <c r="K35" s="392">
        <f t="shared" si="12"/>
        <v>2.8110437838955423E-5</v>
      </c>
      <c r="L35" s="392">
        <f t="shared" si="12"/>
        <v>2.6877872672042241E-5</v>
      </c>
      <c r="M35" s="392">
        <f t="shared" si="12"/>
        <v>2.5645307505129063E-5</v>
      </c>
      <c r="N35" s="392">
        <f t="shared" si="12"/>
        <v>2.4412742338215884E-5</v>
      </c>
      <c r="O35" s="392">
        <f t="shared" si="12"/>
        <v>2.3180177171302706E-5</v>
      </c>
      <c r="P35" s="392">
        <f t="shared" si="12"/>
        <v>2.1947612004389524E-5</v>
      </c>
      <c r="Q35" s="392">
        <f t="shared" si="12"/>
        <v>2.0715046837476342E-5</v>
      </c>
      <c r="R35" s="392">
        <f t="shared" si="12"/>
        <v>1.9482481670563163E-5</v>
      </c>
      <c r="S35" s="392">
        <f t="shared" si="12"/>
        <v>1.8249916503649985E-5</v>
      </c>
      <c r="T35" s="392">
        <f t="shared" si="12"/>
        <v>1.7017351336736806E-5</v>
      </c>
      <c r="U35" s="392">
        <f t="shared" si="12"/>
        <v>1.5784786169823625E-5</v>
      </c>
      <c r="V35" s="392">
        <f t="shared" si="12"/>
        <v>1.4552221002910446E-5</v>
      </c>
      <c r="W35" s="392">
        <f t="shared" si="12"/>
        <v>1.3319655835997267E-5</v>
      </c>
      <c r="X35" s="392">
        <f t="shared" si="12"/>
        <v>1.2087090669084086E-5</v>
      </c>
      <c r="Y35" s="392">
        <f t="shared" si="12"/>
        <v>1.0854525502170904E-5</v>
      </c>
      <c r="Z35" s="392">
        <f t="shared" si="12"/>
        <v>9.6219603352577252E-6</v>
      </c>
      <c r="AA35" s="392">
        <f t="shared" si="12"/>
        <v>8.3893951683445467E-6</v>
      </c>
      <c r="AB35" s="392">
        <f t="shared" si="12"/>
        <v>7.1568300014313648E-6</v>
      </c>
      <c r="AC35" s="392">
        <f t="shared" si="12"/>
        <v>5.9242648345181863E-6</v>
      </c>
      <c r="AD35" s="392">
        <f t="shared" si="12"/>
        <v>4.6916996676050078E-6</v>
      </c>
      <c r="AE35" s="392">
        <f t="shared" si="12"/>
        <v>3.4591345006918292E-6</v>
      </c>
      <c r="AF35" s="393">
        <f t="shared" si="4"/>
        <v>2.2265693337786478E-6</v>
      </c>
      <c r="AG35" s="392">
        <f t="shared" ref="AG35:AK35" si="13">AF35</f>
        <v>2.2265693337786478E-6</v>
      </c>
      <c r="AH35" s="392">
        <f t="shared" si="13"/>
        <v>2.2265693337786478E-6</v>
      </c>
      <c r="AI35" s="392">
        <f t="shared" si="13"/>
        <v>2.2265693337786478E-6</v>
      </c>
      <c r="AJ35" s="392">
        <f t="shared" si="13"/>
        <v>2.2265693337786478E-6</v>
      </c>
      <c r="AK35" s="392">
        <f t="shared" si="13"/>
        <v>2.2265693337786478E-6</v>
      </c>
    </row>
    <row r="36" spans="1:37">
      <c r="A36" s="387" t="s">
        <v>330</v>
      </c>
      <c r="B36" s="387" t="s">
        <v>437</v>
      </c>
      <c r="C36" s="387" t="s">
        <v>442</v>
      </c>
      <c r="D36" s="387" t="s">
        <v>447</v>
      </c>
      <c r="E36" s="387" t="s">
        <v>440</v>
      </c>
      <c r="F36" s="387" t="s">
        <v>354</v>
      </c>
      <c r="G36" s="387" t="s">
        <v>388</v>
      </c>
      <c r="H36" s="392">
        <v>0</v>
      </c>
      <c r="I36" s="392">
        <f>(I1-$H$1)*($AF$36-$H$36)/($AF$1-$H$1)+$H$36</f>
        <v>0</v>
      </c>
      <c r="J36" s="392">
        <f t="shared" ref="J36:AE36" si="14">(J1-$H$1)*($AF$36-$H$36)/($AF$1-$H$1)+$H$36</f>
        <v>0</v>
      </c>
      <c r="K36" s="392">
        <f t="shared" si="14"/>
        <v>0</v>
      </c>
      <c r="L36" s="392">
        <f t="shared" si="14"/>
        <v>0</v>
      </c>
      <c r="M36" s="392">
        <f t="shared" si="14"/>
        <v>0</v>
      </c>
      <c r="N36" s="392">
        <f t="shared" si="14"/>
        <v>0</v>
      </c>
      <c r="O36" s="392">
        <f t="shared" si="14"/>
        <v>0</v>
      </c>
      <c r="P36" s="392">
        <f t="shared" si="14"/>
        <v>0</v>
      </c>
      <c r="Q36" s="392">
        <f t="shared" si="14"/>
        <v>0</v>
      </c>
      <c r="R36" s="392">
        <f t="shared" si="14"/>
        <v>0</v>
      </c>
      <c r="S36" s="392">
        <f t="shared" si="14"/>
        <v>0</v>
      </c>
      <c r="T36" s="392">
        <f t="shared" si="14"/>
        <v>0</v>
      </c>
      <c r="U36" s="392">
        <f t="shared" si="14"/>
        <v>0</v>
      </c>
      <c r="V36" s="392">
        <f t="shared" si="14"/>
        <v>0</v>
      </c>
      <c r="W36" s="392">
        <f t="shared" si="14"/>
        <v>0</v>
      </c>
      <c r="X36" s="392">
        <f t="shared" si="14"/>
        <v>0</v>
      </c>
      <c r="Y36" s="392">
        <f t="shared" si="14"/>
        <v>0</v>
      </c>
      <c r="Z36" s="392">
        <f t="shared" si="14"/>
        <v>0</v>
      </c>
      <c r="AA36" s="392">
        <f t="shared" si="14"/>
        <v>0</v>
      </c>
      <c r="AB36" s="392">
        <f t="shared" si="14"/>
        <v>0</v>
      </c>
      <c r="AC36" s="392">
        <f t="shared" si="14"/>
        <v>0</v>
      </c>
      <c r="AD36" s="392">
        <f t="shared" si="14"/>
        <v>0</v>
      </c>
      <c r="AE36" s="392">
        <f t="shared" si="14"/>
        <v>0</v>
      </c>
      <c r="AF36" s="393">
        <f t="shared" si="4"/>
        <v>0</v>
      </c>
      <c r="AG36" s="392">
        <f t="shared" ref="AG36:AK36" si="15">AF36</f>
        <v>0</v>
      </c>
      <c r="AH36" s="392">
        <f t="shared" si="15"/>
        <v>0</v>
      </c>
      <c r="AI36" s="392">
        <f t="shared" si="15"/>
        <v>0</v>
      </c>
      <c r="AJ36" s="392">
        <f t="shared" si="15"/>
        <v>0</v>
      </c>
      <c r="AK36" s="392">
        <f t="shared" si="15"/>
        <v>0</v>
      </c>
    </row>
    <row r="37" spans="1:37">
      <c r="A37" s="387" t="s">
        <v>330</v>
      </c>
      <c r="B37" s="387" t="s">
        <v>437</v>
      </c>
      <c r="C37" s="387" t="s">
        <v>442</v>
      </c>
      <c r="D37" s="387" t="s">
        <v>448</v>
      </c>
      <c r="E37" s="387" t="s">
        <v>440</v>
      </c>
      <c r="F37" s="387" t="s">
        <v>354</v>
      </c>
      <c r="G37" s="387" t="s">
        <v>388</v>
      </c>
      <c r="H37" s="392">
        <v>4.453138667557295E-4</v>
      </c>
      <c r="I37" s="392">
        <f>(I1-$H$1)*($AF$37-$H$37)/($AF$1-$H$1)+$H$37</f>
        <v>4.28057954418945E-4</v>
      </c>
      <c r="J37" s="392">
        <f t="shared" ref="J37:AE37" si="16">(J1-$H$1)*($AF$37-$H$37)/($AF$1-$H$1)+$H$37</f>
        <v>4.1080204208216044E-4</v>
      </c>
      <c r="K37" s="392">
        <f t="shared" si="16"/>
        <v>3.9354612974537594E-4</v>
      </c>
      <c r="L37" s="392">
        <f t="shared" si="16"/>
        <v>3.7629021740859145E-4</v>
      </c>
      <c r="M37" s="392">
        <f t="shared" si="16"/>
        <v>3.5903430507180689E-4</v>
      </c>
      <c r="N37" s="392">
        <f t="shared" si="16"/>
        <v>3.4177839273502239E-4</v>
      </c>
      <c r="O37" s="392">
        <f t="shared" si="16"/>
        <v>3.2452248039823789E-4</v>
      </c>
      <c r="P37" s="392">
        <f t="shared" si="16"/>
        <v>3.0726656806145339E-4</v>
      </c>
      <c r="Q37" s="392">
        <f t="shared" si="16"/>
        <v>2.9001065572466884E-4</v>
      </c>
      <c r="R37" s="392">
        <f t="shared" si="16"/>
        <v>2.7275474338788429E-4</v>
      </c>
      <c r="S37" s="392">
        <f t="shared" si="16"/>
        <v>2.5549883105109984E-4</v>
      </c>
      <c r="T37" s="392">
        <f t="shared" si="16"/>
        <v>2.3824291871431529E-4</v>
      </c>
      <c r="U37" s="392">
        <f t="shared" si="16"/>
        <v>2.2098700637753076E-4</v>
      </c>
      <c r="V37" s="392">
        <f t="shared" si="16"/>
        <v>2.0373109404074626E-4</v>
      </c>
      <c r="W37" s="392">
        <f t="shared" si="16"/>
        <v>1.8647518170396174E-4</v>
      </c>
      <c r="X37" s="392">
        <f t="shared" si="16"/>
        <v>1.6921926936717724E-4</v>
      </c>
      <c r="Y37" s="392">
        <f t="shared" si="16"/>
        <v>1.5196335703039269E-4</v>
      </c>
      <c r="Z37" s="392">
        <f t="shared" si="16"/>
        <v>1.3470744469360819E-4</v>
      </c>
      <c r="AA37" s="392">
        <f t="shared" si="16"/>
        <v>1.1745153235682369E-4</v>
      </c>
      <c r="AB37" s="392">
        <f t="shared" si="16"/>
        <v>1.0019562002003913E-4</v>
      </c>
      <c r="AC37" s="392">
        <f t="shared" si="16"/>
        <v>8.2939707683254581E-5</v>
      </c>
      <c r="AD37" s="392">
        <f t="shared" si="16"/>
        <v>6.5683795346470136E-5</v>
      </c>
      <c r="AE37" s="392">
        <f t="shared" si="16"/>
        <v>4.8427883009685637E-5</v>
      </c>
      <c r="AF37" s="393">
        <f>H37*0.07</f>
        <v>3.117197067290107E-5</v>
      </c>
      <c r="AG37" s="392">
        <f t="shared" ref="AG37:AK37" si="17">AF37</f>
        <v>3.117197067290107E-5</v>
      </c>
      <c r="AH37" s="392">
        <f t="shared" si="17"/>
        <v>3.117197067290107E-5</v>
      </c>
      <c r="AI37" s="392">
        <f t="shared" si="17"/>
        <v>3.117197067290107E-5</v>
      </c>
      <c r="AJ37" s="392">
        <f t="shared" si="17"/>
        <v>3.117197067290107E-5</v>
      </c>
      <c r="AK37" s="392">
        <f t="shared" si="17"/>
        <v>3.117197067290107E-5</v>
      </c>
    </row>
    <row r="38" spans="1:37">
      <c r="A38" s="387" t="s">
        <v>330</v>
      </c>
      <c r="B38" s="387" t="s">
        <v>437</v>
      </c>
      <c r="C38" s="387" t="s">
        <v>449</v>
      </c>
      <c r="D38" s="387" t="s">
        <v>450</v>
      </c>
      <c r="E38" s="387" t="s">
        <v>440</v>
      </c>
      <c r="F38" s="387" t="s">
        <v>354</v>
      </c>
      <c r="G38" s="387" t="s">
        <v>388</v>
      </c>
      <c r="H38" s="392">
        <v>1.2723253335877986E-3</v>
      </c>
      <c r="I38" s="392">
        <f>(I1-$H$1)*($AF$38-$H$38)/($AF$1-$H$1)+$H$38</f>
        <v>1.8207770726974888E-2</v>
      </c>
      <c r="J38" s="392">
        <f t="shared" ref="J38:AE38" si="18">(J1-$H$1)*($AF$38-$H$38)/($AF$1-$H$1)+$H$38</f>
        <v>3.5143216120361982E-2</v>
      </c>
      <c r="K38" s="392">
        <f t="shared" si="18"/>
        <v>5.2078661513749062E-2</v>
      </c>
      <c r="L38" s="392">
        <f t="shared" si="18"/>
        <v>6.9014106907136163E-2</v>
      </c>
      <c r="M38" s="392">
        <f t="shared" si="18"/>
        <v>8.5949552300523258E-2</v>
      </c>
      <c r="N38" s="392">
        <f t="shared" si="18"/>
        <v>0.10288499769391032</v>
      </c>
      <c r="O38" s="392">
        <f t="shared" si="18"/>
        <v>0.11982044308729742</v>
      </c>
      <c r="P38" s="392">
        <f t="shared" si="18"/>
        <v>0.13675588848068451</v>
      </c>
      <c r="Q38" s="392">
        <f t="shared" si="18"/>
        <v>0.15369133387407161</v>
      </c>
      <c r="R38" s="392">
        <f t="shared" si="18"/>
        <v>0.1706267792674587</v>
      </c>
      <c r="S38" s="392">
        <f t="shared" si="18"/>
        <v>0.18756222466084579</v>
      </c>
      <c r="T38" s="392">
        <f t="shared" si="18"/>
        <v>0.20449767005423283</v>
      </c>
      <c r="U38" s="392">
        <f t="shared" si="18"/>
        <v>0.22143311544761993</v>
      </c>
      <c r="V38" s="392">
        <f t="shared" si="18"/>
        <v>0.23836856084100702</v>
      </c>
      <c r="W38" s="392">
        <f t="shared" si="18"/>
        <v>0.25530400623439414</v>
      </c>
      <c r="X38" s="392">
        <f t="shared" si="18"/>
        <v>0.27223945162778124</v>
      </c>
      <c r="Y38" s="392">
        <f t="shared" si="18"/>
        <v>0.28917489702116833</v>
      </c>
      <c r="Z38" s="392">
        <f t="shared" si="18"/>
        <v>0.30611034241455543</v>
      </c>
      <c r="AA38" s="392">
        <f t="shared" si="18"/>
        <v>0.32304578780794252</v>
      </c>
      <c r="AB38" s="392">
        <f t="shared" si="18"/>
        <v>0.33998123320132961</v>
      </c>
      <c r="AC38" s="392">
        <f t="shared" si="18"/>
        <v>0.35691667859471665</v>
      </c>
      <c r="AD38" s="392">
        <f t="shared" si="18"/>
        <v>0.3738521239881038</v>
      </c>
      <c r="AE38" s="392">
        <f t="shared" si="18"/>
        <v>0.39078756938149084</v>
      </c>
      <c r="AF38" s="393">
        <f>H38+SUM(H30:H37)*0.93</f>
        <v>0.40772301477487793</v>
      </c>
      <c r="AG38" s="392">
        <f t="shared" ref="AG38:AK38" si="19">AF38</f>
        <v>0.40772301477487793</v>
      </c>
      <c r="AH38" s="392">
        <f t="shared" si="19"/>
        <v>0.40772301477487793</v>
      </c>
      <c r="AI38" s="392">
        <f t="shared" si="19"/>
        <v>0.40772301477487793</v>
      </c>
      <c r="AJ38" s="392">
        <f t="shared" si="19"/>
        <v>0.40772301477487793</v>
      </c>
      <c r="AK38" s="392">
        <f t="shared" si="19"/>
        <v>0.40772301477487793</v>
      </c>
    </row>
    <row r="39" spans="1:37">
      <c r="A39" t="s">
        <v>330</v>
      </c>
      <c r="B39" t="s">
        <v>437</v>
      </c>
      <c r="C39" t="s">
        <v>438</v>
      </c>
      <c r="D39" t="s">
        <v>439</v>
      </c>
      <c r="E39" t="s">
        <v>451</v>
      </c>
      <c r="F39" t="s">
        <v>354</v>
      </c>
      <c r="G39" t="s">
        <v>388</v>
      </c>
      <c r="H39" s="395">
        <v>0.30605785899454491</v>
      </c>
      <c r="I39" s="395">
        <f t="shared" ref="I39:AE39" si="20">(I1-$H$1)*($AF$39-$H$39)/($AF$1-$H$1)+$H$39</f>
        <v>0.29419811695850628</v>
      </c>
      <c r="J39" s="395">
        <f t="shared" si="20"/>
        <v>0.28233837492246766</v>
      </c>
      <c r="K39" s="395">
        <f t="shared" si="20"/>
        <v>0.27047863288642904</v>
      </c>
      <c r="L39" s="395">
        <f t="shared" si="20"/>
        <v>0.25861889085039047</v>
      </c>
      <c r="M39" s="395">
        <f t="shared" si="20"/>
        <v>0.24675914881435182</v>
      </c>
      <c r="N39" s="395">
        <f t="shared" si="20"/>
        <v>0.23489940677831322</v>
      </c>
      <c r="O39" s="395">
        <f t="shared" si="20"/>
        <v>0.2230396647422746</v>
      </c>
      <c r="P39" s="395">
        <f t="shared" si="20"/>
        <v>0.21117992270623598</v>
      </c>
      <c r="Q39" s="395">
        <f t="shared" si="20"/>
        <v>0.19932018067019736</v>
      </c>
      <c r="R39" s="395">
        <f t="shared" si="20"/>
        <v>0.18746043863415873</v>
      </c>
      <c r="S39" s="395">
        <f t="shared" si="20"/>
        <v>0.17560069659812014</v>
      </c>
      <c r="T39" s="395">
        <f t="shared" si="20"/>
        <v>0.16374095456208151</v>
      </c>
      <c r="U39" s="395">
        <f t="shared" si="20"/>
        <v>0.15188121252604289</v>
      </c>
      <c r="V39" s="395">
        <f t="shared" si="20"/>
        <v>0.14002147049000427</v>
      </c>
      <c r="W39" s="395">
        <f t="shared" si="20"/>
        <v>0.12816172845396565</v>
      </c>
      <c r="X39" s="395">
        <f t="shared" si="20"/>
        <v>0.11630198641792705</v>
      </c>
      <c r="Y39" s="395">
        <f t="shared" si="20"/>
        <v>0.10444224438188845</v>
      </c>
      <c r="Z39" s="395">
        <f t="shared" si="20"/>
        <v>9.2582502345849804E-2</v>
      </c>
      <c r="AA39" s="395">
        <f t="shared" si="20"/>
        <v>8.0722760309811209E-2</v>
      </c>
      <c r="AB39" s="395">
        <f t="shared" si="20"/>
        <v>6.8863018273772586E-2</v>
      </c>
      <c r="AC39" s="395">
        <f t="shared" si="20"/>
        <v>5.7003276237733963E-2</v>
      </c>
      <c r="AD39" s="395">
        <f t="shared" si="20"/>
        <v>4.5143534201695368E-2</v>
      </c>
      <c r="AE39" s="395">
        <f t="shared" si="20"/>
        <v>3.3283792165656745E-2</v>
      </c>
      <c r="AF39" s="393">
        <f>H39*0.07</f>
        <v>2.1424050129618146E-2</v>
      </c>
      <c r="AG39" s="395">
        <f t="shared" ref="AG39:AK39" si="21">AF39</f>
        <v>2.1424050129618146E-2</v>
      </c>
      <c r="AH39" s="395">
        <f t="shared" si="21"/>
        <v>2.1424050129618146E-2</v>
      </c>
      <c r="AI39" s="395">
        <f t="shared" si="21"/>
        <v>2.1424050129618146E-2</v>
      </c>
      <c r="AJ39" s="395">
        <f t="shared" si="21"/>
        <v>2.1424050129618146E-2</v>
      </c>
      <c r="AK39" s="395">
        <f t="shared" si="21"/>
        <v>2.1424050129618146E-2</v>
      </c>
    </row>
    <row r="40" spans="1:37">
      <c r="A40" t="s">
        <v>330</v>
      </c>
      <c r="B40" t="s">
        <v>437</v>
      </c>
      <c r="C40" t="s">
        <v>442</v>
      </c>
      <c r="D40" t="s">
        <v>452</v>
      </c>
      <c r="E40" t="s">
        <v>451</v>
      </c>
      <c r="F40" t="s">
        <v>354</v>
      </c>
      <c r="G40" t="s">
        <v>388</v>
      </c>
      <c r="H40" s="395">
        <v>9.7984954752930328E-2</v>
      </c>
      <c r="I40" s="395">
        <f t="shared" ref="I40:AE40" si="22">(I1-$H$1)*($AF$40-$H$40)/($AF$1-$H$1)+$H$40</f>
        <v>9.4188037756254284E-2</v>
      </c>
      <c r="J40" s="395">
        <f t="shared" si="22"/>
        <v>9.0391120759578225E-2</v>
      </c>
      <c r="K40" s="395">
        <f t="shared" si="22"/>
        <v>8.659420376290218E-2</v>
      </c>
      <c r="L40" s="395">
        <f t="shared" si="22"/>
        <v>8.2797286766226122E-2</v>
      </c>
      <c r="M40" s="395">
        <f t="shared" si="22"/>
        <v>7.9000369769550077E-2</v>
      </c>
      <c r="N40" s="395">
        <f t="shared" si="22"/>
        <v>7.5203452772874019E-2</v>
      </c>
      <c r="O40" s="395">
        <f t="shared" si="22"/>
        <v>7.1406535776197974E-2</v>
      </c>
      <c r="P40" s="395">
        <f t="shared" si="22"/>
        <v>6.7609618779521929E-2</v>
      </c>
      <c r="Q40" s="395">
        <f t="shared" si="22"/>
        <v>6.3812701782845871E-2</v>
      </c>
      <c r="R40" s="395">
        <f t="shared" si="22"/>
        <v>6.0015784786169826E-2</v>
      </c>
      <c r="S40" s="395">
        <f t="shared" si="22"/>
        <v>5.6218867789493775E-2</v>
      </c>
      <c r="T40" s="395">
        <f t="shared" si="22"/>
        <v>5.2421950792817716E-2</v>
      </c>
      <c r="U40" s="395">
        <f t="shared" si="22"/>
        <v>4.8625033796141671E-2</v>
      </c>
      <c r="V40" s="395">
        <f t="shared" si="22"/>
        <v>4.482811679946562E-2</v>
      </c>
      <c r="W40" s="395">
        <f t="shared" si="22"/>
        <v>4.1031199802789568E-2</v>
      </c>
      <c r="X40" s="395">
        <f t="shared" si="22"/>
        <v>3.7234282806113524E-2</v>
      </c>
      <c r="Y40" s="395">
        <f t="shared" si="22"/>
        <v>3.3437365809437472E-2</v>
      </c>
      <c r="Z40" s="395">
        <f t="shared" si="22"/>
        <v>2.9640448812761427E-2</v>
      </c>
      <c r="AA40" s="395">
        <f t="shared" si="22"/>
        <v>2.5843531816085369E-2</v>
      </c>
      <c r="AB40" s="395">
        <f t="shared" si="22"/>
        <v>2.2046614819409324E-2</v>
      </c>
      <c r="AC40" s="395">
        <f t="shared" si="22"/>
        <v>1.8249697822733266E-2</v>
      </c>
      <c r="AD40" s="395">
        <f t="shared" si="22"/>
        <v>1.4452780826057221E-2</v>
      </c>
      <c r="AE40" s="395">
        <f t="shared" si="22"/>
        <v>1.0655863829381162E-2</v>
      </c>
      <c r="AF40" s="393">
        <f t="shared" ref="AF40:AF43" si="23">H40*0.07</f>
        <v>6.8589468327051239E-3</v>
      </c>
      <c r="AG40" s="395">
        <f t="shared" ref="AG40:AK40" si="24">AF40</f>
        <v>6.8589468327051239E-3</v>
      </c>
      <c r="AH40" s="395">
        <f t="shared" si="24"/>
        <v>6.8589468327051239E-3</v>
      </c>
      <c r="AI40" s="395">
        <f t="shared" si="24"/>
        <v>6.8589468327051239E-3</v>
      </c>
      <c r="AJ40" s="395">
        <f t="shared" si="24"/>
        <v>6.8589468327051239E-3</v>
      </c>
      <c r="AK40" s="395">
        <f t="shared" si="24"/>
        <v>6.8589468327051239E-3</v>
      </c>
    </row>
    <row r="41" spans="1:37">
      <c r="A41" t="s">
        <v>330</v>
      </c>
      <c r="B41" t="s">
        <v>437</v>
      </c>
      <c r="C41" t="s">
        <v>442</v>
      </c>
      <c r="D41" t="s">
        <v>453</v>
      </c>
      <c r="E41" t="s">
        <v>769</v>
      </c>
      <c r="F41" t="s">
        <v>354</v>
      </c>
      <c r="G41" t="s">
        <v>388</v>
      </c>
      <c r="H41" s="395">
        <v>0</v>
      </c>
      <c r="I41" s="395">
        <f t="shared" ref="I41:AE41" si="25">(I1-$H$1)*($AF$41-$H$41)/($AF$1-$H$1)+$H$41</f>
        <v>0</v>
      </c>
      <c r="J41" s="395">
        <f t="shared" si="25"/>
        <v>0</v>
      </c>
      <c r="K41" s="395">
        <f t="shared" si="25"/>
        <v>0</v>
      </c>
      <c r="L41" s="395">
        <f t="shared" si="25"/>
        <v>0</v>
      </c>
      <c r="M41" s="395">
        <f t="shared" si="25"/>
        <v>0</v>
      </c>
      <c r="N41" s="395">
        <f t="shared" si="25"/>
        <v>0</v>
      </c>
      <c r="O41" s="395">
        <f t="shared" si="25"/>
        <v>0</v>
      </c>
      <c r="P41" s="395">
        <f t="shared" si="25"/>
        <v>0</v>
      </c>
      <c r="Q41" s="395">
        <f t="shared" si="25"/>
        <v>0</v>
      </c>
      <c r="R41" s="395">
        <f t="shared" si="25"/>
        <v>0</v>
      </c>
      <c r="S41" s="395">
        <f t="shared" si="25"/>
        <v>0</v>
      </c>
      <c r="T41" s="395">
        <f t="shared" si="25"/>
        <v>0</v>
      </c>
      <c r="U41" s="395">
        <f t="shared" si="25"/>
        <v>0</v>
      </c>
      <c r="V41" s="395">
        <f t="shared" si="25"/>
        <v>0</v>
      </c>
      <c r="W41" s="395">
        <f t="shared" si="25"/>
        <v>0</v>
      </c>
      <c r="X41" s="395">
        <f t="shared" si="25"/>
        <v>0</v>
      </c>
      <c r="Y41" s="395">
        <f t="shared" si="25"/>
        <v>0</v>
      </c>
      <c r="Z41" s="395">
        <f t="shared" si="25"/>
        <v>0</v>
      </c>
      <c r="AA41" s="395">
        <f t="shared" si="25"/>
        <v>0</v>
      </c>
      <c r="AB41" s="395">
        <f t="shared" si="25"/>
        <v>0</v>
      </c>
      <c r="AC41" s="395">
        <f t="shared" si="25"/>
        <v>0</v>
      </c>
      <c r="AD41" s="395">
        <f t="shared" si="25"/>
        <v>0</v>
      </c>
      <c r="AE41" s="395">
        <f t="shared" si="25"/>
        <v>0</v>
      </c>
      <c r="AF41" s="393">
        <f t="shared" si="23"/>
        <v>0</v>
      </c>
      <c r="AG41" s="395">
        <f t="shared" ref="AG41:AJ41" si="26">AF41</f>
        <v>0</v>
      </c>
      <c r="AH41" s="395">
        <f t="shared" si="26"/>
        <v>0</v>
      </c>
      <c r="AI41" s="395">
        <f t="shared" si="26"/>
        <v>0</v>
      </c>
      <c r="AJ41" s="395">
        <f t="shared" si="26"/>
        <v>0</v>
      </c>
      <c r="AK41" s="395">
        <f>AJ41</f>
        <v>0</v>
      </c>
    </row>
    <row r="42" spans="1:37">
      <c r="A42" t="s">
        <v>330</v>
      </c>
      <c r="B42" t="s">
        <v>437</v>
      </c>
      <c r="C42" t="s">
        <v>442</v>
      </c>
      <c r="D42" t="s">
        <v>454</v>
      </c>
      <c r="E42" t="s">
        <v>451</v>
      </c>
      <c r="F42" t="s">
        <v>354</v>
      </c>
      <c r="G42" t="s">
        <v>388</v>
      </c>
      <c r="H42" s="395">
        <v>0</v>
      </c>
      <c r="I42" s="395">
        <f t="shared" ref="I42:AE42" si="27">(I1-$H$1)*($AF$42-$H$42)/($AF$1-$H$1)+$H$42</f>
        <v>0</v>
      </c>
      <c r="J42" s="395">
        <f t="shared" si="27"/>
        <v>0</v>
      </c>
      <c r="K42" s="395">
        <f t="shared" si="27"/>
        <v>0</v>
      </c>
      <c r="L42" s="395">
        <f t="shared" si="27"/>
        <v>0</v>
      </c>
      <c r="M42" s="395">
        <f t="shared" si="27"/>
        <v>0</v>
      </c>
      <c r="N42" s="395">
        <f t="shared" si="27"/>
        <v>0</v>
      </c>
      <c r="O42" s="395">
        <f t="shared" si="27"/>
        <v>0</v>
      </c>
      <c r="P42" s="395">
        <f t="shared" si="27"/>
        <v>0</v>
      </c>
      <c r="Q42" s="395">
        <f t="shared" si="27"/>
        <v>0</v>
      </c>
      <c r="R42" s="395">
        <f t="shared" si="27"/>
        <v>0</v>
      </c>
      <c r="S42" s="395">
        <f t="shared" si="27"/>
        <v>0</v>
      </c>
      <c r="T42" s="395">
        <f t="shared" si="27"/>
        <v>0</v>
      </c>
      <c r="U42" s="395">
        <f t="shared" si="27"/>
        <v>0</v>
      </c>
      <c r="V42" s="395">
        <f t="shared" si="27"/>
        <v>0</v>
      </c>
      <c r="W42" s="395">
        <f t="shared" si="27"/>
        <v>0</v>
      </c>
      <c r="X42" s="395">
        <f t="shared" si="27"/>
        <v>0</v>
      </c>
      <c r="Y42" s="395">
        <f t="shared" si="27"/>
        <v>0</v>
      </c>
      <c r="Z42" s="395">
        <f t="shared" si="27"/>
        <v>0</v>
      </c>
      <c r="AA42" s="395">
        <f t="shared" si="27"/>
        <v>0</v>
      </c>
      <c r="AB42" s="395">
        <f t="shared" si="27"/>
        <v>0</v>
      </c>
      <c r="AC42" s="395">
        <f t="shared" si="27"/>
        <v>0</v>
      </c>
      <c r="AD42" s="395">
        <f t="shared" si="27"/>
        <v>0</v>
      </c>
      <c r="AE42" s="395">
        <f t="shared" si="27"/>
        <v>0</v>
      </c>
      <c r="AF42" s="393">
        <f t="shared" si="23"/>
        <v>0</v>
      </c>
      <c r="AG42" s="395">
        <f t="shared" ref="AG42:AK42" si="28">AF42</f>
        <v>0</v>
      </c>
      <c r="AH42" s="395">
        <f t="shared" si="28"/>
        <v>0</v>
      </c>
      <c r="AI42" s="395">
        <f t="shared" si="28"/>
        <v>0</v>
      </c>
      <c r="AJ42" s="395">
        <f t="shared" si="28"/>
        <v>0</v>
      </c>
      <c r="AK42" s="395">
        <f t="shared" si="28"/>
        <v>0</v>
      </c>
    </row>
    <row r="43" spans="1:37">
      <c r="A43" t="s">
        <v>330</v>
      </c>
      <c r="B43" t="s">
        <v>437</v>
      </c>
      <c r="C43" t="s">
        <v>442</v>
      </c>
      <c r="D43" t="s">
        <v>455</v>
      </c>
      <c r="E43" t="s">
        <v>451</v>
      </c>
      <c r="F43" t="s">
        <v>354</v>
      </c>
      <c r="G43" t="s">
        <v>388</v>
      </c>
      <c r="H43" s="395">
        <v>0.10558709862111743</v>
      </c>
      <c r="I43" s="395">
        <f t="shared" ref="I43:AE43" si="29">(I1-$H$1)*($AF$43-$H$43)/($AF$1-$H$1)+$H$43</f>
        <v>0.10149559854954912</v>
      </c>
      <c r="J43" s="395">
        <f t="shared" si="29"/>
        <v>9.740409847798083E-2</v>
      </c>
      <c r="K43" s="395">
        <f t="shared" si="29"/>
        <v>9.3312598406412525E-2</v>
      </c>
      <c r="L43" s="395">
        <f t="shared" si="29"/>
        <v>8.922109833484422E-2</v>
      </c>
      <c r="M43" s="395">
        <f t="shared" si="29"/>
        <v>8.512959826327593E-2</v>
      </c>
      <c r="N43" s="395">
        <f t="shared" si="29"/>
        <v>8.1038098191707625E-2</v>
      </c>
      <c r="O43" s="395">
        <f t="shared" si="29"/>
        <v>7.694659812013932E-2</v>
      </c>
      <c r="P43" s="395">
        <f t="shared" si="29"/>
        <v>7.2855098048571015E-2</v>
      </c>
      <c r="Q43" s="395">
        <f t="shared" si="29"/>
        <v>6.8763597977002724E-2</v>
      </c>
      <c r="R43" s="395">
        <f t="shared" si="29"/>
        <v>6.4672097905434434E-2</v>
      </c>
      <c r="S43" s="395">
        <f t="shared" si="29"/>
        <v>6.0580597833866122E-2</v>
      </c>
      <c r="T43" s="395">
        <f t="shared" si="29"/>
        <v>5.6489097762297824E-2</v>
      </c>
      <c r="U43" s="395">
        <f t="shared" si="29"/>
        <v>5.2397597690729526E-2</v>
      </c>
      <c r="V43" s="395">
        <f t="shared" si="29"/>
        <v>4.8306097619161222E-2</v>
      </c>
      <c r="W43" s="395">
        <f t="shared" si="29"/>
        <v>4.4214597547592917E-2</v>
      </c>
      <c r="X43" s="395">
        <f t="shared" si="29"/>
        <v>4.0123097476024619E-2</v>
      </c>
      <c r="Y43" s="395">
        <f t="shared" si="29"/>
        <v>3.6031597404456328E-2</v>
      </c>
      <c r="Z43" s="395">
        <f t="shared" si="29"/>
        <v>3.1940097332888023E-2</v>
      </c>
      <c r="AA43" s="395">
        <f t="shared" si="29"/>
        <v>2.7848597261319719E-2</v>
      </c>
      <c r="AB43" s="395">
        <f t="shared" si="29"/>
        <v>2.3757097189751428E-2</v>
      </c>
      <c r="AC43" s="395">
        <f t="shared" si="29"/>
        <v>1.9665597118183123E-2</v>
      </c>
      <c r="AD43" s="395">
        <f t="shared" si="29"/>
        <v>1.5574097046614818E-2</v>
      </c>
      <c r="AE43" s="395">
        <f t="shared" si="29"/>
        <v>1.1482596975046513E-2</v>
      </c>
      <c r="AF43" s="393">
        <f t="shared" si="23"/>
        <v>7.3910969034782208E-3</v>
      </c>
      <c r="AG43" s="395">
        <f t="shared" ref="AG43:AK43" si="30">AF43</f>
        <v>7.3910969034782208E-3</v>
      </c>
      <c r="AH43" s="395">
        <f t="shared" si="30"/>
        <v>7.3910969034782208E-3</v>
      </c>
      <c r="AI43" s="395">
        <f t="shared" si="30"/>
        <v>7.3910969034782208E-3</v>
      </c>
      <c r="AJ43" s="395">
        <f t="shared" si="30"/>
        <v>7.3910969034782208E-3</v>
      </c>
      <c r="AK43" s="395">
        <f t="shared" si="30"/>
        <v>7.3910969034782208E-3</v>
      </c>
    </row>
    <row r="44" spans="1:37">
      <c r="A44" t="s">
        <v>330</v>
      </c>
      <c r="B44" t="s">
        <v>437</v>
      </c>
      <c r="C44" t="s">
        <v>456</v>
      </c>
      <c r="D44" t="s">
        <v>457</v>
      </c>
      <c r="E44" t="s">
        <v>451</v>
      </c>
      <c r="F44" t="s">
        <v>354</v>
      </c>
      <c r="G44" t="s">
        <v>388</v>
      </c>
      <c r="H44" s="395">
        <v>4.612179334255769E-3</v>
      </c>
      <c r="I44" s="395">
        <f t="shared" ref="I44:AE44" si="31">(I1-$H$1)*($AF$44-$H$44)/($AF$1-$H$1)+$H$44</f>
        <v>8.561811155112363E-3</v>
      </c>
      <c r="J44" s="395">
        <f t="shared" si="31"/>
        <v>1.2511442975968956E-2</v>
      </c>
      <c r="K44" s="395">
        <f t="shared" si="31"/>
        <v>1.6461074796825549E-2</v>
      </c>
      <c r="L44" s="395">
        <f t="shared" si="31"/>
        <v>2.0410706617682146E-2</v>
      </c>
      <c r="M44" s="395">
        <f t="shared" si="31"/>
        <v>2.4360338438538739E-2</v>
      </c>
      <c r="N44" s="395">
        <f t="shared" si="31"/>
        <v>2.8309970259395332E-2</v>
      </c>
      <c r="O44" s="395">
        <f t="shared" si="31"/>
        <v>3.2259602080251921E-2</v>
      </c>
      <c r="P44" s="395">
        <f t="shared" si="31"/>
        <v>3.6209233901108522E-2</v>
      </c>
      <c r="Q44" s="395">
        <f t="shared" si="31"/>
        <v>4.0158865721965115E-2</v>
      </c>
      <c r="R44" s="395">
        <f t="shared" si="31"/>
        <v>4.4108497542821708E-2</v>
      </c>
      <c r="S44" s="395">
        <f t="shared" si="31"/>
        <v>4.8058129363678301E-2</v>
      </c>
      <c r="T44" s="395">
        <f t="shared" si="31"/>
        <v>5.2007761184534894E-2</v>
      </c>
      <c r="U44" s="395">
        <f t="shared" si="31"/>
        <v>5.5957393005391494E-2</v>
      </c>
      <c r="V44" s="395">
        <f t="shared" si="31"/>
        <v>5.990702482624808E-2</v>
      </c>
      <c r="W44" s="395">
        <f t="shared" si="31"/>
        <v>6.3856656647104673E-2</v>
      </c>
      <c r="X44" s="395">
        <f t="shared" si="31"/>
        <v>6.7806288467961273E-2</v>
      </c>
      <c r="Y44" s="395">
        <f t="shared" si="31"/>
        <v>7.1755920288817859E-2</v>
      </c>
      <c r="Z44" s="395">
        <f t="shared" si="31"/>
        <v>7.5705552109674459E-2</v>
      </c>
      <c r="AA44" s="395">
        <f t="shared" si="31"/>
        <v>7.9655183930531046E-2</v>
      </c>
      <c r="AB44" s="395">
        <f t="shared" si="31"/>
        <v>8.3604815751387646E-2</v>
      </c>
      <c r="AC44" s="395">
        <f t="shared" si="31"/>
        <v>8.7554447572244232E-2</v>
      </c>
      <c r="AD44" s="395">
        <f t="shared" si="31"/>
        <v>9.1504079393100832E-2</v>
      </c>
      <c r="AE44" s="395">
        <f t="shared" si="31"/>
        <v>9.5453711213957432E-2</v>
      </c>
      <c r="AF44" s="393">
        <f>(SUM($H$39:$H$43)/5)*0.93+H44</f>
        <v>9.9403343034814018E-2</v>
      </c>
      <c r="AG44" s="395">
        <f t="shared" ref="AG44:AK44" si="32">AF44</f>
        <v>9.9403343034814018E-2</v>
      </c>
      <c r="AH44" s="395">
        <f t="shared" si="32"/>
        <v>9.9403343034814018E-2</v>
      </c>
      <c r="AI44" s="395">
        <f t="shared" si="32"/>
        <v>9.9403343034814018E-2</v>
      </c>
      <c r="AJ44" s="395">
        <f t="shared" si="32"/>
        <v>9.9403343034814018E-2</v>
      </c>
      <c r="AK44" s="395">
        <f t="shared" si="32"/>
        <v>9.9403343034814018E-2</v>
      </c>
    </row>
    <row r="45" spans="1:37">
      <c r="A45" t="s">
        <v>330</v>
      </c>
      <c r="B45" t="s">
        <v>437</v>
      </c>
      <c r="C45" t="s">
        <v>456</v>
      </c>
      <c r="D45" t="s">
        <v>458</v>
      </c>
      <c r="E45" t="s">
        <v>451</v>
      </c>
      <c r="F45" t="s">
        <v>354</v>
      </c>
      <c r="G45" t="s">
        <v>388</v>
      </c>
      <c r="H45" s="395">
        <v>1.5585985336450531E-3</v>
      </c>
      <c r="I45" s="395">
        <f t="shared" ref="I45:AE45" si="33">(I1-$H$1)*($AF$45-$H$45)/($AF$1-$H$1)+$H$45</f>
        <v>5.508230354501647E-3</v>
      </c>
      <c r="J45" s="395">
        <f t="shared" si="33"/>
        <v>9.457862175358241E-3</v>
      </c>
      <c r="K45" s="395">
        <f t="shared" si="33"/>
        <v>1.3407493996214834E-2</v>
      </c>
      <c r="L45" s="395">
        <f t="shared" si="33"/>
        <v>1.7357125817071429E-2</v>
      </c>
      <c r="M45" s="395">
        <f t="shared" si="33"/>
        <v>2.1306757637928022E-2</v>
      </c>
      <c r="N45" s="395">
        <f t="shared" si="33"/>
        <v>2.5256389458784615E-2</v>
      </c>
      <c r="O45" s="395">
        <f t="shared" si="33"/>
        <v>2.9206021279641208E-2</v>
      </c>
      <c r="P45" s="395">
        <f t="shared" si="33"/>
        <v>3.3155653100497805E-2</v>
      </c>
      <c r="Q45" s="395">
        <f t="shared" si="33"/>
        <v>3.7105284921354398E-2</v>
      </c>
      <c r="R45" s="395">
        <f t="shared" si="33"/>
        <v>4.1054916742210991E-2</v>
      </c>
      <c r="S45" s="395">
        <f t="shared" si="33"/>
        <v>4.5004548563067584E-2</v>
      </c>
      <c r="T45" s="395">
        <f t="shared" si="33"/>
        <v>4.8954180383924177E-2</v>
      </c>
      <c r="U45" s="395">
        <f t="shared" si="33"/>
        <v>5.2903812204780777E-2</v>
      </c>
      <c r="V45" s="395">
        <f t="shared" si="33"/>
        <v>5.6853444025637363E-2</v>
      </c>
      <c r="W45" s="395">
        <f t="shared" si="33"/>
        <v>6.0803075846493956E-2</v>
      </c>
      <c r="X45" s="395">
        <f t="shared" si="33"/>
        <v>6.4752707667350556E-2</v>
      </c>
      <c r="Y45" s="395">
        <f t="shared" si="33"/>
        <v>6.8702339488207143E-2</v>
      </c>
      <c r="Z45" s="395">
        <f t="shared" si="33"/>
        <v>7.2651971309063743E-2</v>
      </c>
      <c r="AA45" s="395">
        <f t="shared" si="33"/>
        <v>7.6601603129920329E-2</v>
      </c>
      <c r="AB45" s="395">
        <f t="shared" si="33"/>
        <v>8.0551234950776929E-2</v>
      </c>
      <c r="AC45" s="395">
        <f t="shared" si="33"/>
        <v>8.4500866771633515E-2</v>
      </c>
      <c r="AD45" s="395">
        <f t="shared" si="33"/>
        <v>8.8450498592490115E-2</v>
      </c>
      <c r="AE45" s="395">
        <f t="shared" si="33"/>
        <v>9.2400130413346715E-2</v>
      </c>
      <c r="AF45" s="393">
        <f t="shared" ref="AF45:AF48" si="34">(SUM($H$39:$H$43)/5)*0.93+H45</f>
        <v>9.6349762234203301E-2</v>
      </c>
      <c r="AG45" s="395">
        <f t="shared" ref="AG45:AK45" si="35">AF45</f>
        <v>9.6349762234203301E-2</v>
      </c>
      <c r="AH45" s="395">
        <f t="shared" si="35"/>
        <v>9.6349762234203301E-2</v>
      </c>
      <c r="AI45" s="395">
        <f t="shared" si="35"/>
        <v>9.6349762234203301E-2</v>
      </c>
      <c r="AJ45" s="395">
        <f t="shared" si="35"/>
        <v>9.6349762234203301E-2</v>
      </c>
      <c r="AK45" s="395">
        <f t="shared" si="35"/>
        <v>9.6349762234203301E-2</v>
      </c>
    </row>
    <row r="46" spans="1:37">
      <c r="A46" t="s">
        <v>330</v>
      </c>
      <c r="B46" t="s">
        <v>437</v>
      </c>
      <c r="C46" t="s">
        <v>456</v>
      </c>
      <c r="D46" t="s">
        <v>459</v>
      </c>
      <c r="E46" t="s">
        <v>451</v>
      </c>
      <c r="F46" t="s">
        <v>354</v>
      </c>
      <c r="G46" t="s">
        <v>388</v>
      </c>
      <c r="H46" s="395">
        <v>4.0873451341508021E-2</v>
      </c>
      <c r="I46" s="395">
        <f t="shared" ref="I46:AE46" si="36">(I1-$H$1)*($AF$46-$H$46)/($AF$1-$H$1)+$H$46</f>
        <v>4.4823083162364614E-2</v>
      </c>
      <c r="J46" s="395">
        <f t="shared" si="36"/>
        <v>4.8772714983221208E-2</v>
      </c>
      <c r="K46" s="395">
        <f t="shared" si="36"/>
        <v>5.2722346804077801E-2</v>
      </c>
      <c r="L46" s="395">
        <f t="shared" si="36"/>
        <v>5.6671978624934394E-2</v>
      </c>
      <c r="M46" s="395">
        <f t="shared" si="36"/>
        <v>6.0621610445790994E-2</v>
      </c>
      <c r="N46" s="395">
        <f t="shared" si="36"/>
        <v>6.457124226664758E-2</v>
      </c>
      <c r="O46" s="395">
        <f t="shared" si="36"/>
        <v>6.852087408750418E-2</v>
      </c>
      <c r="P46" s="395">
        <f t="shared" si="36"/>
        <v>7.2470505908360766E-2</v>
      </c>
      <c r="Q46" s="395">
        <f t="shared" si="36"/>
        <v>7.642013772921738E-2</v>
      </c>
      <c r="R46" s="395">
        <f t="shared" si="36"/>
        <v>8.0369769550073966E-2</v>
      </c>
      <c r="S46" s="395">
        <f t="shared" si="36"/>
        <v>8.4319401370930552E-2</v>
      </c>
      <c r="T46" s="395">
        <f t="shared" si="36"/>
        <v>8.8269033191787138E-2</v>
      </c>
      <c r="U46" s="395">
        <f t="shared" si="36"/>
        <v>9.2218665012643752E-2</v>
      </c>
      <c r="V46" s="395">
        <f t="shared" si="36"/>
        <v>9.6168296833500339E-2</v>
      </c>
      <c r="W46" s="395">
        <f t="shared" si="36"/>
        <v>0.10011792865435692</v>
      </c>
      <c r="X46" s="395">
        <f t="shared" si="36"/>
        <v>0.10406756047521352</v>
      </c>
      <c r="Y46" s="395">
        <f t="shared" si="36"/>
        <v>0.10801719229607012</v>
      </c>
      <c r="Z46" s="395">
        <f t="shared" si="36"/>
        <v>0.11196682411692672</v>
      </c>
      <c r="AA46" s="395">
        <f t="shared" si="36"/>
        <v>0.11591645593778331</v>
      </c>
      <c r="AB46" s="395">
        <f t="shared" si="36"/>
        <v>0.11986608775863991</v>
      </c>
      <c r="AC46" s="395">
        <f t="shared" si="36"/>
        <v>0.1238157195794965</v>
      </c>
      <c r="AD46" s="395">
        <f t="shared" si="36"/>
        <v>0.12776535140035311</v>
      </c>
      <c r="AE46" s="395">
        <f t="shared" si="36"/>
        <v>0.1317149832212097</v>
      </c>
      <c r="AF46" s="393">
        <f t="shared" si="34"/>
        <v>0.13566461504206628</v>
      </c>
      <c r="AG46" s="395">
        <f t="shared" ref="AG46:AK46" si="37">AF46</f>
        <v>0.13566461504206628</v>
      </c>
      <c r="AH46" s="395">
        <f t="shared" si="37"/>
        <v>0.13566461504206628</v>
      </c>
      <c r="AI46" s="395">
        <f t="shared" si="37"/>
        <v>0.13566461504206628</v>
      </c>
      <c r="AJ46" s="395">
        <f t="shared" si="37"/>
        <v>0.13566461504206628</v>
      </c>
      <c r="AK46" s="395">
        <f t="shared" si="37"/>
        <v>0.13566461504206628</v>
      </c>
    </row>
    <row r="47" spans="1:37">
      <c r="A47" t="s">
        <v>330</v>
      </c>
      <c r="B47" t="s">
        <v>437</v>
      </c>
      <c r="C47" t="s">
        <v>456</v>
      </c>
      <c r="D47" t="s">
        <v>460</v>
      </c>
      <c r="E47" t="s">
        <v>451</v>
      </c>
      <c r="F47" t="s">
        <v>354</v>
      </c>
      <c r="G47" t="s">
        <v>388</v>
      </c>
      <c r="H47" s="395">
        <v>1.5108863336355106E-3</v>
      </c>
      <c r="I47" s="395">
        <f t="shared" ref="I47:AE47" si="38">(I1-$H$1)*($AF$47-$H$47)/($AF$1-$H$1)+$H$47</f>
        <v>5.4605181544921041E-3</v>
      </c>
      <c r="J47" s="395">
        <f t="shared" si="38"/>
        <v>9.410149975348699E-3</v>
      </c>
      <c r="K47" s="395">
        <f t="shared" si="38"/>
        <v>1.3359781796205292E-2</v>
      </c>
      <c r="L47" s="395">
        <f t="shared" si="38"/>
        <v>1.7309413617061887E-2</v>
      </c>
      <c r="M47" s="395">
        <f t="shared" si="38"/>
        <v>2.125904543791848E-2</v>
      </c>
      <c r="N47" s="395">
        <f t="shared" si="38"/>
        <v>2.5208677258775073E-2</v>
      </c>
      <c r="O47" s="395">
        <f t="shared" si="38"/>
        <v>2.9158309079631666E-2</v>
      </c>
      <c r="P47" s="395">
        <f t="shared" si="38"/>
        <v>3.3107940900488263E-2</v>
      </c>
      <c r="Q47" s="395">
        <f t="shared" si="38"/>
        <v>3.7057572721344856E-2</v>
      </c>
      <c r="R47" s="395">
        <f t="shared" si="38"/>
        <v>4.1007204542201449E-2</v>
      </c>
      <c r="S47" s="395">
        <f t="shared" si="38"/>
        <v>4.4956836363058042E-2</v>
      </c>
      <c r="T47" s="395">
        <f t="shared" si="38"/>
        <v>4.8906468183914635E-2</v>
      </c>
      <c r="U47" s="395">
        <f t="shared" si="38"/>
        <v>5.2856100004771235E-2</v>
      </c>
      <c r="V47" s="395">
        <f t="shared" si="38"/>
        <v>5.6805731825627821E-2</v>
      </c>
      <c r="W47" s="395">
        <f t="shared" si="38"/>
        <v>6.0755363646484414E-2</v>
      </c>
      <c r="X47" s="395">
        <f t="shared" si="38"/>
        <v>6.4704995467341014E-2</v>
      </c>
      <c r="Y47" s="395">
        <f t="shared" si="38"/>
        <v>6.8654627288197601E-2</v>
      </c>
      <c r="Z47" s="395">
        <f t="shared" si="38"/>
        <v>7.2604259109054201E-2</v>
      </c>
      <c r="AA47" s="395">
        <f t="shared" si="38"/>
        <v>7.6553890929910787E-2</v>
      </c>
      <c r="AB47" s="395">
        <f t="shared" si="38"/>
        <v>8.0503522750767387E-2</v>
      </c>
      <c r="AC47" s="395">
        <f t="shared" si="38"/>
        <v>8.4453154571623973E-2</v>
      </c>
      <c r="AD47" s="395">
        <f t="shared" si="38"/>
        <v>8.8402786392480573E-2</v>
      </c>
      <c r="AE47" s="395">
        <f t="shared" si="38"/>
        <v>9.2352418213337173E-2</v>
      </c>
      <c r="AF47" s="393">
        <f t="shared" si="34"/>
        <v>9.6302050034193759E-2</v>
      </c>
      <c r="AG47" s="395">
        <f t="shared" ref="AG47:AK47" si="39">AF47</f>
        <v>9.6302050034193759E-2</v>
      </c>
      <c r="AH47" s="395">
        <f t="shared" si="39"/>
        <v>9.6302050034193759E-2</v>
      </c>
      <c r="AI47" s="395">
        <f t="shared" si="39"/>
        <v>9.6302050034193759E-2</v>
      </c>
      <c r="AJ47" s="395">
        <f t="shared" si="39"/>
        <v>9.6302050034193759E-2</v>
      </c>
      <c r="AK47" s="395">
        <f t="shared" si="39"/>
        <v>9.6302050034193759E-2</v>
      </c>
    </row>
    <row r="48" spans="1:37">
      <c r="A48" t="s">
        <v>330</v>
      </c>
      <c r="B48" t="s">
        <v>437</v>
      </c>
      <c r="C48" t="s">
        <v>456</v>
      </c>
      <c r="D48" t="s">
        <v>461</v>
      </c>
      <c r="E48" t="s">
        <v>451</v>
      </c>
      <c r="F48" t="s">
        <v>354</v>
      </c>
      <c r="G48" t="s">
        <v>388</v>
      </c>
      <c r="H48" s="396">
        <v>3.0058686006011735E-3</v>
      </c>
      <c r="I48" s="396">
        <v>0</v>
      </c>
      <c r="J48" s="396">
        <v>0</v>
      </c>
      <c r="K48" s="396">
        <v>0</v>
      </c>
      <c r="L48" s="396">
        <v>0</v>
      </c>
      <c r="M48" s="396">
        <v>0</v>
      </c>
      <c r="N48" s="396">
        <v>0</v>
      </c>
      <c r="O48" s="396">
        <v>0</v>
      </c>
      <c r="P48" s="396">
        <v>0</v>
      </c>
      <c r="Q48" s="396">
        <v>0</v>
      </c>
      <c r="R48" s="396">
        <v>0</v>
      </c>
      <c r="S48" s="396">
        <v>0</v>
      </c>
      <c r="T48" s="396">
        <v>0</v>
      </c>
      <c r="U48" s="396">
        <v>0</v>
      </c>
      <c r="V48" s="396">
        <v>0</v>
      </c>
      <c r="W48" s="396">
        <v>0</v>
      </c>
      <c r="X48" s="396">
        <v>0</v>
      </c>
      <c r="Y48" s="396">
        <v>0</v>
      </c>
      <c r="Z48" s="396">
        <v>0</v>
      </c>
      <c r="AA48" s="396">
        <v>0</v>
      </c>
      <c r="AB48" s="396">
        <v>0</v>
      </c>
      <c r="AC48" s="396">
        <v>0</v>
      </c>
      <c r="AD48" s="396">
        <v>0</v>
      </c>
      <c r="AE48" s="396">
        <v>0</v>
      </c>
      <c r="AF48" s="393">
        <f t="shared" si="34"/>
        <v>9.7797032301159423E-2</v>
      </c>
      <c r="AG48" s="396">
        <f>AF48</f>
        <v>9.7797032301159423E-2</v>
      </c>
      <c r="AH48" s="396">
        <f t="shared" ref="AH48:AJ48" si="40">AG48</f>
        <v>9.7797032301159423E-2</v>
      </c>
      <c r="AI48" s="396">
        <f t="shared" si="40"/>
        <v>9.7797032301159423E-2</v>
      </c>
      <c r="AJ48" s="396">
        <f t="shared" si="40"/>
        <v>9.7797032301159423E-2</v>
      </c>
      <c r="AK48" s="396">
        <f>AJ48</f>
        <v>9.7797032301159423E-2</v>
      </c>
    </row>
    <row r="49" spans="1:37">
      <c r="A49" s="387" t="s">
        <v>330</v>
      </c>
      <c r="B49" s="387" t="s">
        <v>437</v>
      </c>
      <c r="C49" s="387" t="s">
        <v>462</v>
      </c>
      <c r="D49" s="387" t="s">
        <v>463</v>
      </c>
      <c r="E49" s="387" t="s">
        <v>464</v>
      </c>
      <c r="F49" s="387" t="s">
        <v>354</v>
      </c>
      <c r="G49" s="387" t="s">
        <v>388</v>
      </c>
      <c r="H49" s="392">
        <v>0</v>
      </c>
      <c r="I49" s="392">
        <f t="shared" ref="I49:AE49" si="41">(I1-$H$1)*($AF$49-$H$49)/($AF$1-$H$1)+$H$49</f>
        <v>0</v>
      </c>
      <c r="J49" s="392">
        <f t="shared" si="41"/>
        <v>0</v>
      </c>
      <c r="K49" s="392">
        <f t="shared" si="41"/>
        <v>0</v>
      </c>
      <c r="L49" s="392">
        <f t="shared" si="41"/>
        <v>0</v>
      </c>
      <c r="M49" s="392">
        <f t="shared" si="41"/>
        <v>0</v>
      </c>
      <c r="N49" s="392">
        <f t="shared" si="41"/>
        <v>0</v>
      </c>
      <c r="O49" s="392">
        <f t="shared" si="41"/>
        <v>0</v>
      </c>
      <c r="P49" s="392">
        <f t="shared" si="41"/>
        <v>0</v>
      </c>
      <c r="Q49" s="392">
        <f t="shared" si="41"/>
        <v>0</v>
      </c>
      <c r="R49" s="392">
        <f t="shared" si="41"/>
        <v>0</v>
      </c>
      <c r="S49" s="392">
        <f t="shared" si="41"/>
        <v>0</v>
      </c>
      <c r="T49" s="392">
        <f t="shared" si="41"/>
        <v>0</v>
      </c>
      <c r="U49" s="392">
        <f t="shared" si="41"/>
        <v>0</v>
      </c>
      <c r="V49" s="392">
        <f t="shared" si="41"/>
        <v>0</v>
      </c>
      <c r="W49" s="392">
        <f t="shared" si="41"/>
        <v>0</v>
      </c>
      <c r="X49" s="392">
        <f t="shared" si="41"/>
        <v>0</v>
      </c>
      <c r="Y49" s="392">
        <f t="shared" si="41"/>
        <v>0</v>
      </c>
      <c r="Z49" s="392">
        <f t="shared" si="41"/>
        <v>0</v>
      </c>
      <c r="AA49" s="392">
        <f t="shared" si="41"/>
        <v>0</v>
      </c>
      <c r="AB49" s="392">
        <f t="shared" si="41"/>
        <v>0</v>
      </c>
      <c r="AC49" s="392">
        <f t="shared" si="41"/>
        <v>0</v>
      </c>
      <c r="AD49" s="392">
        <f t="shared" si="41"/>
        <v>0</v>
      </c>
      <c r="AE49" s="392">
        <f t="shared" si="41"/>
        <v>0</v>
      </c>
      <c r="AF49" s="394">
        <v>0</v>
      </c>
      <c r="AG49" s="392">
        <f t="shared" ref="AG49:AK49" si="42">AF49</f>
        <v>0</v>
      </c>
      <c r="AH49" s="392">
        <f t="shared" si="42"/>
        <v>0</v>
      </c>
      <c r="AI49" s="392">
        <f t="shared" si="42"/>
        <v>0</v>
      </c>
      <c r="AJ49" s="392">
        <f t="shared" si="42"/>
        <v>0</v>
      </c>
      <c r="AK49" s="392">
        <f t="shared" si="42"/>
        <v>0</v>
      </c>
    </row>
    <row r="50" spans="1:37">
      <c r="A50" s="387" t="s">
        <v>330</v>
      </c>
      <c r="B50" s="387" t="s">
        <v>437</v>
      </c>
      <c r="C50" s="387" t="s">
        <v>465</v>
      </c>
      <c r="D50" s="387" t="s">
        <v>466</v>
      </c>
      <c r="E50" s="387" t="s">
        <v>464</v>
      </c>
      <c r="F50" s="387" t="s">
        <v>354</v>
      </c>
      <c r="G50" s="387" t="s">
        <v>388</v>
      </c>
      <c r="H50" s="392">
        <v>4.1350573341603449E-4</v>
      </c>
      <c r="I50" s="392">
        <f t="shared" ref="I50:AE50" si="43">(I1-$H$1)*($AF$50-$H$50)/($AF$1-$H$1)+$H$50</f>
        <v>3.9627632785703307E-4</v>
      </c>
      <c r="J50" s="392">
        <f t="shared" si="43"/>
        <v>3.7904692229803164E-4</v>
      </c>
      <c r="K50" s="392">
        <f t="shared" si="43"/>
        <v>3.6181751673903021E-4</v>
      </c>
      <c r="L50" s="392">
        <f t="shared" si="43"/>
        <v>3.4458811118002873E-4</v>
      </c>
      <c r="M50" s="392">
        <f t="shared" si="43"/>
        <v>3.273587056210273E-4</v>
      </c>
      <c r="N50" s="392">
        <f t="shared" si="43"/>
        <v>3.1012930006202587E-4</v>
      </c>
      <c r="O50" s="392">
        <f t="shared" si="43"/>
        <v>2.9289989450302444E-4</v>
      </c>
      <c r="P50" s="392">
        <f t="shared" si="43"/>
        <v>2.7567048894402296E-4</v>
      </c>
      <c r="Q50" s="392">
        <f t="shared" si="43"/>
        <v>2.5844108338502153E-4</v>
      </c>
      <c r="R50" s="392">
        <f t="shared" si="43"/>
        <v>2.4121167782602013E-4</v>
      </c>
      <c r="S50" s="392">
        <f t="shared" si="43"/>
        <v>2.2398227226701868E-4</v>
      </c>
      <c r="T50" s="392">
        <f t="shared" si="43"/>
        <v>2.0675286670801725E-4</v>
      </c>
      <c r="U50" s="392">
        <f t="shared" si="43"/>
        <v>1.8952346114901582E-4</v>
      </c>
      <c r="V50" s="392">
        <f t="shared" si="43"/>
        <v>1.7229405559001436E-4</v>
      </c>
      <c r="W50" s="392">
        <f t="shared" si="43"/>
        <v>1.5506465003101291E-4</v>
      </c>
      <c r="X50" s="392">
        <f t="shared" si="43"/>
        <v>1.3783524447201148E-4</v>
      </c>
      <c r="Y50" s="392">
        <f t="shared" si="43"/>
        <v>1.2060583891301005E-4</v>
      </c>
      <c r="Z50" s="392">
        <f t="shared" si="43"/>
        <v>1.0337643335400862E-4</v>
      </c>
      <c r="AA50" s="392">
        <f t="shared" si="43"/>
        <v>8.6147027795007195E-5</v>
      </c>
      <c r="AB50" s="392">
        <f t="shared" si="43"/>
        <v>6.8917622236005767E-5</v>
      </c>
      <c r="AC50" s="392">
        <f t="shared" si="43"/>
        <v>5.1688216677004285E-5</v>
      </c>
      <c r="AD50" s="392">
        <f t="shared" si="43"/>
        <v>3.4458811118002856E-5</v>
      </c>
      <c r="AE50" s="392">
        <f t="shared" si="43"/>
        <v>1.7229405559001428E-5</v>
      </c>
      <c r="AF50" s="394">
        <v>0</v>
      </c>
      <c r="AG50" s="392">
        <f t="shared" ref="AG50:AK50" si="44">AF50</f>
        <v>0</v>
      </c>
      <c r="AH50" s="392">
        <f t="shared" si="44"/>
        <v>0</v>
      </c>
      <c r="AI50" s="392">
        <f t="shared" si="44"/>
        <v>0</v>
      </c>
      <c r="AJ50" s="392">
        <f t="shared" si="44"/>
        <v>0</v>
      </c>
      <c r="AK50" s="392">
        <f t="shared" si="44"/>
        <v>0</v>
      </c>
    </row>
    <row r="51" spans="1:37">
      <c r="A51" s="387" t="s">
        <v>330</v>
      </c>
      <c r="B51" s="387" t="s">
        <v>437</v>
      </c>
      <c r="C51" s="387" t="s">
        <v>465</v>
      </c>
      <c r="D51" s="387" t="s">
        <v>439</v>
      </c>
      <c r="E51" s="387" t="s">
        <v>464</v>
      </c>
      <c r="F51" s="387" t="s">
        <v>354</v>
      </c>
      <c r="G51" s="387" t="s">
        <v>388</v>
      </c>
      <c r="H51" s="392">
        <v>0</v>
      </c>
      <c r="I51" s="392">
        <f t="shared" ref="I51:AE51" si="45">(I1-$H$1)*($AF$51-$H$51)/($AF$1-$H$1)+$H$51</f>
        <v>0</v>
      </c>
      <c r="J51" s="392">
        <f t="shared" si="45"/>
        <v>0</v>
      </c>
      <c r="K51" s="392">
        <f t="shared" si="45"/>
        <v>0</v>
      </c>
      <c r="L51" s="392">
        <f t="shared" si="45"/>
        <v>0</v>
      </c>
      <c r="M51" s="392">
        <f t="shared" si="45"/>
        <v>0</v>
      </c>
      <c r="N51" s="392">
        <f t="shared" si="45"/>
        <v>0</v>
      </c>
      <c r="O51" s="392">
        <f t="shared" si="45"/>
        <v>0</v>
      </c>
      <c r="P51" s="392">
        <f t="shared" si="45"/>
        <v>0</v>
      </c>
      <c r="Q51" s="392">
        <f t="shared" si="45"/>
        <v>0</v>
      </c>
      <c r="R51" s="392">
        <f t="shared" si="45"/>
        <v>0</v>
      </c>
      <c r="S51" s="392">
        <f t="shared" si="45"/>
        <v>0</v>
      </c>
      <c r="T51" s="392">
        <f t="shared" si="45"/>
        <v>0</v>
      </c>
      <c r="U51" s="392">
        <f t="shared" si="45"/>
        <v>0</v>
      </c>
      <c r="V51" s="392">
        <f t="shared" si="45"/>
        <v>0</v>
      </c>
      <c r="W51" s="392">
        <f t="shared" si="45"/>
        <v>0</v>
      </c>
      <c r="X51" s="392">
        <f t="shared" si="45"/>
        <v>0</v>
      </c>
      <c r="Y51" s="392">
        <f t="shared" si="45"/>
        <v>0</v>
      </c>
      <c r="Z51" s="392">
        <f t="shared" si="45"/>
        <v>0</v>
      </c>
      <c r="AA51" s="392">
        <f t="shared" si="45"/>
        <v>0</v>
      </c>
      <c r="AB51" s="392">
        <f t="shared" si="45"/>
        <v>0</v>
      </c>
      <c r="AC51" s="392">
        <f t="shared" si="45"/>
        <v>0</v>
      </c>
      <c r="AD51" s="392">
        <f t="shared" si="45"/>
        <v>0</v>
      </c>
      <c r="AE51" s="392">
        <f t="shared" si="45"/>
        <v>0</v>
      </c>
      <c r="AF51" s="394">
        <v>0</v>
      </c>
      <c r="AG51" s="392">
        <f t="shared" ref="AG51:AK51" si="46">AF51</f>
        <v>0</v>
      </c>
      <c r="AH51" s="392">
        <f t="shared" si="46"/>
        <v>0</v>
      </c>
      <c r="AI51" s="392">
        <f t="shared" si="46"/>
        <v>0</v>
      </c>
      <c r="AJ51" s="392">
        <f t="shared" si="46"/>
        <v>0</v>
      </c>
      <c r="AK51" s="392">
        <f t="shared" si="46"/>
        <v>0</v>
      </c>
    </row>
    <row r="52" spans="1:37">
      <c r="A52" s="387" t="s">
        <v>330</v>
      </c>
      <c r="B52" s="387" t="s">
        <v>437</v>
      </c>
      <c r="C52" s="387" t="s">
        <v>465</v>
      </c>
      <c r="D52" s="387" t="s">
        <v>467</v>
      </c>
      <c r="E52" s="387" t="s">
        <v>464</v>
      </c>
      <c r="F52" s="387" t="s">
        <v>354</v>
      </c>
      <c r="G52" s="387" t="s">
        <v>388</v>
      </c>
      <c r="H52" s="392">
        <v>0</v>
      </c>
      <c r="I52" s="392">
        <f t="shared" ref="I52:AE52" si="47">(I1-$H$1)*($AF$52-$H$52)/($AF$1-$H$1)+$H$52</f>
        <v>0</v>
      </c>
      <c r="J52" s="392">
        <f t="shared" si="47"/>
        <v>0</v>
      </c>
      <c r="K52" s="392">
        <f t="shared" si="47"/>
        <v>0</v>
      </c>
      <c r="L52" s="392">
        <f t="shared" si="47"/>
        <v>0</v>
      </c>
      <c r="M52" s="392">
        <f t="shared" si="47"/>
        <v>0</v>
      </c>
      <c r="N52" s="392">
        <f t="shared" si="47"/>
        <v>0</v>
      </c>
      <c r="O52" s="392">
        <f t="shared" si="47"/>
        <v>0</v>
      </c>
      <c r="P52" s="392">
        <f t="shared" si="47"/>
        <v>0</v>
      </c>
      <c r="Q52" s="392">
        <f t="shared" si="47"/>
        <v>0</v>
      </c>
      <c r="R52" s="392">
        <f t="shared" si="47"/>
        <v>0</v>
      </c>
      <c r="S52" s="392">
        <f t="shared" si="47"/>
        <v>0</v>
      </c>
      <c r="T52" s="392">
        <f t="shared" si="47"/>
        <v>0</v>
      </c>
      <c r="U52" s="392">
        <f t="shared" si="47"/>
        <v>0</v>
      </c>
      <c r="V52" s="392">
        <f t="shared" si="47"/>
        <v>0</v>
      </c>
      <c r="W52" s="392">
        <f t="shared" si="47"/>
        <v>0</v>
      </c>
      <c r="X52" s="392">
        <f t="shared" si="47"/>
        <v>0</v>
      </c>
      <c r="Y52" s="392">
        <f t="shared" si="47"/>
        <v>0</v>
      </c>
      <c r="Z52" s="392">
        <f t="shared" si="47"/>
        <v>0</v>
      </c>
      <c r="AA52" s="392">
        <f t="shared" si="47"/>
        <v>0</v>
      </c>
      <c r="AB52" s="392">
        <f t="shared" si="47"/>
        <v>0</v>
      </c>
      <c r="AC52" s="392">
        <f t="shared" si="47"/>
        <v>0</v>
      </c>
      <c r="AD52" s="392">
        <f t="shared" si="47"/>
        <v>0</v>
      </c>
      <c r="AE52" s="392">
        <f t="shared" si="47"/>
        <v>0</v>
      </c>
      <c r="AF52" s="394">
        <v>0</v>
      </c>
      <c r="AG52" s="392">
        <f t="shared" ref="AG52:AK52" si="48">AF52</f>
        <v>0</v>
      </c>
      <c r="AH52" s="392">
        <f t="shared" si="48"/>
        <v>0</v>
      </c>
      <c r="AI52" s="392">
        <f t="shared" si="48"/>
        <v>0</v>
      </c>
      <c r="AJ52" s="392">
        <f t="shared" si="48"/>
        <v>0</v>
      </c>
      <c r="AK52" s="392">
        <f t="shared" si="48"/>
        <v>0</v>
      </c>
    </row>
    <row r="53" spans="1:37">
      <c r="A53" s="387" t="s">
        <v>330</v>
      </c>
      <c r="B53" s="387" t="s">
        <v>437</v>
      </c>
      <c r="C53" s="387" t="s">
        <v>456</v>
      </c>
      <c r="D53" s="387" t="s">
        <v>468</v>
      </c>
      <c r="E53" s="387" t="s">
        <v>464</v>
      </c>
      <c r="F53" s="387" t="s">
        <v>354</v>
      </c>
      <c r="G53" s="387" t="s">
        <v>388</v>
      </c>
      <c r="H53" s="392">
        <v>7.9520333349237412E-5</v>
      </c>
      <c r="I53" s="392">
        <f t="shared" ref="I53:AE53" si="49">(I1-$H$1)*($AF$53-$H$53)/($AF$1-$H$1)+$H$53</f>
        <v>9.6749738908238854E-5</v>
      </c>
      <c r="J53" s="392">
        <f t="shared" si="49"/>
        <v>1.1397914446724028E-4</v>
      </c>
      <c r="K53" s="392">
        <f t="shared" si="49"/>
        <v>1.3120855002624174E-4</v>
      </c>
      <c r="L53" s="392">
        <f t="shared" si="49"/>
        <v>1.4843795558524317E-4</v>
      </c>
      <c r="M53" s="392">
        <f t="shared" si="49"/>
        <v>1.6566736114424459E-4</v>
      </c>
      <c r="N53" s="392">
        <f t="shared" si="49"/>
        <v>1.8289676670324605E-4</v>
      </c>
      <c r="O53" s="392">
        <f t="shared" si="49"/>
        <v>2.0012617226224748E-4</v>
      </c>
      <c r="P53" s="392">
        <f t="shared" si="49"/>
        <v>2.1735557782124893E-4</v>
      </c>
      <c r="Q53" s="392">
        <f t="shared" si="49"/>
        <v>2.3458498338025036E-4</v>
      </c>
      <c r="R53" s="392">
        <f t="shared" si="49"/>
        <v>2.5181438893925179E-4</v>
      </c>
      <c r="S53" s="392">
        <f t="shared" si="49"/>
        <v>2.6904379449825322E-4</v>
      </c>
      <c r="T53" s="392">
        <f t="shared" si="49"/>
        <v>2.862732000572547E-4</v>
      </c>
      <c r="U53" s="392">
        <f t="shared" si="49"/>
        <v>3.0350260561625613E-4</v>
      </c>
      <c r="V53" s="392">
        <f t="shared" si="49"/>
        <v>3.2073201117525756E-4</v>
      </c>
      <c r="W53" s="392">
        <f t="shared" si="49"/>
        <v>3.3796141673425898E-4</v>
      </c>
      <c r="X53" s="392">
        <f t="shared" si="49"/>
        <v>3.5519082229326041E-4</v>
      </c>
      <c r="Y53" s="392">
        <f t="shared" si="49"/>
        <v>3.7242022785226184E-4</v>
      </c>
      <c r="Z53" s="392">
        <f t="shared" si="49"/>
        <v>3.8964963341126332E-4</v>
      </c>
      <c r="AA53" s="392">
        <f t="shared" si="49"/>
        <v>4.0687903897026475E-4</v>
      </c>
      <c r="AB53" s="392">
        <f t="shared" si="49"/>
        <v>4.2410844452926618E-4</v>
      </c>
      <c r="AC53" s="392">
        <f t="shared" si="49"/>
        <v>4.4133785008826761E-4</v>
      </c>
      <c r="AD53" s="392">
        <f t="shared" si="49"/>
        <v>4.5856725564726904E-4</v>
      </c>
      <c r="AE53" s="392">
        <f t="shared" si="49"/>
        <v>4.7579666120627052E-4</v>
      </c>
      <c r="AF53" s="393">
        <f>SUM(H49:H53)</f>
        <v>4.9302606676527195E-4</v>
      </c>
      <c r="AG53" s="392">
        <f t="shared" ref="AG53:AK53" si="50">AF53</f>
        <v>4.9302606676527195E-4</v>
      </c>
      <c r="AH53" s="392">
        <f t="shared" si="50"/>
        <v>4.9302606676527195E-4</v>
      </c>
      <c r="AI53" s="392">
        <f t="shared" si="50"/>
        <v>4.9302606676527195E-4</v>
      </c>
      <c r="AJ53" s="392">
        <f t="shared" si="50"/>
        <v>4.9302606676527195E-4</v>
      </c>
      <c r="AK53" s="392">
        <f t="shared" si="50"/>
        <v>4.9302606676527195E-4</v>
      </c>
    </row>
    <row r="54" spans="1:37">
      <c r="A54" t="s">
        <v>330</v>
      </c>
      <c r="B54" t="s">
        <v>469</v>
      </c>
      <c r="C54" t="s">
        <v>435</v>
      </c>
      <c r="D54" t="s">
        <v>435</v>
      </c>
      <c r="E54" t="s">
        <v>435</v>
      </c>
      <c r="F54" t="s">
        <v>354</v>
      </c>
      <c r="G54" t="s">
        <v>388</v>
      </c>
      <c r="H54" s="389">
        <v>0.5</v>
      </c>
      <c r="I54" s="389">
        <f>(I1-$H$1)*($AK$54-$H$54)/($AK$1-$H$1)+$H$54</f>
        <v>0.49482758620689654</v>
      </c>
      <c r="J54" s="389">
        <f t="shared" ref="J54:AJ54" si="51">(J1-$H$1)*($AK$54-$H$54)/($AK$1-$H$1)+$H$54</f>
        <v>0.48965517241379308</v>
      </c>
      <c r="K54" s="389">
        <f t="shared" si="51"/>
        <v>0.48448275862068968</v>
      </c>
      <c r="L54" s="389">
        <f t="shared" si="51"/>
        <v>0.47931034482758622</v>
      </c>
      <c r="M54" s="389">
        <f t="shared" si="51"/>
        <v>0.47413793103448276</v>
      </c>
      <c r="N54" s="389">
        <f t="shared" si="51"/>
        <v>0.4689655172413793</v>
      </c>
      <c r="O54" s="389">
        <f t="shared" si="51"/>
        <v>0.46379310344827585</v>
      </c>
      <c r="P54" s="389">
        <f t="shared" si="51"/>
        <v>0.45862068965517239</v>
      </c>
      <c r="Q54" s="389">
        <f t="shared" si="51"/>
        <v>0.45344827586206898</v>
      </c>
      <c r="R54" s="389">
        <v>0.45</v>
      </c>
      <c r="S54" s="389">
        <f t="shared" si="51"/>
        <v>0.44310344827586207</v>
      </c>
      <c r="T54" s="389">
        <f t="shared" si="51"/>
        <v>0.43793103448275861</v>
      </c>
      <c r="U54" s="389">
        <f t="shared" si="51"/>
        <v>0.43275862068965515</v>
      </c>
      <c r="V54" s="389">
        <f t="shared" si="51"/>
        <v>0.42758620689655169</v>
      </c>
      <c r="W54" s="389">
        <f t="shared" si="51"/>
        <v>0.42241379310344829</v>
      </c>
      <c r="X54" s="389">
        <f t="shared" si="51"/>
        <v>0.41724137931034483</v>
      </c>
      <c r="Y54" s="389">
        <f t="shared" si="51"/>
        <v>0.41206896551724137</v>
      </c>
      <c r="Z54" s="389">
        <f t="shared" si="51"/>
        <v>0.40689655172413791</v>
      </c>
      <c r="AA54" s="389">
        <f t="shared" si="51"/>
        <v>0.40172413793103445</v>
      </c>
      <c r="AB54" s="389">
        <v>0.4</v>
      </c>
      <c r="AC54" s="389">
        <f t="shared" si="51"/>
        <v>0.39137931034482759</v>
      </c>
      <c r="AD54" s="389">
        <f t="shared" si="51"/>
        <v>0.38620689655172413</v>
      </c>
      <c r="AE54" s="389">
        <f t="shared" si="51"/>
        <v>0.38103448275862067</v>
      </c>
      <c r="AF54" s="389">
        <f t="shared" si="51"/>
        <v>0.37586206896551722</v>
      </c>
      <c r="AG54" s="389">
        <f t="shared" si="51"/>
        <v>0.37068965517241381</v>
      </c>
      <c r="AH54" s="389">
        <f t="shared" si="51"/>
        <v>0.3655172413793103</v>
      </c>
      <c r="AI54" s="389">
        <f t="shared" si="51"/>
        <v>0.3603448275862069</v>
      </c>
      <c r="AJ54" s="389">
        <f t="shared" si="51"/>
        <v>0.35517241379310338</v>
      </c>
      <c r="AK54" s="389">
        <v>0.35</v>
      </c>
    </row>
    <row r="55" spans="1:37" ht="15" thickBot="1">
      <c r="A55" s="390" t="s">
        <v>330</v>
      </c>
      <c r="B55" s="390" t="s">
        <v>470</v>
      </c>
      <c r="C55" s="390" t="s">
        <v>471</v>
      </c>
      <c r="D55" s="390" t="s">
        <v>471</v>
      </c>
      <c r="E55" s="390" t="s">
        <v>472</v>
      </c>
      <c r="F55" s="390" t="s">
        <v>473</v>
      </c>
      <c r="G55" s="390" t="s">
        <v>388</v>
      </c>
      <c r="H55" s="391">
        <v>0.43704375208740875</v>
      </c>
      <c r="I55" s="391">
        <f t="shared" ref="I55:AK55" si="52">SUM(I30:I37)+SUM(I39:I43)+SUM(I49:I52)</f>
        <v>0.91038633628618837</v>
      </c>
      <c r="J55" s="391">
        <f t="shared" si="52"/>
        <v>0.87368550238295939</v>
      </c>
      <c r="K55" s="391">
        <f>SUM(K30:K37)+SUM(K39:K43)+SUM(K49:K52)</f>
        <v>0.8369846684797303</v>
      </c>
      <c r="L55" s="391">
        <f t="shared" si="52"/>
        <v>0.8002838345765011</v>
      </c>
      <c r="M55" s="391">
        <f t="shared" si="52"/>
        <v>0.76358300067327223</v>
      </c>
      <c r="N55" s="391">
        <f t="shared" si="52"/>
        <v>0.72688216677004314</v>
      </c>
      <c r="O55" s="391">
        <f>SUM(O30:O37)+SUM(O39:O43)+SUM(O49:O52)</f>
        <v>0.69018133286681393</v>
      </c>
      <c r="P55" s="391">
        <f>SUM(P30:P37)+SUM(P39:P43)+SUM(P49:P52)</f>
        <v>0.65348049896358507</v>
      </c>
      <c r="Q55" s="391">
        <f t="shared" si="52"/>
        <v>0.61677966506035586</v>
      </c>
      <c r="R55" s="391">
        <f t="shared" si="52"/>
        <v>0.58007883115712688</v>
      </c>
      <c r="S55" s="391">
        <f t="shared" si="52"/>
        <v>0.54337799725389779</v>
      </c>
      <c r="T55" s="391">
        <f t="shared" si="52"/>
        <v>0.50667716335066881</v>
      </c>
      <c r="U55" s="391">
        <f t="shared" si="52"/>
        <v>0.46997632944743972</v>
      </c>
      <c r="V55" s="391">
        <f t="shared" si="52"/>
        <v>0.43327549554421058</v>
      </c>
      <c r="W55" s="391">
        <f t="shared" si="52"/>
        <v>0.39657466164098154</v>
      </c>
      <c r="X55" s="391">
        <f t="shared" si="52"/>
        <v>0.35987382773775251</v>
      </c>
      <c r="Y55" s="391">
        <f t="shared" si="52"/>
        <v>0.32317299383452353</v>
      </c>
      <c r="Z55" s="391">
        <f t="shared" si="52"/>
        <v>0.28647215993129438</v>
      </c>
      <c r="AA55" s="391">
        <f t="shared" si="52"/>
        <v>0.24977132602806532</v>
      </c>
      <c r="AB55" s="391">
        <f t="shared" si="52"/>
        <v>0.21307049212483634</v>
      </c>
      <c r="AC55" s="391">
        <f t="shared" si="52"/>
        <v>0.17636965822160725</v>
      </c>
      <c r="AD55" s="391">
        <f t="shared" si="52"/>
        <v>0.13966882431837818</v>
      </c>
      <c r="AE55" s="391">
        <f t="shared" si="52"/>
        <v>0.10296799041514908</v>
      </c>
      <c r="AF55" s="391">
        <f>SUM(AF30:AF37)+SUM(AF39:AF43)+SUM(AF49:AF52)</f>
        <v>6.6267156511920111E-2</v>
      </c>
      <c r="AG55" s="391">
        <f t="shared" si="52"/>
        <v>6.6267156511920111E-2</v>
      </c>
      <c r="AH55" s="391">
        <f t="shared" si="52"/>
        <v>6.6267156511920111E-2</v>
      </c>
      <c r="AI55" s="391">
        <f t="shared" si="52"/>
        <v>6.6267156511920111E-2</v>
      </c>
      <c r="AJ55" s="391">
        <f t="shared" si="52"/>
        <v>6.6267156511920111E-2</v>
      </c>
      <c r="AK55" s="391">
        <f t="shared" si="52"/>
        <v>6.6267156511920111E-2</v>
      </c>
    </row>
    <row r="56" spans="1:37">
      <c r="A56" t="s">
        <v>331</v>
      </c>
      <c r="B56" t="s">
        <v>371</v>
      </c>
      <c r="C56" t="s">
        <v>435</v>
      </c>
      <c r="D56" t="s">
        <v>435</v>
      </c>
      <c r="E56" t="s">
        <v>435</v>
      </c>
      <c r="F56" s="386" t="s">
        <v>402</v>
      </c>
      <c r="G56" t="s">
        <v>436</v>
      </c>
      <c r="H56" s="386">
        <v>857.95866666666609</v>
      </c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86"/>
      <c r="AA56" s="386"/>
      <c r="AB56" s="386"/>
      <c r="AC56" s="386"/>
      <c r="AD56" s="386"/>
      <c r="AE56" s="386"/>
      <c r="AF56" s="386"/>
      <c r="AG56" s="386"/>
      <c r="AH56" s="386"/>
      <c r="AI56" s="386"/>
      <c r="AJ56" s="386"/>
      <c r="AK56" s="386"/>
    </row>
    <row r="57" spans="1:37">
      <c r="A57" s="387" t="s">
        <v>331</v>
      </c>
      <c r="B57" s="387" t="s">
        <v>437</v>
      </c>
      <c r="C57" s="387" t="s">
        <v>438</v>
      </c>
      <c r="D57" s="387" t="s">
        <v>439</v>
      </c>
      <c r="E57" s="387" t="s">
        <v>440</v>
      </c>
      <c r="F57" s="387" t="s">
        <v>354</v>
      </c>
      <c r="G57" s="387" t="s">
        <v>388</v>
      </c>
      <c r="H57" s="392">
        <v>0.24393657458212065</v>
      </c>
      <c r="I57" s="392">
        <v>0.23736281923481675</v>
      </c>
      <c r="J57" s="392">
        <v>0.23078906388751286</v>
      </c>
      <c r="K57" s="392">
        <v>0.22421530854020894</v>
      </c>
      <c r="L57" s="392">
        <v>0.21764155319290504</v>
      </c>
      <c r="M57" s="392">
        <v>0.21106779784560115</v>
      </c>
      <c r="N57" s="392">
        <v>0.20449404249829722</v>
      </c>
      <c r="O57" s="392">
        <v>0.19792028715099333</v>
      </c>
      <c r="P57" s="392">
        <v>0.19134653180368943</v>
      </c>
      <c r="Q57" s="392">
        <v>0.18477277645638554</v>
      </c>
      <c r="R57" s="392">
        <v>0.17819902110908165</v>
      </c>
      <c r="S57" s="392">
        <v>0.17162526576177772</v>
      </c>
      <c r="T57" s="392">
        <v>0.16505151041447383</v>
      </c>
      <c r="U57" s="392">
        <v>0.15847775506716993</v>
      </c>
      <c r="V57" s="392">
        <v>0.15190399971986601</v>
      </c>
      <c r="W57" s="392">
        <v>0.14533024437256215</v>
      </c>
      <c r="X57" s="392">
        <v>0.13875648902525822</v>
      </c>
      <c r="Y57" s="392">
        <v>0.1321827336779543</v>
      </c>
      <c r="Z57" s="392">
        <v>0.12560897833065043</v>
      </c>
      <c r="AA57" s="392">
        <v>0.11903522298334651</v>
      </c>
      <c r="AB57" s="392">
        <v>0.11246146763604262</v>
      </c>
      <c r="AC57" s="392">
        <v>0.10588771228873872</v>
      </c>
      <c r="AD57" s="392">
        <v>9.9313956941434828E-2</v>
      </c>
      <c r="AE57" s="392">
        <v>9.2740201594130905E-2</v>
      </c>
      <c r="AF57" s="393">
        <v>8.6166446246827011E-2</v>
      </c>
      <c r="AG57" s="392">
        <f>AF57</f>
        <v>8.6166446246827011E-2</v>
      </c>
      <c r="AH57" s="392">
        <f t="shared" ref="AH57:AK57" si="53">AG57</f>
        <v>8.6166446246827011E-2</v>
      </c>
      <c r="AI57" s="392">
        <f t="shared" si="53"/>
        <v>8.6166446246827011E-2</v>
      </c>
      <c r="AJ57" s="392">
        <f t="shared" si="53"/>
        <v>8.6166446246827011E-2</v>
      </c>
      <c r="AK57" s="392">
        <f t="shared" si="53"/>
        <v>8.6166446246827011E-2</v>
      </c>
    </row>
    <row r="58" spans="1:37">
      <c r="A58" s="387" t="s">
        <v>331</v>
      </c>
      <c r="B58" s="387" t="s">
        <v>437</v>
      </c>
      <c r="C58" s="387" t="s">
        <v>438</v>
      </c>
      <c r="D58" s="387" t="s">
        <v>441</v>
      </c>
      <c r="E58" s="387" t="s">
        <v>440</v>
      </c>
      <c r="F58" s="387" t="s">
        <v>354</v>
      </c>
      <c r="G58" s="387" t="s">
        <v>388</v>
      </c>
      <c r="H58" s="392">
        <v>0</v>
      </c>
      <c r="I58" s="392">
        <v>0</v>
      </c>
      <c r="J58" s="392">
        <v>0</v>
      </c>
      <c r="K58" s="392">
        <v>0</v>
      </c>
      <c r="L58" s="392">
        <v>0</v>
      </c>
      <c r="M58" s="392">
        <v>0</v>
      </c>
      <c r="N58" s="392">
        <v>0</v>
      </c>
      <c r="O58" s="392">
        <v>0</v>
      </c>
      <c r="P58" s="392">
        <v>0</v>
      </c>
      <c r="Q58" s="392">
        <v>0</v>
      </c>
      <c r="R58" s="392">
        <v>0</v>
      </c>
      <c r="S58" s="392">
        <v>0</v>
      </c>
      <c r="T58" s="392">
        <v>0</v>
      </c>
      <c r="U58" s="392">
        <v>0</v>
      </c>
      <c r="V58" s="392">
        <v>0</v>
      </c>
      <c r="W58" s="392">
        <v>0</v>
      </c>
      <c r="X58" s="392">
        <v>0</v>
      </c>
      <c r="Y58" s="392">
        <v>0</v>
      </c>
      <c r="Z58" s="392">
        <v>0</v>
      </c>
      <c r="AA58" s="392">
        <v>0</v>
      </c>
      <c r="AB58" s="392">
        <v>0</v>
      </c>
      <c r="AC58" s="392">
        <v>0</v>
      </c>
      <c r="AD58" s="392">
        <v>0</v>
      </c>
      <c r="AE58" s="392">
        <v>0</v>
      </c>
      <c r="AF58" s="394">
        <v>0</v>
      </c>
      <c r="AG58" s="392">
        <f t="shared" ref="AG58:AK58" si="54">AF58</f>
        <v>0</v>
      </c>
      <c r="AH58" s="392">
        <f t="shared" si="54"/>
        <v>0</v>
      </c>
      <c r="AI58" s="392">
        <f t="shared" si="54"/>
        <v>0</v>
      </c>
      <c r="AJ58" s="392">
        <f t="shared" si="54"/>
        <v>0</v>
      </c>
      <c r="AK58" s="392">
        <f t="shared" si="54"/>
        <v>0</v>
      </c>
    </row>
    <row r="59" spans="1:37">
      <c r="A59" s="387" t="s">
        <v>331</v>
      </c>
      <c r="B59" s="387" t="s">
        <v>437</v>
      </c>
      <c r="C59" s="387" t="s">
        <v>442</v>
      </c>
      <c r="D59" s="387" t="s">
        <v>443</v>
      </c>
      <c r="E59" s="387" t="s">
        <v>440</v>
      </c>
      <c r="F59" s="387" t="s">
        <v>354</v>
      </c>
      <c r="G59" s="387" t="s">
        <v>388</v>
      </c>
      <c r="H59" s="392">
        <v>4.5008508675668368E-3</v>
      </c>
      <c r="I59" s="392">
        <v>4.7775957452725337E-3</v>
      </c>
      <c r="J59" s="392">
        <v>5.0543406229782307E-3</v>
      </c>
      <c r="K59" s="392">
        <v>5.3310855006839276E-3</v>
      </c>
      <c r="L59" s="392">
        <v>5.6078303783896246E-3</v>
      </c>
      <c r="M59" s="392">
        <v>5.8845752560953216E-3</v>
      </c>
      <c r="N59" s="392">
        <v>6.1613201338010177E-3</v>
      </c>
      <c r="O59" s="392">
        <v>6.4380650115067146E-3</v>
      </c>
      <c r="P59" s="392">
        <v>6.7148098892124124E-3</v>
      </c>
      <c r="Q59" s="392">
        <v>6.9915547669181094E-3</v>
      </c>
      <c r="R59" s="392">
        <v>7.2682996446238064E-3</v>
      </c>
      <c r="S59" s="392">
        <v>7.5450445223295033E-3</v>
      </c>
      <c r="T59" s="392">
        <v>7.8217894000351985E-3</v>
      </c>
      <c r="U59" s="392">
        <v>8.0985342777408955E-3</v>
      </c>
      <c r="V59" s="392">
        <v>8.3752791554465925E-3</v>
      </c>
      <c r="W59" s="392">
        <v>8.6520240331522912E-3</v>
      </c>
      <c r="X59" s="392">
        <v>8.9287689108579864E-3</v>
      </c>
      <c r="Y59" s="392">
        <v>9.2055137885636851E-3</v>
      </c>
      <c r="Z59" s="392">
        <v>9.4822586662693803E-3</v>
      </c>
      <c r="AA59" s="392">
        <v>9.7590035439750773E-3</v>
      </c>
      <c r="AB59" s="392">
        <v>1.0035748421680774E-2</v>
      </c>
      <c r="AC59" s="392">
        <v>1.0312493299386471E-2</v>
      </c>
      <c r="AD59" s="392">
        <v>1.0589238177092168E-2</v>
      </c>
      <c r="AE59" s="392">
        <v>1.0865983054797865E-2</v>
      </c>
      <c r="AF59" s="393">
        <v>1.1142727932503562E-2</v>
      </c>
      <c r="AG59" s="392">
        <f t="shared" ref="AG59:AK59" si="55">AF59</f>
        <v>1.1142727932503562E-2</v>
      </c>
      <c r="AH59" s="392">
        <f t="shared" si="55"/>
        <v>1.1142727932503562E-2</v>
      </c>
      <c r="AI59" s="392">
        <f t="shared" si="55"/>
        <v>1.1142727932503562E-2</v>
      </c>
      <c r="AJ59" s="392">
        <f t="shared" si="55"/>
        <v>1.1142727932503562E-2</v>
      </c>
      <c r="AK59" s="392">
        <f t="shared" si="55"/>
        <v>1.1142727932503562E-2</v>
      </c>
    </row>
    <row r="60" spans="1:37">
      <c r="A60" s="387" t="s">
        <v>331</v>
      </c>
      <c r="B60" s="387" t="s">
        <v>437</v>
      </c>
      <c r="C60" s="387" t="s">
        <v>442</v>
      </c>
      <c r="D60" s="387" t="s">
        <v>444</v>
      </c>
      <c r="E60" s="387" t="s">
        <v>440</v>
      </c>
      <c r="F60" s="387" t="s">
        <v>354</v>
      </c>
      <c r="G60" s="387" t="s">
        <v>388</v>
      </c>
      <c r="H60" s="392">
        <v>0.18769979483753996</v>
      </c>
      <c r="I60" s="392">
        <v>0.18009264260977678</v>
      </c>
      <c r="J60" s="392">
        <v>0.17248549038201363</v>
      </c>
      <c r="K60" s="392">
        <v>0.16487833815425046</v>
      </c>
      <c r="L60" s="392">
        <v>0.15727118592648731</v>
      </c>
      <c r="M60" s="392">
        <v>0.14966403369872414</v>
      </c>
      <c r="N60" s="392">
        <v>0.14205688147096096</v>
      </c>
      <c r="O60" s="392">
        <v>0.13444972924319781</v>
      </c>
      <c r="P60" s="392">
        <v>0.12684257701543464</v>
      </c>
      <c r="Q60" s="392">
        <v>0.11923542478767148</v>
      </c>
      <c r="R60" s="392">
        <v>0.1116282725599083</v>
      </c>
      <c r="S60" s="392">
        <v>0.10402112033214515</v>
      </c>
      <c r="T60" s="392">
        <v>9.6413968104381978E-2</v>
      </c>
      <c r="U60" s="392">
        <v>8.8806815876618816E-2</v>
      </c>
      <c r="V60" s="392">
        <v>8.1199663648855655E-2</v>
      </c>
      <c r="W60" s="392">
        <v>7.359251142109248E-2</v>
      </c>
      <c r="X60" s="392">
        <v>6.5985359193329318E-2</v>
      </c>
      <c r="Y60" s="392">
        <v>5.8378206965566143E-2</v>
      </c>
      <c r="Z60" s="392">
        <v>5.0771054737802995E-2</v>
      </c>
      <c r="AA60" s="392">
        <v>4.316390251003982E-2</v>
      </c>
      <c r="AB60" s="392">
        <v>3.5556750282276645E-2</v>
      </c>
      <c r="AC60" s="392">
        <v>2.7949598054513497E-2</v>
      </c>
      <c r="AD60" s="392">
        <v>2.0342445826750349E-2</v>
      </c>
      <c r="AE60" s="392">
        <v>1.2735293598987174E-2</v>
      </c>
      <c r="AF60" s="393">
        <v>5.1281413712239996E-3</v>
      </c>
      <c r="AG60" s="392">
        <f t="shared" ref="AG60:AK60" si="56">AF60</f>
        <v>5.1281413712239996E-3</v>
      </c>
      <c r="AH60" s="392">
        <f t="shared" si="56"/>
        <v>5.1281413712239996E-3</v>
      </c>
      <c r="AI60" s="392">
        <f t="shared" si="56"/>
        <v>5.1281413712239996E-3</v>
      </c>
      <c r="AJ60" s="392">
        <f t="shared" si="56"/>
        <v>5.1281413712239996E-3</v>
      </c>
      <c r="AK60" s="392">
        <f t="shared" si="56"/>
        <v>5.1281413712239996E-3</v>
      </c>
    </row>
    <row r="61" spans="1:37">
      <c r="A61" s="387" t="s">
        <v>331</v>
      </c>
      <c r="B61" s="387" t="s">
        <v>437</v>
      </c>
      <c r="C61" s="387" t="s">
        <v>442</v>
      </c>
      <c r="D61" s="387" t="s">
        <v>445</v>
      </c>
      <c r="E61" s="387" t="s">
        <v>440</v>
      </c>
      <c r="F61" s="387" t="s">
        <v>354</v>
      </c>
      <c r="G61" s="387" t="s">
        <v>388</v>
      </c>
      <c r="H61" s="392">
        <v>4.29409800085882E-4</v>
      </c>
      <c r="I61" s="392">
        <v>4.1151772508230358E-4</v>
      </c>
      <c r="J61" s="392">
        <v>3.9362565007872516E-4</v>
      </c>
      <c r="K61" s="392">
        <v>3.7573357507514674E-4</v>
      </c>
      <c r="L61" s="392">
        <v>3.5784150007156832E-4</v>
      </c>
      <c r="M61" s="392">
        <v>3.399494250679899E-4</v>
      </c>
      <c r="N61" s="392">
        <v>3.2205735006441148E-4</v>
      </c>
      <c r="O61" s="392">
        <v>3.0416527506083306E-4</v>
      </c>
      <c r="P61" s="392">
        <v>2.862732000572547E-4</v>
      </c>
      <c r="Q61" s="392">
        <v>2.6838112505367623E-4</v>
      </c>
      <c r="R61" s="392">
        <v>2.5048905005009786E-4</v>
      </c>
      <c r="S61" s="392">
        <v>2.3259697504651942E-4</v>
      </c>
      <c r="T61" s="392">
        <v>2.14704900042941E-4</v>
      </c>
      <c r="U61" s="392">
        <v>1.9681282503936258E-4</v>
      </c>
      <c r="V61" s="392">
        <v>1.7892075003578419E-4</v>
      </c>
      <c r="W61" s="392">
        <v>1.6102867503220571E-4</v>
      </c>
      <c r="X61" s="392">
        <v>1.4313660002862735E-4</v>
      </c>
      <c r="Y61" s="392">
        <v>1.2524452502504893E-4</v>
      </c>
      <c r="Z61" s="392">
        <v>1.0735245002147051E-4</v>
      </c>
      <c r="AA61" s="392">
        <v>8.9460375017892094E-5</v>
      </c>
      <c r="AB61" s="392">
        <v>7.1568300014313675E-5</v>
      </c>
      <c r="AC61" s="392">
        <v>5.3676225010735202E-5</v>
      </c>
      <c r="AD61" s="392">
        <v>3.5784150007156837E-5</v>
      </c>
      <c r="AE61" s="392">
        <v>1.7892075003578419E-5</v>
      </c>
      <c r="AF61" s="394">
        <v>0</v>
      </c>
      <c r="AG61" s="392">
        <f t="shared" ref="AG61:AK61" si="57">AF61</f>
        <v>0</v>
      </c>
      <c r="AH61" s="392">
        <f t="shared" si="57"/>
        <v>0</v>
      </c>
      <c r="AI61" s="392">
        <f t="shared" si="57"/>
        <v>0</v>
      </c>
      <c r="AJ61" s="392">
        <f t="shared" si="57"/>
        <v>0</v>
      </c>
      <c r="AK61" s="392">
        <f t="shared" si="57"/>
        <v>0</v>
      </c>
    </row>
    <row r="62" spans="1:37">
      <c r="A62" s="387" t="s">
        <v>331</v>
      </c>
      <c r="B62" s="387" t="s">
        <v>437</v>
      </c>
      <c r="C62" s="387" t="s">
        <v>442</v>
      </c>
      <c r="D62" s="387" t="s">
        <v>446</v>
      </c>
      <c r="E62" s="387" t="s">
        <v>440</v>
      </c>
      <c r="F62" s="387" t="s">
        <v>354</v>
      </c>
      <c r="G62" s="387" t="s">
        <v>388</v>
      </c>
      <c r="H62" s="392">
        <v>3.1808133339694962E-5</v>
      </c>
      <c r="I62" s="392">
        <v>3.0482794450541005E-5</v>
      </c>
      <c r="J62" s="392">
        <v>2.9157455561387047E-5</v>
      </c>
      <c r="K62" s="392">
        <v>2.7832116672233094E-5</v>
      </c>
      <c r="L62" s="392">
        <v>2.6506777783079136E-5</v>
      </c>
      <c r="M62" s="392">
        <v>2.5181438893925179E-5</v>
      </c>
      <c r="N62" s="392">
        <v>2.3856100004771222E-5</v>
      </c>
      <c r="O62" s="392">
        <v>2.2530761115617264E-5</v>
      </c>
      <c r="P62" s="392">
        <v>2.120542222646331E-5</v>
      </c>
      <c r="Q62" s="392">
        <v>1.988008333730935E-5</v>
      </c>
      <c r="R62" s="392">
        <v>1.8554744448155396E-5</v>
      </c>
      <c r="S62" s="392">
        <v>1.7229405559001435E-5</v>
      </c>
      <c r="T62" s="392">
        <v>1.5904066669847481E-5</v>
      </c>
      <c r="U62" s="392">
        <v>1.4578727780693524E-5</v>
      </c>
      <c r="V62" s="392">
        <v>1.3253388891539566E-5</v>
      </c>
      <c r="W62" s="392">
        <v>1.1928050002385609E-5</v>
      </c>
      <c r="X62" s="392">
        <v>1.0602711113231655E-5</v>
      </c>
      <c r="Y62" s="392">
        <v>9.2773722240776945E-6</v>
      </c>
      <c r="Z62" s="392">
        <v>7.9520333349237405E-6</v>
      </c>
      <c r="AA62" s="392">
        <v>6.6266944457697832E-6</v>
      </c>
      <c r="AB62" s="392">
        <v>5.3013555566158293E-6</v>
      </c>
      <c r="AC62" s="392">
        <v>3.976016667461872E-6</v>
      </c>
      <c r="AD62" s="392">
        <v>2.6506777783079112E-6</v>
      </c>
      <c r="AE62" s="392">
        <v>1.3253388891539573E-6</v>
      </c>
      <c r="AF62" s="394">
        <v>0</v>
      </c>
      <c r="AG62" s="392">
        <f t="shared" ref="AG62:AK62" si="58">AF62</f>
        <v>0</v>
      </c>
      <c r="AH62" s="392">
        <f t="shared" si="58"/>
        <v>0</v>
      </c>
      <c r="AI62" s="392">
        <f t="shared" si="58"/>
        <v>0</v>
      </c>
      <c r="AJ62" s="392">
        <f t="shared" si="58"/>
        <v>0</v>
      </c>
      <c r="AK62" s="392">
        <f t="shared" si="58"/>
        <v>0</v>
      </c>
    </row>
    <row r="63" spans="1:37">
      <c r="A63" s="387" t="s">
        <v>331</v>
      </c>
      <c r="B63" s="387" t="s">
        <v>437</v>
      </c>
      <c r="C63" s="387" t="s">
        <v>442</v>
      </c>
      <c r="D63" s="387" t="s">
        <v>447</v>
      </c>
      <c r="E63" s="387" t="s">
        <v>440</v>
      </c>
      <c r="F63" s="387" t="s">
        <v>354</v>
      </c>
      <c r="G63" s="387" t="s">
        <v>388</v>
      </c>
      <c r="H63" s="392">
        <v>0</v>
      </c>
      <c r="I63" s="392">
        <v>0</v>
      </c>
      <c r="J63" s="392">
        <v>0</v>
      </c>
      <c r="K63" s="392">
        <v>0</v>
      </c>
      <c r="L63" s="392">
        <v>0</v>
      </c>
      <c r="M63" s="392">
        <v>0</v>
      </c>
      <c r="N63" s="392">
        <v>0</v>
      </c>
      <c r="O63" s="392">
        <v>0</v>
      </c>
      <c r="P63" s="392">
        <v>0</v>
      </c>
      <c r="Q63" s="392">
        <v>0</v>
      </c>
      <c r="R63" s="392">
        <v>0</v>
      </c>
      <c r="S63" s="392">
        <v>0</v>
      </c>
      <c r="T63" s="392">
        <v>0</v>
      </c>
      <c r="U63" s="392">
        <v>0</v>
      </c>
      <c r="V63" s="392">
        <v>0</v>
      </c>
      <c r="W63" s="392">
        <v>0</v>
      </c>
      <c r="X63" s="392">
        <v>0</v>
      </c>
      <c r="Y63" s="392">
        <v>0</v>
      </c>
      <c r="Z63" s="392">
        <v>0</v>
      </c>
      <c r="AA63" s="392">
        <v>0</v>
      </c>
      <c r="AB63" s="392">
        <v>0</v>
      </c>
      <c r="AC63" s="392">
        <v>0</v>
      </c>
      <c r="AD63" s="392">
        <v>0</v>
      </c>
      <c r="AE63" s="392">
        <v>0</v>
      </c>
      <c r="AF63" s="394">
        <v>0</v>
      </c>
      <c r="AG63" s="392">
        <f t="shared" ref="AG63:AK63" si="59">AF63</f>
        <v>0</v>
      </c>
      <c r="AH63" s="392">
        <f t="shared" si="59"/>
        <v>0</v>
      </c>
      <c r="AI63" s="392">
        <f t="shared" si="59"/>
        <v>0</v>
      </c>
      <c r="AJ63" s="392">
        <f t="shared" si="59"/>
        <v>0</v>
      </c>
      <c r="AK63" s="392">
        <f t="shared" si="59"/>
        <v>0</v>
      </c>
    </row>
    <row r="64" spans="1:37">
      <c r="A64" s="387" t="s">
        <v>331</v>
      </c>
      <c r="B64" s="387" t="s">
        <v>437</v>
      </c>
      <c r="C64" s="387" t="s">
        <v>442</v>
      </c>
      <c r="D64" s="387" t="s">
        <v>448</v>
      </c>
      <c r="E64" s="387" t="s">
        <v>440</v>
      </c>
      <c r="F64" s="387" t="s">
        <v>354</v>
      </c>
      <c r="G64" s="387" t="s">
        <v>388</v>
      </c>
      <c r="H64" s="392">
        <v>4.453138667557295E-4</v>
      </c>
      <c r="I64" s="392">
        <v>6.0201361527201539E-4</v>
      </c>
      <c r="J64" s="392">
        <v>7.5871336378830118E-4</v>
      </c>
      <c r="K64" s="392">
        <v>9.1541311230458697E-4</v>
      </c>
      <c r="L64" s="392">
        <v>1.072112860820873E-3</v>
      </c>
      <c r="M64" s="392">
        <v>1.2288126093371586E-3</v>
      </c>
      <c r="N64" s="392">
        <v>1.3855123578534446E-3</v>
      </c>
      <c r="O64" s="392">
        <v>1.5422121063697306E-3</v>
      </c>
      <c r="P64" s="392">
        <v>1.6989118548860161E-3</v>
      </c>
      <c r="Q64" s="392">
        <v>1.8556116034023021E-3</v>
      </c>
      <c r="R64" s="392">
        <v>2.0123113519185877E-3</v>
      </c>
      <c r="S64" s="392">
        <v>2.1690111004348737E-3</v>
      </c>
      <c r="T64" s="392">
        <v>2.3257108489511597E-3</v>
      </c>
      <c r="U64" s="392">
        <v>2.4824105974674453E-3</v>
      </c>
      <c r="V64" s="392">
        <v>2.6391103459837313E-3</v>
      </c>
      <c r="W64" s="392">
        <v>2.7958100945000173E-3</v>
      </c>
      <c r="X64" s="392">
        <v>2.9525098430163029E-3</v>
      </c>
      <c r="Y64" s="392">
        <v>3.1092095915325889E-3</v>
      </c>
      <c r="Z64" s="392">
        <v>3.2659093400488745E-3</v>
      </c>
      <c r="AA64" s="392">
        <v>3.4226090885651605E-3</v>
      </c>
      <c r="AB64" s="392">
        <v>3.5793088370814461E-3</v>
      </c>
      <c r="AC64" s="392">
        <v>3.7360085855977325E-3</v>
      </c>
      <c r="AD64" s="392">
        <v>3.8927083341140181E-3</v>
      </c>
      <c r="AE64" s="392">
        <v>4.0494080826303036E-3</v>
      </c>
      <c r="AF64" s="393">
        <v>4.2061078311465896E-3</v>
      </c>
      <c r="AG64" s="392">
        <f t="shared" ref="AG64:AK64" si="60">AF64</f>
        <v>4.2061078311465896E-3</v>
      </c>
      <c r="AH64" s="392">
        <f t="shared" si="60"/>
        <v>4.2061078311465896E-3</v>
      </c>
      <c r="AI64" s="392">
        <f t="shared" si="60"/>
        <v>4.2061078311465896E-3</v>
      </c>
      <c r="AJ64" s="392">
        <f t="shared" si="60"/>
        <v>4.2061078311465896E-3</v>
      </c>
      <c r="AK64" s="392">
        <f t="shared" si="60"/>
        <v>4.2061078311465896E-3</v>
      </c>
    </row>
    <row r="65" spans="1:37">
      <c r="A65" s="387" t="s">
        <v>331</v>
      </c>
      <c r="B65" s="387" t="s">
        <v>437</v>
      </c>
      <c r="C65" s="387" t="s">
        <v>449</v>
      </c>
      <c r="D65" s="387" t="s">
        <v>450</v>
      </c>
      <c r="E65" s="387" t="s">
        <v>440</v>
      </c>
      <c r="F65" s="387" t="s">
        <v>354</v>
      </c>
      <c r="G65" s="387" t="s">
        <v>388</v>
      </c>
      <c r="H65" s="392">
        <v>1.2723253335877986E-3</v>
      </c>
      <c r="I65" s="392">
        <v>1.6611990498105033E-2</v>
      </c>
      <c r="J65" s="392">
        <v>3.1951655662622265E-2</v>
      </c>
      <c r="K65" s="392">
        <v>4.7291320827139501E-2</v>
      </c>
      <c r="L65" s="392">
        <v>6.2630985991656729E-2</v>
      </c>
      <c r="M65" s="392">
        <v>7.7970651156173965E-2</v>
      </c>
      <c r="N65" s="392">
        <v>9.33103163206912E-2</v>
      </c>
      <c r="O65" s="392">
        <v>0.10864998148520844</v>
      </c>
      <c r="P65" s="392">
        <v>0.12398964664972567</v>
      </c>
      <c r="Q65" s="392">
        <v>0.13932931181424288</v>
      </c>
      <c r="R65" s="392">
        <v>0.15466897697876011</v>
      </c>
      <c r="S65" s="392">
        <v>0.17000864214327735</v>
      </c>
      <c r="T65" s="392">
        <v>0.18534830730779459</v>
      </c>
      <c r="U65" s="392">
        <v>0.20068797247231182</v>
      </c>
      <c r="V65" s="392">
        <v>0.21602763763682906</v>
      </c>
      <c r="W65" s="392">
        <v>0.23136730280134629</v>
      </c>
      <c r="X65" s="392">
        <v>0.24670696796586353</v>
      </c>
      <c r="Y65" s="392">
        <v>0.26204663313038074</v>
      </c>
      <c r="Z65" s="392">
        <v>0.27738629829489797</v>
      </c>
      <c r="AA65" s="392">
        <v>0.29272596345941521</v>
      </c>
      <c r="AB65" s="392">
        <v>0.30806562862393244</v>
      </c>
      <c r="AC65" s="392">
        <v>0.32340529378844968</v>
      </c>
      <c r="AD65" s="392">
        <v>0.33874495895296691</v>
      </c>
      <c r="AE65" s="392">
        <v>0.35408462411748415</v>
      </c>
      <c r="AF65" s="393">
        <v>0.36942428928200138</v>
      </c>
      <c r="AG65" s="392">
        <f t="shared" ref="AG65:AK65" si="61">AF65</f>
        <v>0.36942428928200138</v>
      </c>
      <c r="AH65" s="392">
        <f t="shared" si="61"/>
        <v>0.36942428928200138</v>
      </c>
      <c r="AI65" s="392">
        <f t="shared" si="61"/>
        <v>0.36942428928200138</v>
      </c>
      <c r="AJ65" s="392">
        <f t="shared" si="61"/>
        <v>0.36942428928200138</v>
      </c>
      <c r="AK65" s="392">
        <f t="shared" si="61"/>
        <v>0.36942428928200138</v>
      </c>
    </row>
    <row r="66" spans="1:37">
      <c r="A66" t="s">
        <v>331</v>
      </c>
      <c r="B66" t="s">
        <v>437</v>
      </c>
      <c r="C66" t="s">
        <v>438</v>
      </c>
      <c r="D66" t="s">
        <v>439</v>
      </c>
      <c r="E66" t="s">
        <v>451</v>
      </c>
      <c r="F66" t="s">
        <v>354</v>
      </c>
      <c r="G66" t="s">
        <v>388</v>
      </c>
      <c r="H66" s="395">
        <v>0.30605785899454491</v>
      </c>
      <c r="I66" s="395">
        <v>0.29590451345204005</v>
      </c>
      <c r="J66" s="395">
        <v>0.28575116790953525</v>
      </c>
      <c r="K66" s="395">
        <v>0.2755978223670304</v>
      </c>
      <c r="L66" s="395">
        <v>0.2654444768245256</v>
      </c>
      <c r="M66" s="395">
        <v>0.25529113128202074</v>
      </c>
      <c r="N66" s="395">
        <v>0.24513778573951592</v>
      </c>
      <c r="O66" s="395">
        <v>0.23498444019701109</v>
      </c>
      <c r="P66" s="395">
        <v>0.22483109465450629</v>
      </c>
      <c r="Q66" s="395">
        <v>0.21467774911200144</v>
      </c>
      <c r="R66" s="395">
        <v>0.20452440356949664</v>
      </c>
      <c r="S66" s="395">
        <v>0.19437105802699178</v>
      </c>
      <c r="T66" s="395">
        <v>0.18421771248448693</v>
      </c>
      <c r="U66" s="395">
        <v>0.17406436694198213</v>
      </c>
      <c r="V66" s="395">
        <v>0.1639110213994773</v>
      </c>
      <c r="W66" s="395">
        <v>0.15375767585697248</v>
      </c>
      <c r="X66" s="395">
        <v>0.14360433031446765</v>
      </c>
      <c r="Y66" s="395">
        <v>0.13345098477196279</v>
      </c>
      <c r="Z66" s="395">
        <v>0.12329763922945797</v>
      </c>
      <c r="AA66" s="395">
        <v>0.11314429368695317</v>
      </c>
      <c r="AB66" s="395">
        <v>0.10299094814444834</v>
      </c>
      <c r="AC66" s="395">
        <v>9.2837602601943486E-2</v>
      </c>
      <c r="AD66" s="395">
        <v>8.2684257059438659E-2</v>
      </c>
      <c r="AE66" s="395">
        <v>7.2530911516933833E-2</v>
      </c>
      <c r="AF66" s="393">
        <v>6.2377565974429006E-2</v>
      </c>
      <c r="AG66" s="395">
        <f t="shared" ref="AG66:AK66" si="62">AF66</f>
        <v>6.2377565974429006E-2</v>
      </c>
      <c r="AH66" s="395">
        <f t="shared" si="62"/>
        <v>6.2377565974429006E-2</v>
      </c>
      <c r="AI66" s="395">
        <f t="shared" si="62"/>
        <v>6.2377565974429006E-2</v>
      </c>
      <c r="AJ66" s="395">
        <f t="shared" si="62"/>
        <v>6.2377565974429006E-2</v>
      </c>
      <c r="AK66" s="395">
        <f t="shared" si="62"/>
        <v>6.2377565974429006E-2</v>
      </c>
    </row>
    <row r="67" spans="1:37">
      <c r="A67" t="s">
        <v>331</v>
      </c>
      <c r="B67" t="s">
        <v>437</v>
      </c>
      <c r="C67" t="s">
        <v>442</v>
      </c>
      <c r="D67" t="s">
        <v>452</v>
      </c>
      <c r="E67" t="s">
        <v>451</v>
      </c>
      <c r="F67" t="s">
        <v>354</v>
      </c>
      <c r="G67" t="s">
        <v>388</v>
      </c>
      <c r="H67" s="395">
        <v>9.7984954752930328E-2</v>
      </c>
      <c r="I67" s="395">
        <v>9.4391916610590862E-2</v>
      </c>
      <c r="J67" s="395">
        <v>9.0798878468251396E-2</v>
      </c>
      <c r="K67" s="395">
        <v>8.7205840325911943E-2</v>
      </c>
      <c r="L67" s="395">
        <v>8.3612802183572477E-2</v>
      </c>
      <c r="M67" s="395">
        <v>8.001976404123301E-2</v>
      </c>
      <c r="N67" s="395">
        <v>7.6426725898893544E-2</v>
      </c>
      <c r="O67" s="395">
        <v>7.2833687756554077E-2</v>
      </c>
      <c r="P67" s="395">
        <v>6.9240649614214611E-2</v>
      </c>
      <c r="Q67" s="395">
        <v>6.5647611471875145E-2</v>
      </c>
      <c r="R67" s="395">
        <v>6.2054573329535685E-2</v>
      </c>
      <c r="S67" s="395">
        <v>5.8461535187196226E-2</v>
      </c>
      <c r="T67" s="395">
        <v>5.4868497044856759E-2</v>
      </c>
      <c r="U67" s="395">
        <v>5.1275458902517293E-2</v>
      </c>
      <c r="V67" s="395">
        <v>4.7682420760177834E-2</v>
      </c>
      <c r="W67" s="395">
        <v>4.4089382617838367E-2</v>
      </c>
      <c r="X67" s="395">
        <v>4.0496344475498901E-2</v>
      </c>
      <c r="Y67" s="395">
        <v>3.6903306333159434E-2</v>
      </c>
      <c r="Z67" s="395">
        <v>3.3310268190819975E-2</v>
      </c>
      <c r="AA67" s="395">
        <v>2.9717230048480509E-2</v>
      </c>
      <c r="AB67" s="395">
        <v>2.6124191906141042E-2</v>
      </c>
      <c r="AC67" s="395">
        <v>2.2531153763801576E-2</v>
      </c>
      <c r="AD67" s="395">
        <v>1.8938115621462123E-2</v>
      </c>
      <c r="AE67" s="395">
        <v>1.5345077479122657E-2</v>
      </c>
      <c r="AF67" s="393">
        <v>1.175203933678319E-2</v>
      </c>
      <c r="AG67" s="395">
        <f t="shared" ref="AG67:AK67" si="63">AF67</f>
        <v>1.175203933678319E-2</v>
      </c>
      <c r="AH67" s="395">
        <f t="shared" si="63"/>
        <v>1.175203933678319E-2</v>
      </c>
      <c r="AI67" s="395">
        <f t="shared" si="63"/>
        <v>1.175203933678319E-2</v>
      </c>
      <c r="AJ67" s="395">
        <f t="shared" si="63"/>
        <v>1.175203933678319E-2</v>
      </c>
      <c r="AK67" s="395">
        <f t="shared" si="63"/>
        <v>1.175203933678319E-2</v>
      </c>
    </row>
    <row r="68" spans="1:37">
      <c r="A68" t="s">
        <v>331</v>
      </c>
      <c r="B68" t="s">
        <v>437</v>
      </c>
      <c r="C68" t="s">
        <v>442</v>
      </c>
      <c r="D68" t="s">
        <v>453</v>
      </c>
      <c r="E68" t="s">
        <v>451</v>
      </c>
      <c r="F68" t="s">
        <v>354</v>
      </c>
      <c r="G68" t="s">
        <v>388</v>
      </c>
      <c r="H68" s="395">
        <v>0</v>
      </c>
      <c r="I68" s="395">
        <v>0</v>
      </c>
      <c r="J68" s="395">
        <v>0</v>
      </c>
      <c r="K68" s="395">
        <v>0</v>
      </c>
      <c r="L68" s="395">
        <v>0</v>
      </c>
      <c r="M68" s="395">
        <v>0</v>
      </c>
      <c r="N68" s="395">
        <v>0</v>
      </c>
      <c r="O68" s="395">
        <v>0</v>
      </c>
      <c r="P68" s="395">
        <v>0</v>
      </c>
      <c r="Q68" s="395">
        <v>0</v>
      </c>
      <c r="R68" s="395">
        <v>0</v>
      </c>
      <c r="S68" s="395">
        <v>0</v>
      </c>
      <c r="T68" s="395">
        <v>0</v>
      </c>
      <c r="U68" s="395">
        <v>0</v>
      </c>
      <c r="V68" s="395">
        <v>0</v>
      </c>
      <c r="W68" s="395">
        <v>0</v>
      </c>
      <c r="X68" s="395">
        <v>0</v>
      </c>
      <c r="Y68" s="395">
        <v>0</v>
      </c>
      <c r="Z68" s="395">
        <v>0</v>
      </c>
      <c r="AA68" s="395">
        <v>0</v>
      </c>
      <c r="AB68" s="395">
        <v>0</v>
      </c>
      <c r="AC68" s="395">
        <v>0</v>
      </c>
      <c r="AD68" s="395">
        <v>0</v>
      </c>
      <c r="AE68" s="395">
        <v>0</v>
      </c>
      <c r="AF68" s="394">
        <v>0</v>
      </c>
      <c r="AG68" s="395">
        <f t="shared" ref="AG68:AK68" si="64">AF68</f>
        <v>0</v>
      </c>
      <c r="AH68" s="395">
        <f t="shared" si="64"/>
        <v>0</v>
      </c>
      <c r="AI68" s="395">
        <f t="shared" si="64"/>
        <v>0</v>
      </c>
      <c r="AJ68" s="395">
        <f t="shared" si="64"/>
        <v>0</v>
      </c>
      <c r="AK68" s="395">
        <f t="shared" si="64"/>
        <v>0</v>
      </c>
    </row>
    <row r="69" spans="1:37">
      <c r="A69" t="s">
        <v>331</v>
      </c>
      <c r="B69" t="s">
        <v>437</v>
      </c>
      <c r="C69" t="s">
        <v>442</v>
      </c>
      <c r="D69" t="s">
        <v>454</v>
      </c>
      <c r="E69" t="s">
        <v>451</v>
      </c>
      <c r="F69" t="s">
        <v>354</v>
      </c>
      <c r="G69" t="s">
        <v>388</v>
      </c>
      <c r="H69" s="395">
        <v>0</v>
      </c>
      <c r="I69" s="395">
        <v>0</v>
      </c>
      <c r="J69" s="395">
        <v>0</v>
      </c>
      <c r="K69" s="395">
        <v>0</v>
      </c>
      <c r="L69" s="395">
        <v>0</v>
      </c>
      <c r="M69" s="395">
        <v>0</v>
      </c>
      <c r="N69" s="395">
        <v>0</v>
      </c>
      <c r="O69" s="395">
        <v>0</v>
      </c>
      <c r="P69" s="395">
        <v>0</v>
      </c>
      <c r="Q69" s="395">
        <v>0</v>
      </c>
      <c r="R69" s="395">
        <v>0</v>
      </c>
      <c r="S69" s="395">
        <v>0</v>
      </c>
      <c r="T69" s="395">
        <v>0</v>
      </c>
      <c r="U69" s="395">
        <v>0</v>
      </c>
      <c r="V69" s="395">
        <v>0</v>
      </c>
      <c r="W69" s="395">
        <v>0</v>
      </c>
      <c r="X69" s="395">
        <v>0</v>
      </c>
      <c r="Y69" s="395">
        <v>0</v>
      </c>
      <c r="Z69" s="395">
        <v>0</v>
      </c>
      <c r="AA69" s="395">
        <v>0</v>
      </c>
      <c r="AB69" s="395">
        <v>0</v>
      </c>
      <c r="AC69" s="395">
        <v>0</v>
      </c>
      <c r="AD69" s="395">
        <v>0</v>
      </c>
      <c r="AE69" s="395">
        <v>0</v>
      </c>
      <c r="AF69" s="394">
        <v>0</v>
      </c>
      <c r="AG69" s="395">
        <f t="shared" ref="AG69:AK69" si="65">AF69</f>
        <v>0</v>
      </c>
      <c r="AH69" s="395">
        <f t="shared" si="65"/>
        <v>0</v>
      </c>
      <c r="AI69" s="395">
        <f t="shared" si="65"/>
        <v>0</v>
      </c>
      <c r="AJ69" s="395">
        <f t="shared" si="65"/>
        <v>0</v>
      </c>
      <c r="AK69" s="395">
        <f t="shared" si="65"/>
        <v>0</v>
      </c>
    </row>
    <row r="70" spans="1:37">
      <c r="A70" t="s">
        <v>331</v>
      </c>
      <c r="B70" t="s">
        <v>437</v>
      </c>
      <c r="C70" t="s">
        <v>442</v>
      </c>
      <c r="D70" t="s">
        <v>455</v>
      </c>
      <c r="E70" t="s">
        <v>451</v>
      </c>
      <c r="F70" t="s">
        <v>354</v>
      </c>
      <c r="G70" t="s">
        <v>388</v>
      </c>
      <c r="H70" s="395">
        <v>0.10558709862111743</v>
      </c>
      <c r="I70" s="395">
        <v>0.1020209695119042</v>
      </c>
      <c r="J70" s="395">
        <v>9.845484040269098E-2</v>
      </c>
      <c r="K70" s="395">
        <v>9.4888711293477743E-2</v>
      </c>
      <c r="L70" s="395">
        <v>9.132258218426452E-2</v>
      </c>
      <c r="M70" s="395">
        <v>8.7756453075051297E-2</v>
      </c>
      <c r="N70" s="395">
        <v>8.4190323965838074E-2</v>
      </c>
      <c r="O70" s="395">
        <v>8.0624194856624851E-2</v>
      </c>
      <c r="P70" s="395">
        <v>7.7058065747411614E-2</v>
      </c>
      <c r="Q70" s="395">
        <v>7.3491936638198391E-2</v>
      </c>
      <c r="R70" s="395">
        <v>6.9925807528985168E-2</v>
      </c>
      <c r="S70" s="395">
        <v>6.6359678419771945E-2</v>
      </c>
      <c r="T70" s="395">
        <v>6.2793549310558722E-2</v>
      </c>
      <c r="U70" s="395">
        <v>5.9227420201345492E-2</v>
      </c>
      <c r="V70" s="395">
        <v>5.5661291092132269E-2</v>
      </c>
      <c r="W70" s="395">
        <v>5.2095161982919032E-2</v>
      </c>
      <c r="X70" s="395">
        <v>4.8529032873705809E-2</v>
      </c>
      <c r="Y70" s="395">
        <v>4.4962903764492586E-2</v>
      </c>
      <c r="Z70" s="395">
        <v>4.1396774655279356E-2</v>
      </c>
      <c r="AA70" s="395">
        <v>3.7830645546066133E-2</v>
      </c>
      <c r="AB70" s="395">
        <v>3.426451643685291E-2</v>
      </c>
      <c r="AC70" s="395">
        <v>3.0698387327639673E-2</v>
      </c>
      <c r="AD70" s="395">
        <v>2.713225821842645E-2</v>
      </c>
      <c r="AE70" s="395">
        <v>2.3566129109213227E-2</v>
      </c>
      <c r="AF70" s="393">
        <v>0.02</v>
      </c>
      <c r="AG70" s="395">
        <f t="shared" ref="AG70:AK70" si="66">AF70</f>
        <v>0.02</v>
      </c>
      <c r="AH70" s="395">
        <f t="shared" si="66"/>
        <v>0.02</v>
      </c>
      <c r="AI70" s="395">
        <f t="shared" si="66"/>
        <v>0.02</v>
      </c>
      <c r="AJ70" s="395">
        <f t="shared" si="66"/>
        <v>0.02</v>
      </c>
      <c r="AK70" s="395">
        <f t="shared" si="66"/>
        <v>0.02</v>
      </c>
    </row>
    <row r="71" spans="1:37">
      <c r="A71" t="s">
        <v>331</v>
      </c>
      <c r="B71" t="s">
        <v>437</v>
      </c>
      <c r="C71" t="s">
        <v>456</v>
      </c>
      <c r="D71" t="s">
        <v>457</v>
      </c>
      <c r="E71" t="s">
        <v>451</v>
      </c>
      <c r="F71" t="s">
        <v>354</v>
      </c>
      <c r="G71" t="s">
        <v>388</v>
      </c>
      <c r="H71" s="395">
        <v>4.612179334255769E-3</v>
      </c>
      <c r="I71" s="395">
        <v>4.4200051953284455E-3</v>
      </c>
      <c r="J71" s="395">
        <v>4.2278310564011212E-3</v>
      </c>
      <c r="K71" s="395">
        <v>4.0356569174737978E-3</v>
      </c>
      <c r="L71" s="395">
        <v>3.8434827785464743E-3</v>
      </c>
      <c r="M71" s="395">
        <v>3.6513086396191504E-3</v>
      </c>
      <c r="N71" s="395">
        <v>3.4591345006918265E-3</v>
      </c>
      <c r="O71" s="395">
        <v>3.2669603617645031E-3</v>
      </c>
      <c r="P71" s="395">
        <v>3.0747862228371796E-3</v>
      </c>
      <c r="Q71" s="395">
        <v>2.8826120839098553E-3</v>
      </c>
      <c r="R71" s="395">
        <v>2.6904379449825318E-3</v>
      </c>
      <c r="S71" s="395">
        <v>2.498263806055208E-3</v>
      </c>
      <c r="T71" s="395">
        <v>2.3060896671278845E-3</v>
      </c>
      <c r="U71" s="395">
        <v>2.113915528200561E-3</v>
      </c>
      <c r="V71" s="395">
        <v>1.9217413892732372E-3</v>
      </c>
      <c r="W71" s="395">
        <v>1.7295672503459133E-3</v>
      </c>
      <c r="X71" s="395">
        <v>1.5373931114185898E-3</v>
      </c>
      <c r="Y71" s="395">
        <v>1.3452189724912659E-3</v>
      </c>
      <c r="Z71" s="395">
        <v>1.153044833563942E-3</v>
      </c>
      <c r="AA71" s="395">
        <v>9.6087069463661858E-4</v>
      </c>
      <c r="AB71" s="395">
        <v>7.6869655570929469E-4</v>
      </c>
      <c r="AC71" s="395">
        <v>5.7652241678197123E-4</v>
      </c>
      <c r="AD71" s="395">
        <v>3.8434827785464691E-4</v>
      </c>
      <c r="AE71" s="395">
        <v>1.9217413892732346E-4</v>
      </c>
      <c r="AF71" s="394">
        <v>0</v>
      </c>
      <c r="AG71" s="395">
        <f t="shared" ref="AG71:AK71" si="67">AF71</f>
        <v>0</v>
      </c>
      <c r="AH71" s="395">
        <f t="shared" si="67"/>
        <v>0</v>
      </c>
      <c r="AI71" s="395">
        <f t="shared" si="67"/>
        <v>0</v>
      </c>
      <c r="AJ71" s="395">
        <f t="shared" si="67"/>
        <v>0</v>
      </c>
      <c r="AK71" s="395">
        <f t="shared" si="67"/>
        <v>0</v>
      </c>
    </row>
    <row r="72" spans="1:37">
      <c r="A72" t="s">
        <v>331</v>
      </c>
      <c r="B72" t="s">
        <v>437</v>
      </c>
      <c r="C72" t="s">
        <v>456</v>
      </c>
      <c r="D72" t="s">
        <v>458</v>
      </c>
      <c r="E72" t="s">
        <v>451</v>
      </c>
      <c r="F72" t="s">
        <v>354</v>
      </c>
      <c r="G72" t="s">
        <v>388</v>
      </c>
      <c r="H72" s="395">
        <v>1.5585985336450531E-3</v>
      </c>
      <c r="I72" s="395">
        <v>1.1493656928076509E-2</v>
      </c>
      <c r="J72" s="395">
        <v>2.1428715322507966E-2</v>
      </c>
      <c r="K72" s="395">
        <v>3.1363773716939422E-2</v>
      </c>
      <c r="L72" s="395">
        <v>4.1298832111370878E-2</v>
      </c>
      <c r="M72" s="395">
        <v>5.1233890505802335E-2</v>
      </c>
      <c r="N72" s="395">
        <v>6.1168948900233791E-2</v>
      </c>
      <c r="O72" s="395">
        <v>7.1104007294665247E-2</v>
      </c>
      <c r="P72" s="395">
        <v>8.1039065689096704E-2</v>
      </c>
      <c r="Q72" s="395">
        <v>9.0974124083528174E-2</v>
      </c>
      <c r="R72" s="395">
        <v>0.10090918247795962</v>
      </c>
      <c r="S72" s="395">
        <v>0.11084424087239106</v>
      </c>
      <c r="T72" s="395">
        <v>0.12077929926682253</v>
      </c>
      <c r="U72" s="395">
        <v>0.130714357661254</v>
      </c>
      <c r="V72" s="395">
        <v>0.14064941605568543</v>
      </c>
      <c r="W72" s="395">
        <v>0.15058447445011691</v>
      </c>
      <c r="X72" s="395">
        <v>0.16051953284454834</v>
      </c>
      <c r="Y72" s="395">
        <v>0.17045459123897982</v>
      </c>
      <c r="Z72" s="395">
        <v>0.18038964963341131</v>
      </c>
      <c r="AA72" s="395">
        <v>0.19032470802784274</v>
      </c>
      <c r="AB72" s="395">
        <v>0.20025976642227417</v>
      </c>
      <c r="AC72" s="395">
        <v>0.21019482481670565</v>
      </c>
      <c r="AD72" s="395">
        <v>0.22012988321113708</v>
      </c>
      <c r="AE72" s="395">
        <v>0.23006494160556856</v>
      </c>
      <c r="AF72" s="393">
        <v>0.24</v>
      </c>
      <c r="AG72" s="395">
        <f t="shared" ref="AG72:AK72" si="68">AF72</f>
        <v>0.24</v>
      </c>
      <c r="AH72" s="395">
        <f t="shared" si="68"/>
        <v>0.24</v>
      </c>
      <c r="AI72" s="395">
        <f t="shared" si="68"/>
        <v>0.24</v>
      </c>
      <c r="AJ72" s="395">
        <f t="shared" si="68"/>
        <v>0.24</v>
      </c>
      <c r="AK72" s="395">
        <f t="shared" si="68"/>
        <v>0.24</v>
      </c>
    </row>
    <row r="73" spans="1:37">
      <c r="A73" t="s">
        <v>331</v>
      </c>
      <c r="B73" t="s">
        <v>437</v>
      </c>
      <c r="C73" t="s">
        <v>456</v>
      </c>
      <c r="D73" t="s">
        <v>459</v>
      </c>
      <c r="E73" t="s">
        <v>451</v>
      </c>
      <c r="F73" t="s">
        <v>354</v>
      </c>
      <c r="G73" t="s">
        <v>388</v>
      </c>
      <c r="H73" s="395">
        <v>4.0873451341508021E-2</v>
      </c>
      <c r="I73" s="395">
        <v>4.4546726014849651E-2</v>
      </c>
      <c r="J73" s="395">
        <v>4.8220000688191281E-2</v>
      </c>
      <c r="K73" s="395">
        <v>5.189327536153291E-2</v>
      </c>
      <c r="L73" s="395">
        <v>5.5566550034874533E-2</v>
      </c>
      <c r="M73" s="395">
        <v>5.9239824708216163E-2</v>
      </c>
      <c r="N73" s="395">
        <v>6.2913099381557799E-2</v>
      </c>
      <c r="O73" s="395">
        <v>6.6586374054899422E-2</v>
      </c>
      <c r="P73" s="395">
        <v>7.0259648728241045E-2</v>
      </c>
      <c r="Q73" s="395">
        <v>7.3932923401582668E-2</v>
      </c>
      <c r="R73" s="395">
        <v>7.7606198074924304E-2</v>
      </c>
      <c r="S73" s="395">
        <v>8.1279472748265941E-2</v>
      </c>
      <c r="T73" s="395">
        <v>8.4952747421607577E-2</v>
      </c>
      <c r="U73" s="395">
        <v>8.8626022094949186E-2</v>
      </c>
      <c r="V73" s="395">
        <v>9.2299296768290823E-2</v>
      </c>
      <c r="W73" s="395">
        <v>9.5972571441632459E-2</v>
      </c>
      <c r="X73" s="395">
        <v>9.9645846114974068E-2</v>
      </c>
      <c r="Y73" s="395">
        <v>0.1033191207883157</v>
      </c>
      <c r="Z73" s="395">
        <v>0.10699239546165733</v>
      </c>
      <c r="AA73" s="395">
        <v>0.11066567013499896</v>
      </c>
      <c r="AB73" s="395">
        <v>0.11433894480834059</v>
      </c>
      <c r="AC73" s="395">
        <v>0.11801221948168222</v>
      </c>
      <c r="AD73" s="395">
        <v>0.12168549415502385</v>
      </c>
      <c r="AE73" s="395">
        <v>0.12535876882836547</v>
      </c>
      <c r="AF73" s="393">
        <v>0.12903204350170711</v>
      </c>
      <c r="AG73" s="395">
        <f t="shared" ref="AG73:AK73" si="69">AF73</f>
        <v>0.12903204350170711</v>
      </c>
      <c r="AH73" s="395">
        <f t="shared" si="69"/>
        <v>0.12903204350170711</v>
      </c>
      <c r="AI73" s="395">
        <f t="shared" si="69"/>
        <v>0.12903204350170711</v>
      </c>
      <c r="AJ73" s="395">
        <f t="shared" si="69"/>
        <v>0.12903204350170711</v>
      </c>
      <c r="AK73" s="395">
        <f t="shared" si="69"/>
        <v>0.12903204350170711</v>
      </c>
    </row>
    <row r="74" spans="1:37">
      <c r="A74" t="s">
        <v>331</v>
      </c>
      <c r="B74" t="s">
        <v>437</v>
      </c>
      <c r="C74" t="s">
        <v>456</v>
      </c>
      <c r="D74" t="s">
        <v>460</v>
      </c>
      <c r="E74" t="s">
        <v>451</v>
      </c>
      <c r="F74" t="s">
        <v>354</v>
      </c>
      <c r="G74" t="s">
        <v>388</v>
      </c>
      <c r="H74" s="395">
        <v>1.5108863336355106E-3</v>
      </c>
      <c r="I74" s="395">
        <v>3.7477884145037934E-3</v>
      </c>
      <c r="J74" s="395">
        <v>5.9846904953720758E-3</v>
      </c>
      <c r="K74" s="395">
        <v>8.221592576240359E-3</v>
      </c>
      <c r="L74" s="395">
        <v>1.0458494657108642E-2</v>
      </c>
      <c r="M74" s="395">
        <v>1.2695396737976926E-2</v>
      </c>
      <c r="N74" s="395">
        <v>1.4932298818845209E-2</v>
      </c>
      <c r="O74" s="395">
        <v>1.716920089971349E-2</v>
      </c>
      <c r="P74" s="395">
        <v>1.9406102980581773E-2</v>
      </c>
      <c r="Q74" s="395">
        <v>2.1643005061450057E-2</v>
      </c>
      <c r="R74" s="395">
        <v>2.387990714231834E-2</v>
      </c>
      <c r="S74" s="395">
        <v>2.6116809223186623E-2</v>
      </c>
      <c r="T74" s="395">
        <v>2.8353711304054906E-2</v>
      </c>
      <c r="U74" s="395">
        <v>3.059061338492319E-2</v>
      </c>
      <c r="V74" s="395">
        <v>3.2827515465791469E-2</v>
      </c>
      <c r="W74" s="395">
        <v>3.5064417546659753E-2</v>
      </c>
      <c r="X74" s="395">
        <v>3.7301319627528036E-2</v>
      </c>
      <c r="Y74" s="395">
        <v>3.9538221708396319E-2</v>
      </c>
      <c r="Z74" s="395">
        <v>4.1775123789264602E-2</v>
      </c>
      <c r="AA74" s="395">
        <v>4.4012025870132886E-2</v>
      </c>
      <c r="AB74" s="395">
        <v>4.6248927951001169E-2</v>
      </c>
      <c r="AC74" s="395">
        <v>4.8485830031869452E-2</v>
      </c>
      <c r="AD74" s="395">
        <v>5.0722732112737735E-2</v>
      </c>
      <c r="AE74" s="395">
        <v>5.2959634193606019E-2</v>
      </c>
      <c r="AF74" s="393">
        <v>5.5196536274474302E-2</v>
      </c>
      <c r="AG74" s="395">
        <f t="shared" ref="AG74:AK74" si="70">AF74</f>
        <v>5.5196536274474302E-2</v>
      </c>
      <c r="AH74" s="395">
        <f t="shared" si="70"/>
        <v>5.5196536274474302E-2</v>
      </c>
      <c r="AI74" s="395">
        <f t="shared" si="70"/>
        <v>5.5196536274474302E-2</v>
      </c>
      <c r="AJ74" s="395">
        <f t="shared" si="70"/>
        <v>5.5196536274474302E-2</v>
      </c>
      <c r="AK74" s="395">
        <f t="shared" si="70"/>
        <v>5.5196536274474302E-2</v>
      </c>
    </row>
    <row r="75" spans="1:37">
      <c r="A75" t="s">
        <v>331</v>
      </c>
      <c r="B75" t="s">
        <v>437</v>
      </c>
      <c r="C75" t="s">
        <v>456</v>
      </c>
      <c r="D75" t="s">
        <v>461</v>
      </c>
      <c r="E75" t="s">
        <v>451</v>
      </c>
      <c r="F75" t="s">
        <v>354</v>
      </c>
      <c r="G75" t="s">
        <v>388</v>
      </c>
      <c r="H75" s="396">
        <v>3.0058686006011735E-3</v>
      </c>
      <c r="I75" s="396">
        <v>0</v>
      </c>
      <c r="J75" s="396">
        <v>0</v>
      </c>
      <c r="K75" s="396">
        <v>0</v>
      </c>
      <c r="L75" s="396">
        <v>0</v>
      </c>
      <c r="M75" s="396">
        <v>0</v>
      </c>
      <c r="N75" s="396">
        <v>0</v>
      </c>
      <c r="O75" s="396">
        <v>0</v>
      </c>
      <c r="P75" s="396">
        <v>0</v>
      </c>
      <c r="Q75" s="396">
        <v>0</v>
      </c>
      <c r="R75" s="396">
        <v>0</v>
      </c>
      <c r="S75" s="396">
        <v>0</v>
      </c>
      <c r="T75" s="396">
        <v>0</v>
      </c>
      <c r="U75" s="396">
        <v>0</v>
      </c>
      <c r="V75" s="396">
        <v>0</v>
      </c>
      <c r="W75" s="396">
        <v>0</v>
      </c>
      <c r="X75" s="396">
        <v>0</v>
      </c>
      <c r="Y75" s="396">
        <v>0</v>
      </c>
      <c r="Z75" s="396">
        <v>0</v>
      </c>
      <c r="AA75" s="396">
        <v>0</v>
      </c>
      <c r="AB75" s="396">
        <v>0</v>
      </c>
      <c r="AC75" s="396">
        <v>0</v>
      </c>
      <c r="AD75" s="396">
        <v>0</v>
      </c>
      <c r="AE75" s="396">
        <v>0</v>
      </c>
      <c r="AF75" s="394">
        <v>0</v>
      </c>
      <c r="AG75" s="396">
        <f t="shared" ref="AG75:AK75" si="71">AF75</f>
        <v>0</v>
      </c>
      <c r="AH75" s="396">
        <f t="shared" si="71"/>
        <v>0</v>
      </c>
      <c r="AI75" s="396">
        <f t="shared" si="71"/>
        <v>0</v>
      </c>
      <c r="AJ75" s="396">
        <f t="shared" si="71"/>
        <v>0</v>
      </c>
      <c r="AK75" s="396">
        <f t="shared" si="71"/>
        <v>0</v>
      </c>
    </row>
    <row r="76" spans="1:37">
      <c r="A76" s="387" t="s">
        <v>331</v>
      </c>
      <c r="B76" s="387" t="s">
        <v>437</v>
      </c>
      <c r="C76" s="387" t="s">
        <v>462</v>
      </c>
      <c r="D76" s="387" t="s">
        <v>463</v>
      </c>
      <c r="E76" s="387" t="s">
        <v>464</v>
      </c>
      <c r="F76" s="387" t="s">
        <v>354</v>
      </c>
      <c r="G76" s="387" t="s">
        <v>388</v>
      </c>
      <c r="H76" s="392">
        <v>0</v>
      </c>
      <c r="I76" s="392">
        <v>0</v>
      </c>
      <c r="J76" s="392">
        <v>0</v>
      </c>
      <c r="K76" s="392">
        <v>0</v>
      </c>
      <c r="L76" s="392">
        <v>0</v>
      </c>
      <c r="M76" s="392">
        <v>0</v>
      </c>
      <c r="N76" s="392">
        <v>0</v>
      </c>
      <c r="O76" s="392">
        <v>0</v>
      </c>
      <c r="P76" s="392">
        <v>0</v>
      </c>
      <c r="Q76" s="392">
        <v>0</v>
      </c>
      <c r="R76" s="392">
        <v>0</v>
      </c>
      <c r="S76" s="392">
        <v>0</v>
      </c>
      <c r="T76" s="392">
        <v>0</v>
      </c>
      <c r="U76" s="392">
        <v>0</v>
      </c>
      <c r="V76" s="392">
        <v>0</v>
      </c>
      <c r="W76" s="392">
        <v>0</v>
      </c>
      <c r="X76" s="392">
        <v>0</v>
      </c>
      <c r="Y76" s="392">
        <v>0</v>
      </c>
      <c r="Z76" s="392">
        <v>0</v>
      </c>
      <c r="AA76" s="392">
        <v>0</v>
      </c>
      <c r="AB76" s="392">
        <v>0</v>
      </c>
      <c r="AC76" s="392">
        <v>0</v>
      </c>
      <c r="AD76" s="392">
        <v>0</v>
      </c>
      <c r="AE76" s="392">
        <v>0</v>
      </c>
      <c r="AF76" s="394">
        <v>0</v>
      </c>
      <c r="AG76" s="392">
        <f t="shared" ref="AG76:AK76" si="72">AF76</f>
        <v>0</v>
      </c>
      <c r="AH76" s="392">
        <f t="shared" si="72"/>
        <v>0</v>
      </c>
      <c r="AI76" s="392">
        <f t="shared" si="72"/>
        <v>0</v>
      </c>
      <c r="AJ76" s="392">
        <f t="shared" si="72"/>
        <v>0</v>
      </c>
      <c r="AK76" s="392">
        <f t="shared" si="72"/>
        <v>0</v>
      </c>
    </row>
    <row r="77" spans="1:37">
      <c r="A77" s="387" t="s">
        <v>331</v>
      </c>
      <c r="B77" s="387" t="s">
        <v>437</v>
      </c>
      <c r="C77" s="387" t="s">
        <v>465</v>
      </c>
      <c r="D77" s="387" t="s">
        <v>466</v>
      </c>
      <c r="E77" s="387" t="s">
        <v>464</v>
      </c>
      <c r="F77" s="387" t="s">
        <v>354</v>
      </c>
      <c r="G77" s="387" t="s">
        <v>388</v>
      </c>
      <c r="H77" s="392">
        <v>4.1350573341603449E-4</v>
      </c>
      <c r="I77" s="392">
        <v>3.9627632785703307E-4</v>
      </c>
      <c r="J77" s="392">
        <v>3.7904692229803164E-4</v>
      </c>
      <c r="K77" s="392">
        <v>3.6181751673903021E-4</v>
      </c>
      <c r="L77" s="392">
        <v>3.4458811118002873E-4</v>
      </c>
      <c r="M77" s="392">
        <v>3.273587056210273E-4</v>
      </c>
      <c r="N77" s="392">
        <v>3.1012930006202587E-4</v>
      </c>
      <c r="O77" s="392">
        <v>2.9289989450302444E-4</v>
      </c>
      <c r="P77" s="392">
        <v>2.7567048894402296E-4</v>
      </c>
      <c r="Q77" s="392">
        <v>2.5844108338502153E-4</v>
      </c>
      <c r="R77" s="392">
        <v>2.4121167782602013E-4</v>
      </c>
      <c r="S77" s="392">
        <v>2.2398227226701868E-4</v>
      </c>
      <c r="T77" s="392">
        <v>2.0675286670801725E-4</v>
      </c>
      <c r="U77" s="392">
        <v>1.8952346114901582E-4</v>
      </c>
      <c r="V77" s="392">
        <v>1.7229405559001436E-4</v>
      </c>
      <c r="W77" s="392">
        <v>1.5506465003101291E-4</v>
      </c>
      <c r="X77" s="392">
        <v>1.3783524447201148E-4</v>
      </c>
      <c r="Y77" s="392">
        <v>1.2060583891301005E-4</v>
      </c>
      <c r="Z77" s="392">
        <v>1.0337643335400862E-4</v>
      </c>
      <c r="AA77" s="392">
        <v>8.6147027795007195E-5</v>
      </c>
      <c r="AB77" s="392">
        <v>6.8917622236005767E-5</v>
      </c>
      <c r="AC77" s="392">
        <v>5.1688216677004285E-5</v>
      </c>
      <c r="AD77" s="392">
        <v>3.4458811118002856E-5</v>
      </c>
      <c r="AE77" s="392">
        <v>1.7229405559001428E-5</v>
      </c>
      <c r="AF77" s="394">
        <v>0</v>
      </c>
      <c r="AG77" s="392">
        <f t="shared" ref="AG77:AK77" si="73">AF77</f>
        <v>0</v>
      </c>
      <c r="AH77" s="392">
        <f t="shared" si="73"/>
        <v>0</v>
      </c>
      <c r="AI77" s="392">
        <f t="shared" si="73"/>
        <v>0</v>
      </c>
      <c r="AJ77" s="392">
        <f t="shared" si="73"/>
        <v>0</v>
      </c>
      <c r="AK77" s="392">
        <f t="shared" si="73"/>
        <v>0</v>
      </c>
    </row>
    <row r="78" spans="1:37">
      <c r="A78" s="387" t="s">
        <v>331</v>
      </c>
      <c r="B78" s="387" t="s">
        <v>437</v>
      </c>
      <c r="C78" s="387" t="s">
        <v>465</v>
      </c>
      <c r="D78" s="387" t="s">
        <v>439</v>
      </c>
      <c r="E78" s="387" t="s">
        <v>464</v>
      </c>
      <c r="F78" s="387" t="s">
        <v>354</v>
      </c>
      <c r="G78" s="387" t="s">
        <v>388</v>
      </c>
      <c r="H78" s="392">
        <v>0</v>
      </c>
      <c r="I78" s="392">
        <v>0</v>
      </c>
      <c r="J78" s="392">
        <v>0</v>
      </c>
      <c r="K78" s="392">
        <v>0</v>
      </c>
      <c r="L78" s="392">
        <v>0</v>
      </c>
      <c r="M78" s="392">
        <v>0</v>
      </c>
      <c r="N78" s="392">
        <v>0</v>
      </c>
      <c r="O78" s="392">
        <v>0</v>
      </c>
      <c r="P78" s="392">
        <v>0</v>
      </c>
      <c r="Q78" s="392">
        <v>0</v>
      </c>
      <c r="R78" s="392">
        <v>0</v>
      </c>
      <c r="S78" s="392">
        <v>0</v>
      </c>
      <c r="T78" s="392">
        <v>0</v>
      </c>
      <c r="U78" s="392">
        <v>0</v>
      </c>
      <c r="V78" s="392">
        <v>0</v>
      </c>
      <c r="W78" s="392">
        <v>0</v>
      </c>
      <c r="X78" s="392">
        <v>0</v>
      </c>
      <c r="Y78" s="392">
        <v>0</v>
      </c>
      <c r="Z78" s="392">
        <v>0</v>
      </c>
      <c r="AA78" s="392">
        <v>0</v>
      </c>
      <c r="AB78" s="392">
        <v>0</v>
      </c>
      <c r="AC78" s="392">
        <v>0</v>
      </c>
      <c r="AD78" s="392">
        <v>0</v>
      </c>
      <c r="AE78" s="392">
        <v>0</v>
      </c>
      <c r="AF78" s="394">
        <v>0</v>
      </c>
      <c r="AG78" s="392">
        <f t="shared" ref="AG78:AK78" si="74">AF78</f>
        <v>0</v>
      </c>
      <c r="AH78" s="392">
        <f t="shared" si="74"/>
        <v>0</v>
      </c>
      <c r="AI78" s="392">
        <f t="shared" si="74"/>
        <v>0</v>
      </c>
      <c r="AJ78" s="392">
        <f t="shared" si="74"/>
        <v>0</v>
      </c>
      <c r="AK78" s="392">
        <f t="shared" si="74"/>
        <v>0</v>
      </c>
    </row>
    <row r="79" spans="1:37">
      <c r="A79" s="387" t="s">
        <v>331</v>
      </c>
      <c r="B79" s="387" t="s">
        <v>437</v>
      </c>
      <c r="C79" s="387" t="s">
        <v>465</v>
      </c>
      <c r="D79" s="387" t="s">
        <v>467</v>
      </c>
      <c r="E79" s="387" t="s">
        <v>464</v>
      </c>
      <c r="F79" s="387" t="s">
        <v>354</v>
      </c>
      <c r="G79" s="387" t="s">
        <v>388</v>
      </c>
      <c r="H79" s="392">
        <v>0</v>
      </c>
      <c r="I79" s="392">
        <v>0</v>
      </c>
      <c r="J79" s="392">
        <v>0</v>
      </c>
      <c r="K79" s="392">
        <v>0</v>
      </c>
      <c r="L79" s="392">
        <v>0</v>
      </c>
      <c r="M79" s="392">
        <v>0</v>
      </c>
      <c r="N79" s="392">
        <v>0</v>
      </c>
      <c r="O79" s="392">
        <v>0</v>
      </c>
      <c r="P79" s="392">
        <v>0</v>
      </c>
      <c r="Q79" s="392">
        <v>0</v>
      </c>
      <c r="R79" s="392">
        <v>0</v>
      </c>
      <c r="S79" s="392">
        <v>0</v>
      </c>
      <c r="T79" s="392">
        <v>0</v>
      </c>
      <c r="U79" s="392">
        <v>0</v>
      </c>
      <c r="V79" s="392">
        <v>0</v>
      </c>
      <c r="W79" s="392">
        <v>0</v>
      </c>
      <c r="X79" s="392">
        <v>0</v>
      </c>
      <c r="Y79" s="392">
        <v>0</v>
      </c>
      <c r="Z79" s="392">
        <v>0</v>
      </c>
      <c r="AA79" s="392">
        <v>0</v>
      </c>
      <c r="AB79" s="392">
        <v>0</v>
      </c>
      <c r="AC79" s="392">
        <v>0</v>
      </c>
      <c r="AD79" s="392">
        <v>0</v>
      </c>
      <c r="AE79" s="392">
        <v>0</v>
      </c>
      <c r="AF79" s="394">
        <v>0</v>
      </c>
      <c r="AG79" s="392">
        <f t="shared" ref="AG79:AK79" si="75">AF79</f>
        <v>0</v>
      </c>
      <c r="AH79" s="392">
        <f t="shared" si="75"/>
        <v>0</v>
      </c>
      <c r="AI79" s="392">
        <f t="shared" si="75"/>
        <v>0</v>
      </c>
      <c r="AJ79" s="392">
        <f t="shared" si="75"/>
        <v>0</v>
      </c>
      <c r="AK79" s="392">
        <f t="shared" si="75"/>
        <v>0</v>
      </c>
    </row>
    <row r="80" spans="1:37">
      <c r="A80" s="387" t="s">
        <v>331</v>
      </c>
      <c r="B80" s="387" t="s">
        <v>437</v>
      </c>
      <c r="C80" s="387" t="s">
        <v>456</v>
      </c>
      <c r="D80" s="387" t="s">
        <v>468</v>
      </c>
      <c r="E80" s="387" t="s">
        <v>464</v>
      </c>
      <c r="F80" s="387" t="s">
        <v>354</v>
      </c>
      <c r="G80" s="387" t="s">
        <v>388</v>
      </c>
      <c r="H80" s="392">
        <v>7.9520333349237412E-5</v>
      </c>
      <c r="I80" s="392">
        <v>2.9319490629033958E-4</v>
      </c>
      <c r="J80" s="392">
        <v>5.0686947923144171E-4</v>
      </c>
      <c r="K80" s="392">
        <v>7.2054405217254389E-4</v>
      </c>
      <c r="L80" s="392">
        <v>9.3421862511364607E-4</v>
      </c>
      <c r="M80" s="392">
        <v>1.147893198054748E-3</v>
      </c>
      <c r="N80" s="392">
        <v>1.3615677709958502E-3</v>
      </c>
      <c r="O80" s="392">
        <v>1.5752423439369524E-3</v>
      </c>
      <c r="P80" s="392">
        <v>1.7889169168780546E-3</v>
      </c>
      <c r="Q80" s="392">
        <v>2.0025914898191568E-3</v>
      </c>
      <c r="R80" s="392">
        <v>2.216266062760259E-3</v>
      </c>
      <c r="S80" s="392">
        <v>2.4299406357013611E-3</v>
      </c>
      <c r="T80" s="392">
        <v>2.6436152086424633E-3</v>
      </c>
      <c r="U80" s="392">
        <v>2.8572897815835655E-3</v>
      </c>
      <c r="V80" s="392">
        <v>3.0709643545246677E-3</v>
      </c>
      <c r="W80" s="392">
        <v>3.2846389274657699E-3</v>
      </c>
      <c r="X80" s="392">
        <v>3.498313500406872E-3</v>
      </c>
      <c r="Y80" s="392">
        <v>3.7119880733479738E-3</v>
      </c>
      <c r="Z80" s="392">
        <v>3.925662646289076E-3</v>
      </c>
      <c r="AA80" s="392">
        <v>4.1393372192301782E-3</v>
      </c>
      <c r="AB80" s="392">
        <v>4.3530117921712803E-3</v>
      </c>
      <c r="AC80" s="392">
        <v>4.5666863651123825E-3</v>
      </c>
      <c r="AD80" s="392">
        <v>4.7803609380534847E-3</v>
      </c>
      <c r="AE80" s="392">
        <v>4.9940355109945869E-3</v>
      </c>
      <c r="AF80" s="393">
        <v>5.2077100839356891E-3</v>
      </c>
      <c r="AG80" s="392">
        <f t="shared" ref="AG80:AK80" si="76">AF80</f>
        <v>5.2077100839356891E-3</v>
      </c>
      <c r="AH80" s="392">
        <f t="shared" si="76"/>
        <v>5.2077100839356891E-3</v>
      </c>
      <c r="AI80" s="392">
        <f t="shared" si="76"/>
        <v>5.2077100839356891E-3</v>
      </c>
      <c r="AJ80" s="392">
        <f t="shared" si="76"/>
        <v>5.2077100839356891E-3</v>
      </c>
      <c r="AK80" s="392">
        <f t="shared" si="76"/>
        <v>5.2077100839356891E-3</v>
      </c>
    </row>
    <row r="81" spans="1:37">
      <c r="A81" t="s">
        <v>331</v>
      </c>
      <c r="B81" t="s">
        <v>469</v>
      </c>
      <c r="C81" t="s">
        <v>435</v>
      </c>
      <c r="D81" t="s">
        <v>435</v>
      </c>
      <c r="E81" t="s">
        <v>435</v>
      </c>
      <c r="F81" t="s">
        <v>354</v>
      </c>
      <c r="G81" t="s">
        <v>388</v>
      </c>
      <c r="H81" s="389">
        <v>0.5</v>
      </c>
      <c r="I81" s="389">
        <f>(I1-$H$1)*($AK$81-$H$81)/($AK$1-$H$1)+$H$81</f>
        <v>0.49310344827586206</v>
      </c>
      <c r="J81" s="389">
        <f t="shared" ref="J81:AJ81" si="77">(J1-$H$1)*($AK$81-$H$81)/($AK$1-$H$1)+$H$81</f>
        <v>0.48620689655172411</v>
      </c>
      <c r="K81" s="389">
        <f t="shared" si="77"/>
        <v>0.47931034482758622</v>
      </c>
      <c r="L81" s="389">
        <f t="shared" si="77"/>
        <v>0.47241379310344828</v>
      </c>
      <c r="M81" s="389">
        <f t="shared" si="77"/>
        <v>0.46551724137931033</v>
      </c>
      <c r="N81" s="389">
        <f t="shared" si="77"/>
        <v>0.45862068965517239</v>
      </c>
      <c r="O81" s="389">
        <f t="shared" si="77"/>
        <v>0.4517241379310345</v>
      </c>
      <c r="P81" s="389">
        <f t="shared" si="77"/>
        <v>0.44482758620689655</v>
      </c>
      <c r="Q81" s="389">
        <f t="shared" si="77"/>
        <v>0.43793103448275861</v>
      </c>
      <c r="R81" s="389">
        <f t="shared" si="77"/>
        <v>0.43103448275862066</v>
      </c>
      <c r="S81" s="389">
        <f t="shared" si="77"/>
        <v>0.42413793103448272</v>
      </c>
      <c r="T81" s="389">
        <f t="shared" si="77"/>
        <v>0.41724137931034483</v>
      </c>
      <c r="U81" s="389">
        <f t="shared" si="77"/>
        <v>0.41034482758620688</v>
      </c>
      <c r="V81" s="389">
        <f t="shared" si="77"/>
        <v>0.40344827586206894</v>
      </c>
      <c r="W81" s="389">
        <f t="shared" si="77"/>
        <v>0.39655172413793105</v>
      </c>
      <c r="X81" s="389">
        <f t="shared" si="77"/>
        <v>0.3896551724137931</v>
      </c>
      <c r="Y81" s="389">
        <f t="shared" si="77"/>
        <v>0.38275862068965516</v>
      </c>
      <c r="Z81" s="389">
        <f t="shared" si="77"/>
        <v>0.37586206896551722</v>
      </c>
      <c r="AA81" s="389">
        <f t="shared" si="77"/>
        <v>0.36896551724137927</v>
      </c>
      <c r="AB81" s="389">
        <f t="shared" si="77"/>
        <v>0.36206896551724138</v>
      </c>
      <c r="AC81" s="389">
        <f t="shared" si="77"/>
        <v>0.35517241379310344</v>
      </c>
      <c r="AD81" s="389">
        <f t="shared" si="77"/>
        <v>0.34827586206896549</v>
      </c>
      <c r="AE81" s="389">
        <f t="shared" si="77"/>
        <v>0.3413793103448276</v>
      </c>
      <c r="AF81" s="389">
        <f t="shared" si="77"/>
        <v>0.33448275862068966</v>
      </c>
      <c r="AG81" s="389">
        <f t="shared" si="77"/>
        <v>0.32758620689655171</v>
      </c>
      <c r="AH81" s="389">
        <f t="shared" si="77"/>
        <v>0.32068965517241377</v>
      </c>
      <c r="AI81" s="389">
        <f t="shared" si="77"/>
        <v>0.31379310344827582</v>
      </c>
      <c r="AJ81" s="389">
        <f t="shared" si="77"/>
        <v>0.30689655172413788</v>
      </c>
      <c r="AK81" s="389">
        <v>0.3</v>
      </c>
    </row>
    <row r="82" spans="1:37" ht="15" thickBot="1">
      <c r="A82" s="390" t="s">
        <v>331</v>
      </c>
      <c r="B82" s="390" t="s">
        <v>470</v>
      </c>
      <c r="C82" s="390" t="s">
        <v>471</v>
      </c>
      <c r="D82" s="390" t="s">
        <v>471</v>
      </c>
      <c r="E82" s="390" t="s">
        <v>472</v>
      </c>
      <c r="F82" s="390" t="s">
        <v>473</v>
      </c>
      <c r="G82" s="390" t="s">
        <v>388</v>
      </c>
      <c r="H82" s="391">
        <v>0.43704375208740875</v>
      </c>
      <c r="I82" s="391">
        <f t="shared" ref="I82:N82" si="78">SUM(I57:I64)+SUM(I66:I70)+SUM(I76:I79)</f>
        <v>0.91599074762706312</v>
      </c>
      <c r="J82" s="391">
        <f t="shared" si="78"/>
        <v>0.88489432506470889</v>
      </c>
      <c r="K82" s="391">
        <f t="shared" si="78"/>
        <v>0.85379790250235432</v>
      </c>
      <c r="L82" s="391">
        <f t="shared" si="78"/>
        <v>0.8227014799400002</v>
      </c>
      <c r="M82" s="391">
        <f t="shared" si="78"/>
        <v>0.79160505737764575</v>
      </c>
      <c r="N82" s="391">
        <f t="shared" si="78"/>
        <v>0.76050863481529141</v>
      </c>
      <c r="O82" s="391">
        <f>SUM(O57:O64)+SUM(O66:O70)+SUM(O76:O79)</f>
        <v>0.72941221225293706</v>
      </c>
      <c r="P82" s="391">
        <f>SUM(P57:P64)+SUM(P66:P70)+SUM(P76:P79)</f>
        <v>0.69831578969058283</v>
      </c>
      <c r="Q82" s="391">
        <f t="shared" ref="Q82:AE82" si="79">SUM(Q57:Q64)+SUM(Q66:Q70)+SUM(Q76:Q79)</f>
        <v>0.66721936712822849</v>
      </c>
      <c r="R82" s="391">
        <f t="shared" si="79"/>
        <v>0.63612294456587404</v>
      </c>
      <c r="S82" s="391">
        <f t="shared" si="79"/>
        <v>0.6050265220035197</v>
      </c>
      <c r="T82" s="391">
        <f t="shared" si="79"/>
        <v>0.57393009944116535</v>
      </c>
      <c r="U82" s="391">
        <f t="shared" si="79"/>
        <v>0.54283367687881101</v>
      </c>
      <c r="V82" s="391">
        <f t="shared" si="79"/>
        <v>0.51173725431645678</v>
      </c>
      <c r="W82" s="391">
        <f t="shared" si="79"/>
        <v>0.48064083175410244</v>
      </c>
      <c r="X82" s="391">
        <f t="shared" si="79"/>
        <v>0.44954440919174804</v>
      </c>
      <c r="Y82" s="391">
        <f t="shared" si="79"/>
        <v>0.4184479866293937</v>
      </c>
      <c r="Z82" s="391">
        <f t="shared" si="79"/>
        <v>0.38735156406703941</v>
      </c>
      <c r="AA82" s="391">
        <f t="shared" si="79"/>
        <v>0.35625514150468501</v>
      </c>
      <c r="AB82" s="391">
        <f t="shared" si="79"/>
        <v>0.32515871894233067</v>
      </c>
      <c r="AC82" s="391">
        <f t="shared" si="79"/>
        <v>0.29406229637997638</v>
      </c>
      <c r="AD82" s="391">
        <f t="shared" si="79"/>
        <v>0.2629658738176221</v>
      </c>
      <c r="AE82" s="391">
        <f t="shared" si="79"/>
        <v>0.23186945125526773</v>
      </c>
      <c r="AF82" s="391">
        <f>SUM(AF57:AF64)+SUM(AF66:AF70)+SUM(AF76:AF79)</f>
        <v>0.20077302869291336</v>
      </c>
      <c r="AG82" s="391">
        <f t="shared" ref="AG82:AK82" si="80">SUM(AG57:AG64)+SUM(AG66:AG70)+SUM(AG76:AG79)</f>
        <v>0.20077302869291336</v>
      </c>
      <c r="AH82" s="391">
        <f t="shared" si="80"/>
        <v>0.20077302869291336</v>
      </c>
      <c r="AI82" s="391">
        <f t="shared" si="80"/>
        <v>0.20077302869291336</v>
      </c>
      <c r="AJ82" s="391">
        <f t="shared" si="80"/>
        <v>0.20077302869291336</v>
      </c>
      <c r="AK82" s="391">
        <f t="shared" si="80"/>
        <v>0.20077302869291336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6C7D-DD6F-4473-AABD-2079D470A378}">
  <sheetPr codeName="Sheet18"/>
  <dimension ref="A1:AL58"/>
  <sheetViews>
    <sheetView zoomScale="130" zoomScaleNormal="130" workbookViewId="0">
      <pane ySplit="1" topLeftCell="A2" activePane="bottomLeft" state="frozen"/>
      <selection pane="bottomLeft" activeCell="H5" sqref="H5"/>
    </sheetView>
  </sheetViews>
  <sheetFormatPr defaultColWidth="11.21875" defaultRowHeight="14.4"/>
  <cols>
    <col min="2" max="2" width="30.77734375" bestFit="1" customWidth="1"/>
    <col min="3" max="3" width="17.77734375" bestFit="1" customWidth="1"/>
    <col min="4" max="4" width="20.5546875" bestFit="1" customWidth="1"/>
    <col min="5" max="6" width="14.21875" customWidth="1"/>
    <col min="7" max="7" width="16.21875" customWidth="1"/>
    <col min="8" max="8" width="13.44140625" bestFit="1" customWidth="1"/>
    <col min="9" max="9" width="5.44140625" customWidth="1"/>
    <col min="10" max="10" width="5" customWidth="1"/>
    <col min="11" max="11" width="4.44140625" customWidth="1"/>
    <col min="12" max="36" width="5" bestFit="1" customWidth="1"/>
    <col min="37" max="37" width="5.5546875" bestFit="1" customWidth="1"/>
  </cols>
  <sheetData>
    <row r="1" spans="1:37" ht="15" thickBot="1">
      <c r="A1" t="s">
        <v>305</v>
      </c>
      <c r="B1" s="380" t="s">
        <v>79</v>
      </c>
      <c r="C1" s="380" t="s">
        <v>184</v>
      </c>
      <c r="D1" s="380" t="s">
        <v>493</v>
      </c>
      <c r="E1" s="380" t="s">
        <v>393</v>
      </c>
      <c r="F1" s="380" t="s">
        <v>83</v>
      </c>
      <c r="G1" s="380" t="s">
        <v>494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s="31" t="s">
        <v>320</v>
      </c>
      <c r="B2" s="31" t="s">
        <v>495</v>
      </c>
      <c r="C2" s="382"/>
      <c r="D2" s="382" t="s">
        <v>496</v>
      </c>
      <c r="E2" s="31" t="s">
        <v>346</v>
      </c>
      <c r="F2" s="31" t="s">
        <v>497</v>
      </c>
      <c r="G2" s="31" t="s">
        <v>498</v>
      </c>
      <c r="H2" s="127">
        <v>0.25</v>
      </c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</row>
    <row r="3" spans="1:37">
      <c r="A3" s="31" t="s">
        <v>320</v>
      </c>
      <c r="B3" s="31" t="s">
        <v>495</v>
      </c>
      <c r="C3" s="382"/>
      <c r="D3" s="382" t="s">
        <v>499</v>
      </c>
      <c r="E3" s="31" t="s">
        <v>346</v>
      </c>
      <c r="F3" s="31" t="s">
        <v>497</v>
      </c>
      <c r="G3" s="31" t="s">
        <v>498</v>
      </c>
      <c r="H3" s="2">
        <v>0.19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>
      <c r="A4" s="31" t="s">
        <v>320</v>
      </c>
      <c r="B4" s="31" t="s">
        <v>495</v>
      </c>
      <c r="C4" s="382"/>
      <c r="D4" s="382" t="s">
        <v>500</v>
      </c>
      <c r="E4" s="31" t="s">
        <v>346</v>
      </c>
      <c r="F4" s="31" t="s">
        <v>497</v>
      </c>
      <c r="G4" s="31" t="s">
        <v>498</v>
      </c>
      <c r="H4" s="2">
        <v>0.56000000000000005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>
      <c r="A5" s="381" t="s">
        <v>320</v>
      </c>
      <c r="B5" s="381" t="s">
        <v>501</v>
      </c>
      <c r="C5" s="383" t="s">
        <v>502</v>
      </c>
      <c r="D5" s="383"/>
      <c r="E5" s="381" t="s">
        <v>354</v>
      </c>
      <c r="F5" s="381" t="s">
        <v>497</v>
      </c>
      <c r="G5" s="381" t="s">
        <v>498</v>
      </c>
      <c r="H5" s="2">
        <v>0.06</v>
      </c>
      <c r="I5" s="2">
        <v>6.0539999999999997E-2</v>
      </c>
      <c r="J5" s="2">
        <v>6.1079999999999995E-2</v>
      </c>
      <c r="K5" s="2">
        <v>6.1619999999999994E-2</v>
      </c>
      <c r="L5" s="2">
        <v>6.216E-2</v>
      </c>
      <c r="M5" s="2">
        <v>6.2699999999999992E-2</v>
      </c>
      <c r="N5" s="2">
        <v>6.3239999999999991E-2</v>
      </c>
      <c r="O5" s="2">
        <v>6.3780000000000003E-2</v>
      </c>
      <c r="P5" s="2">
        <v>6.4320000000000002E-2</v>
      </c>
      <c r="Q5" s="2">
        <v>6.4860000000000001E-2</v>
      </c>
      <c r="R5" s="2">
        <v>6.54E-2</v>
      </c>
      <c r="S5" s="2">
        <v>6.5939999999999999E-2</v>
      </c>
      <c r="T5" s="2">
        <v>6.6479999999999997E-2</v>
      </c>
      <c r="U5" s="2">
        <v>6.7019999999999996E-2</v>
      </c>
      <c r="V5" s="2">
        <v>6.7559999999999995E-2</v>
      </c>
      <c r="W5" s="2">
        <v>6.8099999999999994E-2</v>
      </c>
      <c r="X5" s="2">
        <v>6.8639999999999993E-2</v>
      </c>
      <c r="Y5" s="2">
        <v>6.9179999999999992E-2</v>
      </c>
      <c r="Z5" s="2">
        <v>6.9720000000000004E-2</v>
      </c>
      <c r="AA5" s="2">
        <v>7.0259999999999989E-2</v>
      </c>
      <c r="AB5" s="2">
        <v>7.0800000000000002E-2</v>
      </c>
      <c r="AC5" s="2">
        <v>7.1340000000000001E-2</v>
      </c>
      <c r="AD5" s="2">
        <v>7.1879999999999999E-2</v>
      </c>
      <c r="AE5" s="2">
        <v>7.2419999999999998E-2</v>
      </c>
      <c r="AF5" s="2">
        <v>7.2959999999999997E-2</v>
      </c>
      <c r="AG5" s="2">
        <v>7.3499999999999996E-2</v>
      </c>
      <c r="AH5" s="2">
        <v>7.4039999999999995E-2</v>
      </c>
      <c r="AI5" s="2">
        <v>7.4579999999999994E-2</v>
      </c>
      <c r="AJ5" s="2">
        <v>7.5119999999999992E-2</v>
      </c>
      <c r="AK5" s="2">
        <v>7.5659999999999991E-2</v>
      </c>
    </row>
    <row r="6" spans="1:37">
      <c r="A6" s="381" t="s">
        <v>320</v>
      </c>
      <c r="B6" s="381" t="s">
        <v>501</v>
      </c>
      <c r="C6" s="383" t="s">
        <v>503</v>
      </c>
      <c r="D6" s="383"/>
      <c r="E6" s="381" t="s">
        <v>346</v>
      </c>
      <c r="F6" s="381" t="s">
        <v>497</v>
      </c>
      <c r="G6" s="381" t="s">
        <v>498</v>
      </c>
      <c r="H6" s="2">
        <v>0.48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381" t="s">
        <v>320</v>
      </c>
      <c r="B7" s="381" t="s">
        <v>501</v>
      </c>
      <c r="C7" s="383" t="s">
        <v>504</v>
      </c>
      <c r="D7" s="383"/>
      <c r="E7" s="381" t="s">
        <v>346</v>
      </c>
      <c r="F7" s="381" t="s">
        <v>497</v>
      </c>
      <c r="G7" s="381" t="s">
        <v>498</v>
      </c>
      <c r="H7" s="2">
        <v>0.3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381" t="s">
        <v>320</v>
      </c>
      <c r="B8" s="381" t="s">
        <v>501</v>
      </c>
      <c r="C8" s="383" t="s">
        <v>505</v>
      </c>
      <c r="D8" s="383"/>
      <c r="E8" s="381" t="s">
        <v>346</v>
      </c>
      <c r="F8" s="381" t="s">
        <v>497</v>
      </c>
      <c r="G8" s="381" t="s">
        <v>498</v>
      </c>
      <c r="H8" s="2">
        <v>0.06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31" t="s">
        <v>320</v>
      </c>
      <c r="B9" s="31" t="s">
        <v>506</v>
      </c>
      <c r="C9" s="382" t="s">
        <v>502</v>
      </c>
      <c r="D9" s="382" t="s">
        <v>496</v>
      </c>
      <c r="E9" s="31" t="s">
        <v>346</v>
      </c>
      <c r="F9" s="31" t="s">
        <v>497</v>
      </c>
      <c r="G9" s="31" t="s">
        <v>498</v>
      </c>
      <c r="H9" s="2">
        <v>0.15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31" t="s">
        <v>320</v>
      </c>
      <c r="B10" s="31" t="s">
        <v>506</v>
      </c>
      <c r="C10" s="382" t="s">
        <v>503</v>
      </c>
      <c r="D10" s="382" t="s">
        <v>496</v>
      </c>
      <c r="E10" s="31" t="s">
        <v>346</v>
      </c>
      <c r="F10" s="31" t="s">
        <v>497</v>
      </c>
      <c r="G10" s="31" t="s">
        <v>498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31" t="s">
        <v>320</v>
      </c>
      <c r="B11" s="31" t="s">
        <v>506</v>
      </c>
      <c r="C11" s="382" t="s">
        <v>504</v>
      </c>
      <c r="D11" s="382" t="s">
        <v>496</v>
      </c>
      <c r="E11" s="31" t="s">
        <v>346</v>
      </c>
      <c r="F11" s="31" t="s">
        <v>497</v>
      </c>
      <c r="G11" s="31" t="s">
        <v>498</v>
      </c>
      <c r="H11" s="2">
        <v>0.25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31" t="s">
        <v>320</v>
      </c>
      <c r="B12" s="31" t="s">
        <v>506</v>
      </c>
      <c r="C12" s="382" t="s">
        <v>505</v>
      </c>
      <c r="D12" s="382" t="s">
        <v>496</v>
      </c>
      <c r="E12" s="31" t="s">
        <v>346</v>
      </c>
      <c r="F12" s="31" t="s">
        <v>497</v>
      </c>
      <c r="G12" s="31" t="s">
        <v>498</v>
      </c>
      <c r="H12" s="2">
        <v>0.6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31" t="s">
        <v>320</v>
      </c>
      <c r="B13" s="31" t="s">
        <v>506</v>
      </c>
      <c r="C13" s="382" t="s">
        <v>502</v>
      </c>
      <c r="D13" s="382" t="s">
        <v>499</v>
      </c>
      <c r="E13" s="31" t="s">
        <v>346</v>
      </c>
      <c r="F13" s="31" t="s">
        <v>497</v>
      </c>
      <c r="G13" s="31" t="s">
        <v>498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31" t="s">
        <v>320</v>
      </c>
      <c r="B14" s="31" t="s">
        <v>506</v>
      </c>
      <c r="C14" s="382" t="s">
        <v>503</v>
      </c>
      <c r="D14" s="382" t="s">
        <v>499</v>
      </c>
      <c r="E14" s="31" t="s">
        <v>346</v>
      </c>
      <c r="F14" s="31" t="s">
        <v>497</v>
      </c>
      <c r="G14" s="31" t="s">
        <v>498</v>
      </c>
      <c r="H14" s="2">
        <v>0.6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31" t="s">
        <v>320</v>
      </c>
      <c r="B15" s="31" t="s">
        <v>506</v>
      </c>
      <c r="C15" s="382" t="s">
        <v>504</v>
      </c>
      <c r="D15" s="382" t="s">
        <v>499</v>
      </c>
      <c r="E15" s="31" t="s">
        <v>346</v>
      </c>
      <c r="F15" s="31" t="s">
        <v>497</v>
      </c>
      <c r="G15" s="31" t="s">
        <v>498</v>
      </c>
      <c r="H15" s="2">
        <v>0.4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31" t="s">
        <v>320</v>
      </c>
      <c r="B16" s="31" t="s">
        <v>506</v>
      </c>
      <c r="C16" s="382" t="s">
        <v>505</v>
      </c>
      <c r="D16" s="382" t="s">
        <v>499</v>
      </c>
      <c r="E16" s="31" t="s">
        <v>346</v>
      </c>
      <c r="F16" s="31" t="s">
        <v>497</v>
      </c>
      <c r="G16" s="31" t="s">
        <v>498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8">
      <c r="A17" s="31" t="s">
        <v>320</v>
      </c>
      <c r="B17" s="31" t="s">
        <v>506</v>
      </c>
      <c r="C17" s="382" t="s">
        <v>502</v>
      </c>
      <c r="D17" s="382" t="s">
        <v>500</v>
      </c>
      <c r="E17" s="31" t="s">
        <v>346</v>
      </c>
      <c r="F17" s="31" t="s">
        <v>497</v>
      </c>
      <c r="G17" s="31" t="s">
        <v>498</v>
      </c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8">
      <c r="A18" s="31" t="s">
        <v>320</v>
      </c>
      <c r="B18" s="31" t="s">
        <v>506</v>
      </c>
      <c r="C18" s="382" t="s">
        <v>503</v>
      </c>
      <c r="D18" s="382" t="s">
        <v>500</v>
      </c>
      <c r="E18" s="31" t="s">
        <v>346</v>
      </c>
      <c r="F18" s="31" t="s">
        <v>497</v>
      </c>
      <c r="G18" s="31" t="s">
        <v>498</v>
      </c>
      <c r="H18" s="2">
        <v>0.35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8">
      <c r="A19" s="31" t="s">
        <v>320</v>
      </c>
      <c r="B19" s="31" t="s">
        <v>506</v>
      </c>
      <c r="C19" s="382" t="s">
        <v>504</v>
      </c>
      <c r="D19" s="382" t="s">
        <v>500</v>
      </c>
      <c r="E19" s="31" t="s">
        <v>346</v>
      </c>
      <c r="F19" s="31" t="s">
        <v>497</v>
      </c>
      <c r="G19" s="31" t="s">
        <v>498</v>
      </c>
      <c r="H19" s="2">
        <v>0.55000000000000004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8" ht="15" thickBot="1">
      <c r="A20" s="148" t="s">
        <v>320</v>
      </c>
      <c r="B20" s="148" t="s">
        <v>506</v>
      </c>
      <c r="C20" s="384" t="s">
        <v>505</v>
      </c>
      <c r="D20" s="384" t="s">
        <v>500</v>
      </c>
      <c r="E20" s="148" t="s">
        <v>346</v>
      </c>
      <c r="F20" s="385" t="s">
        <v>497</v>
      </c>
      <c r="G20" s="385" t="s">
        <v>498</v>
      </c>
      <c r="H20" s="62">
        <v>0.1</v>
      </c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</row>
    <row r="21" spans="1:38">
      <c r="A21" s="31" t="s">
        <v>330</v>
      </c>
      <c r="B21" s="31" t="s">
        <v>495</v>
      </c>
      <c r="C21" s="382"/>
      <c r="D21" s="382" t="s">
        <v>496</v>
      </c>
      <c r="E21" s="31" t="s">
        <v>346</v>
      </c>
      <c r="F21" s="31" t="s">
        <v>497</v>
      </c>
      <c r="G21" s="31" t="s">
        <v>498</v>
      </c>
      <c r="H21" s="127">
        <v>0.25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</row>
    <row r="22" spans="1:38">
      <c r="A22" s="31" t="s">
        <v>330</v>
      </c>
      <c r="B22" s="31" t="s">
        <v>495</v>
      </c>
      <c r="C22" s="382"/>
      <c r="D22" s="382" t="s">
        <v>499</v>
      </c>
      <c r="E22" s="31" t="s">
        <v>346</v>
      </c>
      <c r="F22" s="31" t="s">
        <v>497</v>
      </c>
      <c r="G22" s="31" t="s">
        <v>498</v>
      </c>
      <c r="H22" s="2">
        <v>0.19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8">
      <c r="A23" s="31" t="s">
        <v>330</v>
      </c>
      <c r="B23" s="31" t="s">
        <v>495</v>
      </c>
      <c r="C23" s="382"/>
      <c r="D23" s="382" t="s">
        <v>500</v>
      </c>
      <c r="E23" s="31" t="s">
        <v>346</v>
      </c>
      <c r="F23" s="31" t="s">
        <v>497</v>
      </c>
      <c r="G23" s="31" t="s">
        <v>498</v>
      </c>
      <c r="H23" s="2">
        <v>0.56000000000000005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8">
      <c r="A24" s="381" t="s">
        <v>330</v>
      </c>
      <c r="B24" s="381" t="s">
        <v>501</v>
      </c>
      <c r="C24" s="383" t="s">
        <v>502</v>
      </c>
      <c r="D24" s="383"/>
      <c r="E24" s="381" t="s">
        <v>354</v>
      </c>
      <c r="F24" s="381" t="s">
        <v>497</v>
      </c>
      <c r="G24" s="381" t="s">
        <v>498</v>
      </c>
      <c r="H24" s="2">
        <v>0.06</v>
      </c>
      <c r="I24" s="2">
        <v>6.0539999999999997E-2</v>
      </c>
      <c r="J24" s="2">
        <v>6.1079999999999995E-2</v>
      </c>
      <c r="K24" s="2">
        <v>6.1619999999999994E-2</v>
      </c>
      <c r="L24" s="2">
        <v>6.216E-2</v>
      </c>
      <c r="M24" s="2">
        <v>6.2699999999999992E-2</v>
      </c>
      <c r="N24" s="2">
        <v>6.3239999999999991E-2</v>
      </c>
      <c r="O24" s="2">
        <v>6.3780000000000003E-2</v>
      </c>
      <c r="P24" s="2">
        <v>6.4320000000000002E-2</v>
      </c>
      <c r="Q24" s="2">
        <v>6.4860000000000001E-2</v>
      </c>
      <c r="R24" s="2">
        <v>6.54E-2</v>
      </c>
      <c r="S24" s="2">
        <v>6.5939999999999999E-2</v>
      </c>
      <c r="T24" s="2">
        <v>6.6479999999999997E-2</v>
      </c>
      <c r="U24" s="2">
        <v>6.7019999999999996E-2</v>
      </c>
      <c r="V24" s="2">
        <v>6.7559999999999995E-2</v>
      </c>
      <c r="W24" s="2">
        <v>6.8099999999999994E-2</v>
      </c>
      <c r="X24" s="2">
        <v>6.8639999999999993E-2</v>
      </c>
      <c r="Y24" s="2">
        <v>6.9179999999999992E-2</v>
      </c>
      <c r="Z24" s="2">
        <v>6.9720000000000004E-2</v>
      </c>
      <c r="AA24" s="2">
        <v>7.0259999999999989E-2</v>
      </c>
      <c r="AB24" s="2">
        <v>7.0800000000000002E-2</v>
      </c>
      <c r="AC24" s="2">
        <v>7.1340000000000001E-2</v>
      </c>
      <c r="AD24" s="2">
        <v>7.1879999999999999E-2</v>
      </c>
      <c r="AE24" s="2">
        <v>7.2419999999999998E-2</v>
      </c>
      <c r="AF24" s="2">
        <v>7.2959999999999997E-2</v>
      </c>
      <c r="AG24" s="2">
        <v>7.3499999999999996E-2</v>
      </c>
      <c r="AH24" s="2">
        <v>7.4039999999999995E-2</v>
      </c>
      <c r="AI24" s="2">
        <v>7.4579999999999994E-2</v>
      </c>
      <c r="AJ24" s="2">
        <v>7.5119999999999992E-2</v>
      </c>
      <c r="AK24" s="2">
        <v>7.5659999999999991E-2</v>
      </c>
      <c r="AL24" s="2"/>
    </row>
    <row r="25" spans="1:38">
      <c r="A25" s="381" t="s">
        <v>330</v>
      </c>
      <c r="B25" s="381" t="s">
        <v>501</v>
      </c>
      <c r="C25" s="383" t="s">
        <v>503</v>
      </c>
      <c r="D25" s="383"/>
      <c r="E25" s="381" t="s">
        <v>346</v>
      </c>
      <c r="F25" s="381" t="s">
        <v>497</v>
      </c>
      <c r="G25" s="381" t="s">
        <v>498</v>
      </c>
      <c r="H25" s="2">
        <v>0.48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8">
      <c r="A26" s="381" t="s">
        <v>330</v>
      </c>
      <c r="B26" s="381" t="s">
        <v>501</v>
      </c>
      <c r="C26" s="383" t="s">
        <v>504</v>
      </c>
      <c r="D26" s="383"/>
      <c r="E26" s="381" t="s">
        <v>346</v>
      </c>
      <c r="F26" s="381" t="s">
        <v>497</v>
      </c>
      <c r="G26" s="381" t="s">
        <v>498</v>
      </c>
      <c r="H26" s="2">
        <v>0.3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8">
      <c r="A27" s="381" t="s">
        <v>330</v>
      </c>
      <c r="B27" s="381" t="s">
        <v>501</v>
      </c>
      <c r="C27" s="383" t="s">
        <v>505</v>
      </c>
      <c r="D27" s="383"/>
      <c r="E27" s="381" t="s">
        <v>346</v>
      </c>
      <c r="F27" s="381" t="s">
        <v>497</v>
      </c>
      <c r="G27" s="381" t="s">
        <v>498</v>
      </c>
      <c r="H27" s="2">
        <v>0.06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8">
      <c r="A28" s="31" t="s">
        <v>330</v>
      </c>
      <c r="B28" s="31" t="s">
        <v>506</v>
      </c>
      <c r="C28" s="382" t="s">
        <v>502</v>
      </c>
      <c r="D28" s="382" t="s">
        <v>496</v>
      </c>
      <c r="E28" s="31" t="s">
        <v>354</v>
      </c>
      <c r="F28" s="31" t="s">
        <v>497</v>
      </c>
      <c r="G28" s="31" t="s">
        <v>498</v>
      </c>
      <c r="H28" s="2">
        <v>0.15</v>
      </c>
      <c r="I28" s="2">
        <v>0.15</v>
      </c>
      <c r="J28" s="2">
        <v>0.15</v>
      </c>
      <c r="K28" s="2">
        <v>0.15</v>
      </c>
      <c r="L28" s="2">
        <f>K28+($U28-$H28)/10</f>
        <v>0.13500000000000001</v>
      </c>
      <c r="M28" s="2">
        <f t="shared" ref="M28:T28" si="0">L28+($U28-$H28)/10</f>
        <v>0.12000000000000001</v>
      </c>
      <c r="N28" s="2">
        <f t="shared" si="0"/>
        <v>0.10500000000000001</v>
      </c>
      <c r="O28" s="2">
        <f t="shared" si="0"/>
        <v>9.0000000000000011E-2</v>
      </c>
      <c r="P28" s="2">
        <f t="shared" si="0"/>
        <v>7.5000000000000011E-2</v>
      </c>
      <c r="Q28" s="2">
        <f t="shared" si="0"/>
        <v>6.0000000000000012E-2</v>
      </c>
      <c r="R28" s="2">
        <f t="shared" si="0"/>
        <v>4.5000000000000012E-2</v>
      </c>
      <c r="S28" s="2">
        <f t="shared" si="0"/>
        <v>3.0000000000000013E-2</v>
      </c>
      <c r="T28" s="2">
        <f t="shared" si="0"/>
        <v>1.5000000000000013E-2</v>
      </c>
      <c r="U28" s="13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</row>
    <row r="29" spans="1:38">
      <c r="A29" s="31" t="s">
        <v>330</v>
      </c>
      <c r="B29" s="31" t="s">
        <v>506</v>
      </c>
      <c r="C29" s="382" t="s">
        <v>503</v>
      </c>
      <c r="D29" s="382" t="s">
        <v>496</v>
      </c>
      <c r="E29" s="31" t="s">
        <v>354</v>
      </c>
      <c r="F29" s="31" t="s">
        <v>497</v>
      </c>
      <c r="G29" s="31" t="s">
        <v>498</v>
      </c>
      <c r="H29" s="2">
        <v>0</v>
      </c>
      <c r="I29" s="2">
        <v>0</v>
      </c>
      <c r="J29" s="2">
        <v>0</v>
      </c>
      <c r="K29" s="2">
        <v>0</v>
      </c>
      <c r="L29" s="2">
        <f t="shared" ref="L29:T29" si="1">K29+($U29-$H29)/10</f>
        <v>0</v>
      </c>
      <c r="M29" s="2">
        <f t="shared" si="1"/>
        <v>0</v>
      </c>
      <c r="N29" s="2">
        <f t="shared" si="1"/>
        <v>0</v>
      </c>
      <c r="O29" s="2">
        <f t="shared" si="1"/>
        <v>0</v>
      </c>
      <c r="P29" s="2">
        <f t="shared" si="1"/>
        <v>0</v>
      </c>
      <c r="Q29" s="2">
        <f t="shared" si="1"/>
        <v>0</v>
      </c>
      <c r="R29" s="2">
        <f t="shared" si="1"/>
        <v>0</v>
      </c>
      <c r="S29" s="2">
        <f t="shared" si="1"/>
        <v>0</v>
      </c>
      <c r="T29" s="2">
        <f t="shared" si="1"/>
        <v>0</v>
      </c>
      <c r="U29" s="13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</row>
    <row r="30" spans="1:38">
      <c r="A30" s="31" t="s">
        <v>330</v>
      </c>
      <c r="B30" s="31" t="s">
        <v>506</v>
      </c>
      <c r="C30" s="382" t="s">
        <v>504</v>
      </c>
      <c r="D30" s="382" t="s">
        <v>496</v>
      </c>
      <c r="E30" s="31" t="s">
        <v>354</v>
      </c>
      <c r="F30" s="31" t="s">
        <v>497</v>
      </c>
      <c r="G30" s="31" t="s">
        <v>498</v>
      </c>
      <c r="H30" s="2">
        <v>0.25</v>
      </c>
      <c r="I30" s="2">
        <v>0.25</v>
      </c>
      <c r="J30" s="2">
        <v>0.25</v>
      </c>
      <c r="K30" s="2">
        <v>0.25</v>
      </c>
      <c r="L30" s="2">
        <f t="shared" ref="L30:T30" si="2">K30+($U30-$H30)/10</f>
        <v>0.25700000000000001</v>
      </c>
      <c r="M30" s="2">
        <f t="shared" si="2"/>
        <v>0.26400000000000001</v>
      </c>
      <c r="N30" s="2">
        <f t="shared" si="2"/>
        <v>0.27100000000000002</v>
      </c>
      <c r="O30" s="2">
        <f t="shared" si="2"/>
        <v>0.27800000000000002</v>
      </c>
      <c r="P30" s="2">
        <f t="shared" si="2"/>
        <v>0.28500000000000003</v>
      </c>
      <c r="Q30" s="2">
        <f t="shared" si="2"/>
        <v>0.29200000000000004</v>
      </c>
      <c r="R30" s="2">
        <f t="shared" si="2"/>
        <v>0.29900000000000004</v>
      </c>
      <c r="S30" s="2">
        <f t="shared" si="2"/>
        <v>0.30600000000000005</v>
      </c>
      <c r="T30" s="2">
        <f t="shared" si="2"/>
        <v>0.31300000000000006</v>
      </c>
      <c r="U30" s="13">
        <v>0.32</v>
      </c>
      <c r="V30" s="2">
        <v>0.32</v>
      </c>
      <c r="W30" s="2">
        <v>0.32</v>
      </c>
      <c r="X30" s="2">
        <v>0.32</v>
      </c>
      <c r="Y30" s="2">
        <v>0.32</v>
      </c>
      <c r="Z30" s="2">
        <v>0.32</v>
      </c>
      <c r="AA30" s="2">
        <v>0.32</v>
      </c>
      <c r="AB30" s="2">
        <v>0.32</v>
      </c>
      <c r="AC30" s="2">
        <v>0.32</v>
      </c>
      <c r="AD30" s="2">
        <v>0.32</v>
      </c>
      <c r="AE30" s="2">
        <v>0.32</v>
      </c>
      <c r="AF30" s="2">
        <v>0.32</v>
      </c>
      <c r="AG30" s="2">
        <v>0.32</v>
      </c>
      <c r="AH30" s="2">
        <v>0.32</v>
      </c>
      <c r="AI30" s="2">
        <v>0.32</v>
      </c>
      <c r="AJ30" s="2">
        <v>0.32</v>
      </c>
      <c r="AK30" s="2">
        <v>0.32</v>
      </c>
    </row>
    <row r="31" spans="1:38">
      <c r="A31" s="31" t="s">
        <v>330</v>
      </c>
      <c r="B31" s="31" t="s">
        <v>506</v>
      </c>
      <c r="C31" s="382" t="s">
        <v>505</v>
      </c>
      <c r="D31" s="382" t="s">
        <v>496</v>
      </c>
      <c r="E31" s="31" t="s">
        <v>354</v>
      </c>
      <c r="F31" s="31" t="s">
        <v>497</v>
      </c>
      <c r="G31" s="31" t="s">
        <v>498</v>
      </c>
      <c r="H31" s="2">
        <v>0.6</v>
      </c>
      <c r="I31" s="2">
        <v>0.6</v>
      </c>
      <c r="J31" s="2">
        <v>0.6</v>
      </c>
      <c r="K31" s="2">
        <v>0.6</v>
      </c>
      <c r="L31" s="2">
        <f t="shared" ref="L31:T31" si="3">K31+($U31-$H31)/10</f>
        <v>0.60799999999999998</v>
      </c>
      <c r="M31" s="2">
        <f t="shared" si="3"/>
        <v>0.61599999999999999</v>
      </c>
      <c r="N31" s="2">
        <f t="shared" si="3"/>
        <v>0.624</v>
      </c>
      <c r="O31" s="2">
        <f t="shared" si="3"/>
        <v>0.63200000000000001</v>
      </c>
      <c r="P31" s="2">
        <f t="shared" si="3"/>
        <v>0.64</v>
      </c>
      <c r="Q31" s="2">
        <f t="shared" si="3"/>
        <v>0.64800000000000002</v>
      </c>
      <c r="R31" s="2">
        <f t="shared" si="3"/>
        <v>0.65600000000000003</v>
      </c>
      <c r="S31" s="2">
        <f t="shared" si="3"/>
        <v>0.66400000000000003</v>
      </c>
      <c r="T31" s="2">
        <f t="shared" si="3"/>
        <v>0.67200000000000004</v>
      </c>
      <c r="U31" s="13">
        <f>1-0.32</f>
        <v>0.67999999999999994</v>
      </c>
      <c r="V31" s="2">
        <v>0.67999999999999994</v>
      </c>
      <c r="W31" s="2">
        <v>0.67999999999999994</v>
      </c>
      <c r="X31" s="2">
        <v>0.67999999999999994</v>
      </c>
      <c r="Y31" s="2">
        <v>0.67999999999999994</v>
      </c>
      <c r="Z31" s="2">
        <v>0.67999999999999994</v>
      </c>
      <c r="AA31" s="2">
        <v>0.67999999999999994</v>
      </c>
      <c r="AB31" s="2">
        <v>0.67999999999999994</v>
      </c>
      <c r="AC31" s="2">
        <v>0.67999999999999994</v>
      </c>
      <c r="AD31" s="2">
        <v>0.67999999999999994</v>
      </c>
      <c r="AE31" s="2">
        <v>0.67999999999999994</v>
      </c>
      <c r="AF31" s="2">
        <v>0.67999999999999994</v>
      </c>
      <c r="AG31" s="2">
        <v>0.67999999999999994</v>
      </c>
      <c r="AH31" s="2">
        <v>0.67999999999999994</v>
      </c>
      <c r="AI31" s="2">
        <v>0.67999999999999994</v>
      </c>
      <c r="AJ31" s="2">
        <v>0.67999999999999994</v>
      </c>
      <c r="AK31" s="2">
        <v>0.67999999999999994</v>
      </c>
    </row>
    <row r="32" spans="1:38">
      <c r="A32" s="31" t="s">
        <v>330</v>
      </c>
      <c r="B32" s="31" t="s">
        <v>506</v>
      </c>
      <c r="C32" s="382" t="s">
        <v>502</v>
      </c>
      <c r="D32" s="382" t="s">
        <v>499</v>
      </c>
      <c r="E32" s="31" t="s">
        <v>346</v>
      </c>
      <c r="F32" s="31" t="s">
        <v>497</v>
      </c>
      <c r="G32" s="31" t="s">
        <v>498</v>
      </c>
      <c r="H32" s="2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31" t="s">
        <v>330</v>
      </c>
      <c r="B33" s="31" t="s">
        <v>506</v>
      </c>
      <c r="C33" s="382" t="s">
        <v>503</v>
      </c>
      <c r="D33" s="382" t="s">
        <v>499</v>
      </c>
      <c r="E33" s="31" t="s">
        <v>346</v>
      </c>
      <c r="F33" s="31" t="s">
        <v>497</v>
      </c>
      <c r="G33" s="31" t="s">
        <v>498</v>
      </c>
      <c r="H33" s="2">
        <v>0.6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31" t="s">
        <v>330</v>
      </c>
      <c r="B34" s="31" t="s">
        <v>506</v>
      </c>
      <c r="C34" s="382" t="s">
        <v>504</v>
      </c>
      <c r="D34" s="382" t="s">
        <v>499</v>
      </c>
      <c r="E34" s="31" t="s">
        <v>346</v>
      </c>
      <c r="F34" s="31" t="s">
        <v>497</v>
      </c>
      <c r="G34" s="31" t="s">
        <v>498</v>
      </c>
      <c r="H34" s="2">
        <v>0.4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31" t="s">
        <v>330</v>
      </c>
      <c r="B35" s="31" t="s">
        <v>506</v>
      </c>
      <c r="C35" s="382" t="s">
        <v>505</v>
      </c>
      <c r="D35" s="382" t="s">
        <v>499</v>
      </c>
      <c r="E35" s="31" t="s">
        <v>346</v>
      </c>
      <c r="F35" s="31" t="s">
        <v>497</v>
      </c>
      <c r="G35" s="31" t="s">
        <v>498</v>
      </c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1" t="s">
        <v>330</v>
      </c>
      <c r="B36" s="31" t="s">
        <v>506</v>
      </c>
      <c r="C36" s="382" t="s">
        <v>502</v>
      </c>
      <c r="D36" s="382" t="s">
        <v>500</v>
      </c>
      <c r="E36" s="31" t="s">
        <v>346</v>
      </c>
      <c r="F36" s="31" t="s">
        <v>497</v>
      </c>
      <c r="G36" s="31" t="s">
        <v>498</v>
      </c>
      <c r="H36" s="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31" t="s">
        <v>330</v>
      </c>
      <c r="B37" s="31" t="s">
        <v>506</v>
      </c>
      <c r="C37" s="382" t="s">
        <v>503</v>
      </c>
      <c r="D37" s="382" t="s">
        <v>500</v>
      </c>
      <c r="E37" s="31" t="s">
        <v>346</v>
      </c>
      <c r="F37" s="31" t="s">
        <v>497</v>
      </c>
      <c r="G37" s="31" t="s">
        <v>498</v>
      </c>
      <c r="H37" s="2">
        <v>0.35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31" t="s">
        <v>330</v>
      </c>
      <c r="B38" s="31" t="s">
        <v>506</v>
      </c>
      <c r="C38" s="382" t="s">
        <v>504</v>
      </c>
      <c r="D38" s="382" t="s">
        <v>500</v>
      </c>
      <c r="E38" s="31" t="s">
        <v>346</v>
      </c>
      <c r="F38" s="31" t="s">
        <v>497</v>
      </c>
      <c r="G38" s="31" t="s">
        <v>498</v>
      </c>
      <c r="H38" s="2">
        <v>0.55000000000000004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" thickBot="1">
      <c r="A39" s="148" t="s">
        <v>330</v>
      </c>
      <c r="B39" s="148" t="s">
        <v>506</v>
      </c>
      <c r="C39" s="384" t="s">
        <v>505</v>
      </c>
      <c r="D39" s="384" t="s">
        <v>500</v>
      </c>
      <c r="E39" s="148" t="s">
        <v>346</v>
      </c>
      <c r="F39" s="385" t="s">
        <v>497</v>
      </c>
      <c r="G39" s="385" t="s">
        <v>498</v>
      </c>
      <c r="H39" s="62">
        <v>0.1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</row>
    <row r="40" spans="1:37">
      <c r="A40" s="31" t="s">
        <v>331</v>
      </c>
      <c r="B40" s="31" t="s">
        <v>495</v>
      </c>
      <c r="C40" s="382"/>
      <c r="D40" s="382" t="s">
        <v>496</v>
      </c>
      <c r="E40" s="31" t="s">
        <v>346</v>
      </c>
      <c r="F40" s="31" t="s">
        <v>497</v>
      </c>
      <c r="G40" s="31" t="s">
        <v>498</v>
      </c>
      <c r="H40" s="127">
        <v>0.25</v>
      </c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</row>
    <row r="41" spans="1:37">
      <c r="A41" s="31" t="s">
        <v>331</v>
      </c>
      <c r="B41" s="31" t="s">
        <v>495</v>
      </c>
      <c r="C41" s="382"/>
      <c r="D41" s="382" t="s">
        <v>499</v>
      </c>
      <c r="E41" s="31" t="s">
        <v>346</v>
      </c>
      <c r="F41" s="31" t="s">
        <v>497</v>
      </c>
      <c r="G41" s="31" t="s">
        <v>498</v>
      </c>
      <c r="H41" s="2">
        <v>0.19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31" t="s">
        <v>331</v>
      </c>
      <c r="B42" s="31" t="s">
        <v>495</v>
      </c>
      <c r="C42" s="382"/>
      <c r="D42" s="382" t="s">
        <v>500</v>
      </c>
      <c r="E42" s="31" t="s">
        <v>346</v>
      </c>
      <c r="F42" s="31" t="s">
        <v>497</v>
      </c>
      <c r="G42" s="31" t="s">
        <v>498</v>
      </c>
      <c r="H42" s="2">
        <v>0.56000000000000005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381" t="s">
        <v>331</v>
      </c>
      <c r="B43" s="381" t="s">
        <v>501</v>
      </c>
      <c r="C43" s="383" t="s">
        <v>502</v>
      </c>
      <c r="D43" s="383"/>
      <c r="E43" s="381" t="s">
        <v>354</v>
      </c>
      <c r="F43" s="381" t="s">
        <v>497</v>
      </c>
      <c r="G43" s="381" t="s">
        <v>498</v>
      </c>
      <c r="H43" s="2">
        <v>0.06</v>
      </c>
      <c r="I43" s="2">
        <v>6.0539999999999997E-2</v>
      </c>
      <c r="J43" s="2">
        <v>6.1079999999999995E-2</v>
      </c>
      <c r="K43" s="2">
        <v>6.1619999999999994E-2</v>
      </c>
      <c r="L43" s="2">
        <v>6.216E-2</v>
      </c>
      <c r="M43" s="2">
        <v>6.2699999999999992E-2</v>
      </c>
      <c r="N43" s="2">
        <v>6.3239999999999991E-2</v>
      </c>
      <c r="O43" s="2">
        <v>6.3780000000000003E-2</v>
      </c>
      <c r="P43" s="2">
        <v>6.4320000000000002E-2</v>
      </c>
      <c r="Q43" s="2">
        <v>6.4860000000000001E-2</v>
      </c>
      <c r="R43" s="2">
        <v>6.54E-2</v>
      </c>
      <c r="S43" s="2">
        <v>6.5939999999999999E-2</v>
      </c>
      <c r="T43" s="2">
        <v>6.6479999999999997E-2</v>
      </c>
      <c r="U43" s="2">
        <v>6.7019999999999996E-2</v>
      </c>
      <c r="V43" s="2">
        <v>6.7559999999999995E-2</v>
      </c>
      <c r="W43" s="2">
        <v>6.8099999999999994E-2</v>
      </c>
      <c r="X43" s="2">
        <v>6.8639999999999993E-2</v>
      </c>
      <c r="Y43" s="2">
        <v>6.9179999999999992E-2</v>
      </c>
      <c r="Z43" s="2">
        <v>6.9720000000000004E-2</v>
      </c>
      <c r="AA43" s="2">
        <v>7.0259999999999989E-2</v>
      </c>
      <c r="AB43" s="2">
        <v>7.0800000000000002E-2</v>
      </c>
      <c r="AC43" s="2">
        <v>7.1340000000000001E-2</v>
      </c>
      <c r="AD43" s="2">
        <v>7.1879999999999999E-2</v>
      </c>
      <c r="AE43" s="2">
        <v>7.2419999999999998E-2</v>
      </c>
      <c r="AF43" s="2">
        <v>7.2959999999999997E-2</v>
      </c>
      <c r="AG43" s="2">
        <v>7.3499999999999996E-2</v>
      </c>
      <c r="AH43" s="2">
        <v>7.4039999999999995E-2</v>
      </c>
      <c r="AI43" s="2">
        <v>7.4579999999999994E-2</v>
      </c>
      <c r="AJ43" s="2">
        <v>7.5119999999999992E-2</v>
      </c>
      <c r="AK43" s="2">
        <v>7.5659999999999991E-2</v>
      </c>
    </row>
    <row r="44" spans="1:37">
      <c r="A44" s="381" t="s">
        <v>331</v>
      </c>
      <c r="B44" s="381" t="s">
        <v>501</v>
      </c>
      <c r="C44" s="383" t="s">
        <v>503</v>
      </c>
      <c r="D44" s="383"/>
      <c r="E44" s="381" t="s">
        <v>354</v>
      </c>
      <c r="F44" s="381" t="s">
        <v>497</v>
      </c>
      <c r="G44" s="381" t="s">
        <v>498</v>
      </c>
      <c r="H44" s="2">
        <v>0.48</v>
      </c>
      <c r="I44" s="2">
        <v>0.48</v>
      </c>
      <c r="J44" s="2">
        <v>0.48</v>
      </c>
      <c r="K44" s="2">
        <v>0.48</v>
      </c>
      <c r="L44" s="2">
        <f>K44+($U44-$H44)/11</f>
        <v>0.46145454545454545</v>
      </c>
      <c r="M44" s="2">
        <f t="shared" ref="M44:T44" si="4">L44+($U44-$H44)/11</f>
        <v>0.44290909090909092</v>
      </c>
      <c r="N44" s="2">
        <f t="shared" si="4"/>
        <v>0.42436363636363639</v>
      </c>
      <c r="O44" s="2">
        <f t="shared" si="4"/>
        <v>0.40581818181818186</v>
      </c>
      <c r="P44" s="2">
        <f t="shared" si="4"/>
        <v>0.38727272727272732</v>
      </c>
      <c r="Q44" s="2">
        <f t="shared" si="4"/>
        <v>0.36872727272727279</v>
      </c>
      <c r="R44" s="2">
        <f t="shared" si="4"/>
        <v>0.35018181818181826</v>
      </c>
      <c r="S44" s="2">
        <f t="shared" si="4"/>
        <v>0.33163636363636373</v>
      </c>
      <c r="T44" s="2">
        <f t="shared" si="4"/>
        <v>0.3130909090909092</v>
      </c>
      <c r="U44" s="13">
        <f>H44*(1-0.425)</f>
        <v>0.27599999999999997</v>
      </c>
      <c r="V44" s="2">
        <f>U44</f>
        <v>0.27599999999999997</v>
      </c>
      <c r="W44" s="2">
        <f t="shared" ref="W44:AJ44" si="5">V44</f>
        <v>0.27599999999999997</v>
      </c>
      <c r="X44" s="2">
        <f t="shared" si="5"/>
        <v>0.27599999999999997</v>
      </c>
      <c r="Y44" s="2">
        <f t="shared" si="5"/>
        <v>0.27599999999999997</v>
      </c>
      <c r="Z44" s="2">
        <f t="shared" si="5"/>
        <v>0.27599999999999997</v>
      </c>
      <c r="AA44" s="2">
        <f t="shared" si="5"/>
        <v>0.27599999999999997</v>
      </c>
      <c r="AB44" s="2">
        <f t="shared" si="5"/>
        <v>0.27599999999999997</v>
      </c>
      <c r="AC44" s="2">
        <f t="shared" si="5"/>
        <v>0.27599999999999997</v>
      </c>
      <c r="AD44" s="2">
        <f t="shared" si="5"/>
        <v>0.27599999999999997</v>
      </c>
      <c r="AE44" s="2">
        <f t="shared" si="5"/>
        <v>0.27599999999999997</v>
      </c>
      <c r="AF44" s="2">
        <f t="shared" si="5"/>
        <v>0.27599999999999997</v>
      </c>
      <c r="AG44" s="2">
        <f t="shared" si="5"/>
        <v>0.27599999999999997</v>
      </c>
      <c r="AH44" s="2">
        <f t="shared" si="5"/>
        <v>0.27599999999999997</v>
      </c>
      <c r="AI44" s="2">
        <f t="shared" si="5"/>
        <v>0.27599999999999997</v>
      </c>
      <c r="AJ44" s="2">
        <f t="shared" si="5"/>
        <v>0.27599999999999997</v>
      </c>
      <c r="AK44" s="2">
        <f>AJ44</f>
        <v>0.27599999999999997</v>
      </c>
    </row>
    <row r="45" spans="1:37">
      <c r="A45" s="381" t="s">
        <v>331</v>
      </c>
      <c r="B45" s="381" t="s">
        <v>501</v>
      </c>
      <c r="C45" s="383" t="s">
        <v>504</v>
      </c>
      <c r="D45" s="383"/>
      <c r="E45" s="381" t="s">
        <v>346</v>
      </c>
      <c r="F45" s="381" t="s">
        <v>497</v>
      </c>
      <c r="G45" s="381" t="s">
        <v>498</v>
      </c>
      <c r="H45" s="2">
        <v>0.3</v>
      </c>
      <c r="I45" s="2"/>
      <c r="K45" s="2"/>
      <c r="L45" s="2"/>
      <c r="M45" s="2"/>
      <c r="N45" s="2"/>
      <c r="O45" s="2"/>
      <c r="P45" s="28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381" t="s">
        <v>331</v>
      </c>
      <c r="B46" s="381" t="s">
        <v>501</v>
      </c>
      <c r="C46" s="383" t="s">
        <v>505</v>
      </c>
      <c r="D46" s="383"/>
      <c r="E46" s="381" t="s">
        <v>346</v>
      </c>
      <c r="F46" s="381" t="s">
        <v>497</v>
      </c>
      <c r="G46" s="381" t="s">
        <v>498</v>
      </c>
      <c r="H46" s="2">
        <v>0.06</v>
      </c>
      <c r="I46" s="2"/>
      <c r="J46" s="2"/>
      <c r="K46" s="2"/>
      <c r="L46" s="2"/>
      <c r="M46" s="2"/>
      <c r="N46" s="2"/>
      <c r="O46" s="2"/>
      <c r="P46" s="28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31" t="s">
        <v>331</v>
      </c>
      <c r="B47" s="31" t="s">
        <v>506</v>
      </c>
      <c r="C47" s="382" t="s">
        <v>502</v>
      </c>
      <c r="D47" s="382" t="s">
        <v>496</v>
      </c>
      <c r="E47" s="31" t="s">
        <v>354</v>
      </c>
      <c r="F47" s="31" t="s">
        <v>497</v>
      </c>
      <c r="G47" s="31" t="s">
        <v>498</v>
      </c>
      <c r="H47" s="2">
        <v>0.15</v>
      </c>
      <c r="I47" s="2">
        <v>0.15</v>
      </c>
      <c r="J47" s="2">
        <v>0.15</v>
      </c>
      <c r="K47" s="2">
        <v>0.15</v>
      </c>
      <c r="L47" s="2">
        <f>K47+($U47-$K47)/10</f>
        <v>0.13500000000000001</v>
      </c>
      <c r="M47" s="2">
        <f t="shared" ref="M47:T47" si="6">L47+($U47-$K47)/10</f>
        <v>0.12000000000000001</v>
      </c>
      <c r="N47" s="2">
        <f t="shared" si="6"/>
        <v>0.10500000000000001</v>
      </c>
      <c r="O47" s="2">
        <f t="shared" si="6"/>
        <v>9.0000000000000011E-2</v>
      </c>
      <c r="P47" s="2">
        <f t="shared" si="6"/>
        <v>7.5000000000000011E-2</v>
      </c>
      <c r="Q47" s="2">
        <f t="shared" si="6"/>
        <v>6.0000000000000012E-2</v>
      </c>
      <c r="R47" s="2">
        <f t="shared" si="6"/>
        <v>4.5000000000000012E-2</v>
      </c>
      <c r="S47" s="2">
        <f t="shared" si="6"/>
        <v>3.0000000000000013E-2</v>
      </c>
      <c r="T47" s="2">
        <f t="shared" si="6"/>
        <v>1.5000000000000013E-2</v>
      </c>
      <c r="U47" s="13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</row>
    <row r="48" spans="1:37">
      <c r="A48" s="31" t="s">
        <v>331</v>
      </c>
      <c r="B48" s="31" t="s">
        <v>506</v>
      </c>
      <c r="C48" s="382" t="s">
        <v>503</v>
      </c>
      <c r="D48" s="382" t="s">
        <v>496</v>
      </c>
      <c r="E48" s="31" t="s">
        <v>354</v>
      </c>
      <c r="F48" s="31" t="s">
        <v>497</v>
      </c>
      <c r="G48" s="31" t="s">
        <v>498</v>
      </c>
      <c r="H48" s="2">
        <v>0</v>
      </c>
      <c r="I48" s="2">
        <v>0</v>
      </c>
      <c r="J48" s="2">
        <v>0</v>
      </c>
      <c r="K48" s="2">
        <v>0</v>
      </c>
      <c r="L48" s="2">
        <f t="shared" ref="L48:T50" si="7">K48+($U48-$K48)/10</f>
        <v>0</v>
      </c>
      <c r="M48" s="2">
        <f t="shared" si="7"/>
        <v>0</v>
      </c>
      <c r="N48" s="2">
        <f t="shared" si="7"/>
        <v>0</v>
      </c>
      <c r="O48" s="2">
        <f t="shared" si="7"/>
        <v>0</v>
      </c>
      <c r="P48" s="2">
        <f t="shared" si="7"/>
        <v>0</v>
      </c>
      <c r="Q48" s="2">
        <f t="shared" si="7"/>
        <v>0</v>
      </c>
      <c r="R48" s="2">
        <f t="shared" si="7"/>
        <v>0</v>
      </c>
      <c r="S48" s="2">
        <f t="shared" si="7"/>
        <v>0</v>
      </c>
      <c r="T48" s="2">
        <f t="shared" si="7"/>
        <v>0</v>
      </c>
      <c r="U48" s="13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</row>
    <row r="49" spans="1:37">
      <c r="A49" s="31" t="s">
        <v>331</v>
      </c>
      <c r="B49" s="31" t="s">
        <v>506</v>
      </c>
      <c r="C49" s="382" t="s">
        <v>504</v>
      </c>
      <c r="D49" s="382" t="s">
        <v>496</v>
      </c>
      <c r="E49" s="31" t="s">
        <v>354</v>
      </c>
      <c r="F49" s="31" t="s">
        <v>497</v>
      </c>
      <c r="G49" s="31" t="s">
        <v>498</v>
      </c>
      <c r="H49" s="2">
        <v>0.25</v>
      </c>
      <c r="I49" s="2">
        <v>0.25</v>
      </c>
      <c r="J49" s="2">
        <v>0.25</v>
      </c>
      <c r="K49" s="2">
        <v>0.25</v>
      </c>
      <c r="L49" s="2">
        <f t="shared" si="7"/>
        <v>0.25700000000000001</v>
      </c>
      <c r="M49" s="2">
        <f t="shared" si="7"/>
        <v>0.26400000000000001</v>
      </c>
      <c r="N49" s="2">
        <f t="shared" si="7"/>
        <v>0.27100000000000002</v>
      </c>
      <c r="O49" s="2">
        <f t="shared" si="7"/>
        <v>0.27800000000000002</v>
      </c>
      <c r="P49" s="2">
        <f t="shared" si="7"/>
        <v>0.28500000000000003</v>
      </c>
      <c r="Q49" s="2">
        <f t="shared" si="7"/>
        <v>0.29200000000000004</v>
      </c>
      <c r="R49" s="2">
        <f t="shared" si="7"/>
        <v>0.29900000000000004</v>
      </c>
      <c r="S49" s="2">
        <f t="shared" si="7"/>
        <v>0.30600000000000005</v>
      </c>
      <c r="T49" s="2">
        <f t="shared" si="7"/>
        <v>0.31300000000000006</v>
      </c>
      <c r="U49" s="13">
        <v>0.32</v>
      </c>
      <c r="V49" s="2">
        <v>0.32</v>
      </c>
      <c r="W49" s="2">
        <v>0.32</v>
      </c>
      <c r="X49" s="2">
        <v>0.32</v>
      </c>
      <c r="Y49" s="2">
        <v>0.32</v>
      </c>
      <c r="Z49" s="2">
        <v>0.32</v>
      </c>
      <c r="AA49" s="2">
        <v>0.32</v>
      </c>
      <c r="AB49" s="2">
        <v>0.32</v>
      </c>
      <c r="AC49" s="2">
        <v>0.32</v>
      </c>
      <c r="AD49" s="2">
        <v>0.32</v>
      </c>
      <c r="AE49" s="2">
        <v>0.32</v>
      </c>
      <c r="AF49" s="2">
        <v>0.32</v>
      </c>
      <c r="AG49" s="2">
        <v>0.32</v>
      </c>
      <c r="AH49" s="2">
        <v>0.32</v>
      </c>
      <c r="AI49" s="2">
        <v>0.32</v>
      </c>
      <c r="AJ49" s="2">
        <v>0.32</v>
      </c>
      <c r="AK49" s="2">
        <v>0.32</v>
      </c>
    </row>
    <row r="50" spans="1:37">
      <c r="A50" s="31" t="s">
        <v>331</v>
      </c>
      <c r="B50" s="31" t="s">
        <v>506</v>
      </c>
      <c r="C50" s="382" t="s">
        <v>505</v>
      </c>
      <c r="D50" s="382" t="s">
        <v>496</v>
      </c>
      <c r="E50" s="31" t="s">
        <v>354</v>
      </c>
      <c r="F50" s="31" t="s">
        <v>497</v>
      </c>
      <c r="G50" s="31" t="s">
        <v>498</v>
      </c>
      <c r="H50" s="2">
        <v>0.6</v>
      </c>
      <c r="I50" s="2">
        <v>0.6</v>
      </c>
      <c r="J50" s="2">
        <v>0.6</v>
      </c>
      <c r="K50" s="2">
        <v>0.6</v>
      </c>
      <c r="L50" s="2">
        <f t="shared" si="7"/>
        <v>0.60799999999999998</v>
      </c>
      <c r="M50" s="2">
        <f t="shared" si="7"/>
        <v>0.61599999999999999</v>
      </c>
      <c r="N50" s="2">
        <f t="shared" si="7"/>
        <v>0.624</v>
      </c>
      <c r="O50" s="2">
        <f t="shared" si="7"/>
        <v>0.63200000000000001</v>
      </c>
      <c r="P50" s="2">
        <f t="shared" si="7"/>
        <v>0.64</v>
      </c>
      <c r="Q50" s="2">
        <f t="shared" si="7"/>
        <v>0.64800000000000002</v>
      </c>
      <c r="R50" s="2">
        <f t="shared" si="7"/>
        <v>0.65600000000000003</v>
      </c>
      <c r="S50" s="2">
        <f t="shared" si="7"/>
        <v>0.66400000000000003</v>
      </c>
      <c r="T50" s="2">
        <f t="shared" si="7"/>
        <v>0.67200000000000004</v>
      </c>
      <c r="U50" s="13">
        <f>1-0.32</f>
        <v>0.67999999999999994</v>
      </c>
      <c r="V50" s="2">
        <v>0.67999999999999994</v>
      </c>
      <c r="W50" s="2">
        <v>0.67999999999999994</v>
      </c>
      <c r="X50" s="2">
        <v>0.67999999999999994</v>
      </c>
      <c r="Y50" s="2">
        <v>0.67999999999999994</v>
      </c>
      <c r="Z50" s="2">
        <v>0.67999999999999994</v>
      </c>
      <c r="AA50" s="2">
        <v>0.67999999999999994</v>
      </c>
      <c r="AB50" s="2">
        <v>0.67999999999999994</v>
      </c>
      <c r="AC50" s="2">
        <v>0.67999999999999994</v>
      </c>
      <c r="AD50" s="2">
        <v>0.67999999999999994</v>
      </c>
      <c r="AE50" s="2">
        <v>0.67999999999999994</v>
      </c>
      <c r="AF50" s="2">
        <v>0.67999999999999994</v>
      </c>
      <c r="AG50" s="2">
        <v>0.67999999999999994</v>
      </c>
      <c r="AH50" s="2">
        <v>0.67999999999999994</v>
      </c>
      <c r="AI50" s="2">
        <v>0.67999999999999994</v>
      </c>
      <c r="AJ50" s="2">
        <v>0.67999999999999994</v>
      </c>
      <c r="AK50" s="2">
        <v>0.67999999999999994</v>
      </c>
    </row>
    <row r="51" spans="1:37">
      <c r="A51" s="31" t="s">
        <v>331</v>
      </c>
      <c r="B51" s="31" t="s">
        <v>506</v>
      </c>
      <c r="C51" s="382" t="s">
        <v>502</v>
      </c>
      <c r="D51" s="382" t="s">
        <v>499</v>
      </c>
      <c r="E51" s="31" t="s">
        <v>346</v>
      </c>
      <c r="F51" s="31" t="s">
        <v>497</v>
      </c>
      <c r="G51" s="31" t="s">
        <v>498</v>
      </c>
      <c r="H51" s="2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31" t="s">
        <v>331</v>
      </c>
      <c r="B52" s="31" t="s">
        <v>506</v>
      </c>
      <c r="C52" s="382" t="s">
        <v>503</v>
      </c>
      <c r="D52" s="382" t="s">
        <v>499</v>
      </c>
      <c r="E52" s="31" t="s">
        <v>346</v>
      </c>
      <c r="F52" s="31" t="s">
        <v>497</v>
      </c>
      <c r="G52" s="31" t="s">
        <v>498</v>
      </c>
      <c r="H52" s="2">
        <v>0.6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31" t="s">
        <v>331</v>
      </c>
      <c r="B53" s="31" t="s">
        <v>506</v>
      </c>
      <c r="C53" s="382" t="s">
        <v>504</v>
      </c>
      <c r="D53" s="382" t="s">
        <v>499</v>
      </c>
      <c r="E53" s="31" t="s">
        <v>346</v>
      </c>
      <c r="F53" s="31" t="s">
        <v>497</v>
      </c>
      <c r="G53" s="31" t="s">
        <v>498</v>
      </c>
      <c r="H53" s="2">
        <v>0.4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31" t="s">
        <v>331</v>
      </c>
      <c r="B54" s="31" t="s">
        <v>506</v>
      </c>
      <c r="C54" s="382" t="s">
        <v>505</v>
      </c>
      <c r="D54" s="382" t="s">
        <v>499</v>
      </c>
      <c r="E54" s="31" t="s">
        <v>346</v>
      </c>
      <c r="F54" s="31" t="s">
        <v>497</v>
      </c>
      <c r="G54" s="31" t="s">
        <v>498</v>
      </c>
      <c r="H54" s="2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31" t="s">
        <v>331</v>
      </c>
      <c r="B55" s="31" t="s">
        <v>506</v>
      </c>
      <c r="C55" s="382" t="s">
        <v>502</v>
      </c>
      <c r="D55" s="382" t="s">
        <v>500</v>
      </c>
      <c r="E55" s="31" t="s">
        <v>346</v>
      </c>
      <c r="F55" s="31" t="s">
        <v>497</v>
      </c>
      <c r="G55" s="31" t="s">
        <v>498</v>
      </c>
      <c r="H55" s="2">
        <v>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31" t="s">
        <v>331</v>
      </c>
      <c r="B56" s="31" t="s">
        <v>506</v>
      </c>
      <c r="C56" s="382" t="s">
        <v>503</v>
      </c>
      <c r="D56" s="382" t="s">
        <v>500</v>
      </c>
      <c r="E56" s="31" t="s">
        <v>354</v>
      </c>
      <c r="F56" s="31" t="s">
        <v>497</v>
      </c>
      <c r="G56" s="31" t="s">
        <v>498</v>
      </c>
      <c r="H56" s="2">
        <v>0.35</v>
      </c>
      <c r="I56" s="2">
        <f>H56+($AA56-$H56)/19</f>
        <v>0.35526315789473684</v>
      </c>
      <c r="J56" s="2">
        <f t="shared" ref="J56" si="8">I56+($AA56-$H56)/19</f>
        <v>0.36052631578947369</v>
      </c>
      <c r="K56" s="2">
        <f t="shared" ref="K56" si="9">J56+($AA56-$H56)/19</f>
        <v>0.36578947368421055</v>
      </c>
      <c r="L56" s="2">
        <f t="shared" ref="L56" si="10">K56+($AA56-$H56)/19</f>
        <v>0.37105263157894741</v>
      </c>
      <c r="M56" s="2">
        <f t="shared" ref="M56" si="11">L56+($AA56-$H56)/19</f>
        <v>0.37631578947368427</v>
      </c>
      <c r="N56" s="2">
        <f t="shared" ref="N56" si="12">M56+($AA56-$H56)/19</f>
        <v>0.38157894736842113</v>
      </c>
      <c r="O56" s="2">
        <f t="shared" ref="O56" si="13">N56+($AA56-$H56)/19</f>
        <v>0.38684210526315799</v>
      </c>
      <c r="P56" s="2">
        <f t="shared" ref="P56" si="14">O56+($AA56-$H56)/19</f>
        <v>0.39210526315789485</v>
      </c>
      <c r="Q56" s="2">
        <f t="shared" ref="Q56" si="15">P56+($AA56-$H56)/19</f>
        <v>0.3973684210526317</v>
      </c>
      <c r="R56" s="2">
        <f t="shared" ref="R56" si="16">Q56+($AA56-$H56)/19</f>
        <v>0.40263157894736856</v>
      </c>
      <c r="S56" s="2">
        <f t="shared" ref="S56" si="17">R56+($AA56-$H56)/19</f>
        <v>0.40789473684210542</v>
      </c>
      <c r="T56" s="2">
        <f t="shared" ref="T56" si="18">S56+($AA56-$H56)/19</f>
        <v>0.41315789473684228</v>
      </c>
      <c r="U56" s="13">
        <v>0.45</v>
      </c>
      <c r="V56" s="2">
        <v>0.45</v>
      </c>
      <c r="W56" s="2">
        <v>0.45</v>
      </c>
      <c r="X56" s="2">
        <v>0.45</v>
      </c>
      <c r="Y56" s="2">
        <v>0.45</v>
      </c>
      <c r="Z56" s="2">
        <v>0.45</v>
      </c>
      <c r="AA56" s="2">
        <v>0.45</v>
      </c>
      <c r="AB56" s="2">
        <v>0.45</v>
      </c>
      <c r="AC56" s="2">
        <v>0.45</v>
      </c>
      <c r="AD56" s="2">
        <v>0.45</v>
      </c>
      <c r="AE56" s="2">
        <v>0.45</v>
      </c>
      <c r="AF56" s="2">
        <v>0.45</v>
      </c>
      <c r="AG56" s="2">
        <v>0.45</v>
      </c>
      <c r="AH56" s="2">
        <v>0.45</v>
      </c>
      <c r="AI56" s="2">
        <v>0.45</v>
      </c>
      <c r="AJ56" s="2">
        <v>0.45</v>
      </c>
      <c r="AK56" s="2">
        <v>0.45</v>
      </c>
    </row>
    <row r="57" spans="1:37">
      <c r="A57" s="31" t="s">
        <v>331</v>
      </c>
      <c r="B57" s="31" t="s">
        <v>506</v>
      </c>
      <c r="C57" s="382" t="s">
        <v>504</v>
      </c>
      <c r="D57" s="382" t="s">
        <v>500</v>
      </c>
      <c r="E57" s="31" t="s">
        <v>346</v>
      </c>
      <c r="F57" s="31" t="s">
        <v>497</v>
      </c>
      <c r="G57" s="31" t="s">
        <v>498</v>
      </c>
      <c r="H57" s="2">
        <v>0.55000000000000004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13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" thickBot="1">
      <c r="A58" s="148" t="s">
        <v>331</v>
      </c>
      <c r="B58" s="148" t="s">
        <v>506</v>
      </c>
      <c r="C58" s="384" t="s">
        <v>505</v>
      </c>
      <c r="D58" s="384" t="s">
        <v>500</v>
      </c>
      <c r="E58" s="148" t="s">
        <v>354</v>
      </c>
      <c r="F58" s="385" t="s">
        <v>497</v>
      </c>
      <c r="G58" s="385" t="s">
        <v>498</v>
      </c>
      <c r="H58" s="62">
        <v>0.1</v>
      </c>
      <c r="I58" s="2">
        <f>H58+($AA58-$H58)/19</f>
        <v>9.4736842105263161E-2</v>
      </c>
      <c r="J58" s="2">
        <f t="shared" ref="J58" si="19">I58+($AA58-$H58)/19</f>
        <v>8.9473684210526316E-2</v>
      </c>
      <c r="K58" s="2">
        <f t="shared" ref="K58" si="20">J58+($AA58-$H58)/19</f>
        <v>8.4210526315789472E-2</v>
      </c>
      <c r="L58" s="2">
        <f t="shared" ref="L58" si="21">K58+($AA58-$H58)/19</f>
        <v>7.8947368421052627E-2</v>
      </c>
      <c r="M58" s="2">
        <f t="shared" ref="M58" si="22">L58+($AA58-$H58)/19</f>
        <v>7.3684210526315783E-2</v>
      </c>
      <c r="N58" s="2">
        <f t="shared" ref="N58" si="23">M58+($AA58-$H58)/19</f>
        <v>6.8421052631578938E-2</v>
      </c>
      <c r="O58" s="2">
        <f t="shared" ref="O58" si="24">N58+($AA58-$H58)/19</f>
        <v>6.3157894736842093E-2</v>
      </c>
      <c r="P58" s="2">
        <f t="shared" ref="P58" si="25">O58+($AA58-$H58)/19</f>
        <v>5.7894736842105249E-2</v>
      </c>
      <c r="Q58" s="2">
        <f t="shared" ref="Q58" si="26">P58+($AA58-$H58)/19</f>
        <v>5.2631578947368404E-2</v>
      </c>
      <c r="R58" s="2">
        <f t="shared" ref="R58" si="27">Q58+($AA58-$H58)/19</f>
        <v>4.736842105263156E-2</v>
      </c>
      <c r="S58" s="2">
        <f t="shared" ref="S58" si="28">R58+($AA58-$H58)/19</f>
        <v>4.2105263157894715E-2</v>
      </c>
      <c r="T58" s="2">
        <f t="shared" ref="T58" si="29">S58+($AA58-$H58)/19</f>
        <v>3.684210526315787E-2</v>
      </c>
      <c r="U58" s="13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42E4-B89A-42C1-9723-181604DB20F0}">
  <sheetPr codeName="Sheet20"/>
  <dimension ref="A1:AM79"/>
  <sheetViews>
    <sheetView topLeftCell="A22" zoomScale="85" workbookViewId="0">
      <selection activeCell="J21" sqref="J21"/>
    </sheetView>
  </sheetViews>
  <sheetFormatPr defaultColWidth="8.77734375" defaultRowHeight="14.4"/>
  <cols>
    <col min="1" max="1" width="24.77734375" bestFit="1" customWidth="1"/>
    <col min="2" max="2" width="3" bestFit="1" customWidth="1"/>
    <col min="3" max="3" width="33.44140625" customWidth="1"/>
    <col min="4" max="4" width="37.6640625" bestFit="1" customWidth="1"/>
    <col min="5" max="5" width="22.21875" customWidth="1"/>
    <col min="6" max="6" width="12.77734375" bestFit="1" customWidth="1"/>
    <col min="7" max="7" width="13.21875" customWidth="1"/>
    <col min="8" max="8" width="11.77734375" bestFit="1" customWidth="1"/>
    <col min="9" max="9" width="10.21875" bestFit="1" customWidth="1"/>
    <col min="10" max="10" width="12" bestFit="1" customWidth="1"/>
    <col min="11" max="39" width="5" bestFit="1" customWidth="1"/>
  </cols>
  <sheetData>
    <row r="1" spans="1:39">
      <c r="A1" s="5" t="s">
        <v>155</v>
      </c>
      <c r="B1" s="5" t="s">
        <v>0</v>
      </c>
      <c r="C1" s="5" t="s">
        <v>79</v>
      </c>
      <c r="D1" s="5" t="s">
        <v>111</v>
      </c>
      <c r="E1" s="5" t="s">
        <v>746</v>
      </c>
      <c r="F1" s="5" t="s">
        <v>474</v>
      </c>
      <c r="G1" s="5" t="s">
        <v>83</v>
      </c>
      <c r="H1" s="5" t="s">
        <v>317</v>
      </c>
      <c r="I1" s="5" t="s">
        <v>393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  <c r="AD1" s="6">
        <v>2041</v>
      </c>
      <c r="AE1" s="6">
        <v>2042</v>
      </c>
      <c r="AF1" s="6">
        <v>2043</v>
      </c>
      <c r="AG1" s="6">
        <v>2044</v>
      </c>
      <c r="AH1" s="6">
        <v>2045</v>
      </c>
      <c r="AI1" s="6">
        <v>2046</v>
      </c>
      <c r="AJ1" s="6">
        <v>2047</v>
      </c>
      <c r="AK1" s="6">
        <v>2048</v>
      </c>
      <c r="AL1" s="6">
        <v>2049</v>
      </c>
      <c r="AM1" s="6">
        <v>2050</v>
      </c>
    </row>
    <row r="2" spans="1:39">
      <c r="A2" s="3" t="s">
        <v>136</v>
      </c>
      <c r="B2" s="3">
        <v>1</v>
      </c>
      <c r="C2" s="3" t="s">
        <v>476</v>
      </c>
      <c r="D2" s="3" t="s">
        <v>509</v>
      </c>
      <c r="E2" s="3" t="s">
        <v>540</v>
      </c>
      <c r="F2" s="3" t="s">
        <v>510</v>
      </c>
      <c r="G2" s="3"/>
      <c r="H2" s="3"/>
      <c r="I2" s="3" t="s">
        <v>346</v>
      </c>
      <c r="J2" s="16">
        <v>7.3300000000000004E-2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s="3" t="s">
        <v>136</v>
      </c>
      <c r="B3" s="3">
        <v>1</v>
      </c>
      <c r="C3" s="3" t="s">
        <v>476</v>
      </c>
      <c r="D3" s="3" t="s">
        <v>511</v>
      </c>
      <c r="E3" s="3" t="s">
        <v>540</v>
      </c>
      <c r="F3" s="3" t="s">
        <v>159</v>
      </c>
      <c r="G3" s="3"/>
      <c r="H3" s="3"/>
      <c r="I3" s="3" t="s">
        <v>346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s="10" t="s">
        <v>139</v>
      </c>
      <c r="B4" s="10">
        <v>2</v>
      </c>
      <c r="C4" s="10" t="s">
        <v>476</v>
      </c>
      <c r="D4" s="10" t="s">
        <v>509</v>
      </c>
      <c r="E4" s="10" t="s">
        <v>540</v>
      </c>
      <c r="F4" s="10" t="s">
        <v>510</v>
      </c>
      <c r="G4" s="10"/>
      <c r="H4" s="10"/>
      <c r="I4" s="10" t="s">
        <v>346</v>
      </c>
      <c r="J4" s="16">
        <v>5.6099999999999997E-2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s="10" t="s">
        <v>139</v>
      </c>
      <c r="B5" s="10">
        <v>2</v>
      </c>
      <c r="C5" s="10" t="s">
        <v>476</v>
      </c>
      <c r="D5" s="10" t="s">
        <v>511</v>
      </c>
      <c r="E5" s="10" t="s">
        <v>540</v>
      </c>
      <c r="F5" s="10" t="s">
        <v>159</v>
      </c>
      <c r="G5" s="10"/>
      <c r="H5" s="10"/>
      <c r="I5" s="10" t="s">
        <v>346</v>
      </c>
      <c r="J5" s="2">
        <v>7.3615030765053907E-3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s="10" t="s">
        <v>139</v>
      </c>
      <c r="B6" s="10">
        <v>2</v>
      </c>
      <c r="C6" s="10" t="s">
        <v>476</v>
      </c>
      <c r="D6" s="10" t="s">
        <v>511</v>
      </c>
      <c r="E6" s="10" t="s">
        <v>540</v>
      </c>
      <c r="F6" s="10" t="s">
        <v>160</v>
      </c>
      <c r="G6" s="10"/>
      <c r="H6" s="10"/>
      <c r="I6" s="10" t="s">
        <v>346</v>
      </c>
      <c r="J6" s="2">
        <v>3.7173885623515133E-3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s="3" t="s">
        <v>138</v>
      </c>
      <c r="B7" s="3">
        <v>3</v>
      </c>
      <c r="C7" s="3" t="s">
        <v>476</v>
      </c>
      <c r="D7" s="3" t="s">
        <v>509</v>
      </c>
      <c r="E7" s="3" t="s">
        <v>540</v>
      </c>
      <c r="F7" s="3" t="s">
        <v>510</v>
      </c>
      <c r="G7" s="3"/>
      <c r="H7" s="3"/>
      <c r="I7" s="3" t="s">
        <v>346</v>
      </c>
      <c r="J7" s="16">
        <v>9.4600000000000004E-2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s="3" t="s">
        <v>138</v>
      </c>
      <c r="B8" s="3">
        <v>3</v>
      </c>
      <c r="C8" s="3" t="s">
        <v>476</v>
      </c>
      <c r="D8" s="3" t="s">
        <v>511</v>
      </c>
      <c r="E8" s="3" t="s">
        <v>540</v>
      </c>
      <c r="F8" s="3" t="s">
        <v>159</v>
      </c>
      <c r="G8" s="3"/>
      <c r="H8" s="3"/>
      <c r="I8" s="3" t="s">
        <v>346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s="10" t="s">
        <v>335</v>
      </c>
      <c r="B9" s="10">
        <v>4</v>
      </c>
      <c r="C9" s="10" t="s">
        <v>476</v>
      </c>
      <c r="D9" s="10" t="s">
        <v>509</v>
      </c>
      <c r="E9" s="10" t="s">
        <v>540</v>
      </c>
      <c r="F9" s="10" t="s">
        <v>510</v>
      </c>
      <c r="G9" s="10"/>
      <c r="H9" s="10"/>
      <c r="I9" s="10" t="s">
        <v>346</v>
      </c>
      <c r="J9" s="2"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s="10" t="s">
        <v>335</v>
      </c>
      <c r="B10" s="10">
        <v>4</v>
      </c>
      <c r="C10" s="10" t="s">
        <v>476</v>
      </c>
      <c r="D10" s="10" t="s">
        <v>511</v>
      </c>
      <c r="E10" s="10" t="s">
        <v>540</v>
      </c>
      <c r="F10" s="10" t="s">
        <v>159</v>
      </c>
      <c r="G10" s="10"/>
      <c r="H10" s="10"/>
      <c r="I10" s="10" t="s">
        <v>346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s="3" t="s">
        <v>140</v>
      </c>
      <c r="B11" s="3">
        <v>5</v>
      </c>
      <c r="C11" s="3" t="s">
        <v>476</v>
      </c>
      <c r="D11" s="3" t="s">
        <v>509</v>
      </c>
      <c r="E11" s="3" t="s">
        <v>540</v>
      </c>
      <c r="F11" s="3" t="s">
        <v>510</v>
      </c>
      <c r="G11" s="3"/>
      <c r="H11" s="3"/>
      <c r="I11" s="3" t="s">
        <v>346</v>
      </c>
      <c r="J11" s="2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>
      <c r="A12" s="3" t="s">
        <v>140</v>
      </c>
      <c r="B12" s="3">
        <v>5</v>
      </c>
      <c r="C12" s="3" t="s">
        <v>476</v>
      </c>
      <c r="D12" s="3" t="s">
        <v>511</v>
      </c>
      <c r="E12" s="3" t="s">
        <v>540</v>
      </c>
      <c r="F12" s="3" t="s">
        <v>159</v>
      </c>
      <c r="G12" s="3"/>
      <c r="H12" s="3"/>
      <c r="I12" s="3" t="s">
        <v>346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>
      <c r="A13" s="10" t="s">
        <v>200</v>
      </c>
      <c r="B13" s="10">
        <v>6</v>
      </c>
      <c r="C13" s="10" t="s">
        <v>476</v>
      </c>
      <c r="D13" s="10" t="s">
        <v>509</v>
      </c>
      <c r="E13" s="10" t="s">
        <v>540</v>
      </c>
      <c r="F13" s="10" t="s">
        <v>510</v>
      </c>
      <c r="G13" s="10"/>
      <c r="H13" s="10"/>
      <c r="I13" s="10" t="s">
        <v>346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>
      <c r="A14" s="10" t="s">
        <v>146</v>
      </c>
      <c r="B14" s="10">
        <v>6</v>
      </c>
      <c r="C14" s="10" t="s">
        <v>476</v>
      </c>
      <c r="D14" s="10" t="s">
        <v>511</v>
      </c>
      <c r="E14" s="10" t="s">
        <v>540</v>
      </c>
      <c r="F14" s="10" t="s">
        <v>159</v>
      </c>
      <c r="G14" s="10"/>
      <c r="H14" s="10"/>
      <c r="I14" s="10" t="s">
        <v>346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>
      <c r="A15" s="3" t="s">
        <v>129</v>
      </c>
      <c r="B15" s="3">
        <v>7</v>
      </c>
      <c r="C15" s="3" t="s">
        <v>476</v>
      </c>
      <c r="D15" s="3" t="s">
        <v>509</v>
      </c>
      <c r="E15" s="3" t="s">
        <v>540</v>
      </c>
      <c r="F15" s="3" t="s">
        <v>510</v>
      </c>
      <c r="G15" s="3" t="s">
        <v>512</v>
      </c>
      <c r="H15" s="3"/>
      <c r="I15" s="3" t="s">
        <v>346</v>
      </c>
      <c r="J15" s="14">
        <v>6.3100000000000003E-2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>
      <c r="A16" s="3" t="s">
        <v>129</v>
      </c>
      <c r="B16" s="3">
        <v>7</v>
      </c>
      <c r="C16" s="3" t="s">
        <v>476</v>
      </c>
      <c r="D16" s="3" t="s">
        <v>511</v>
      </c>
      <c r="E16" s="3" t="s">
        <v>540</v>
      </c>
      <c r="F16" s="3" t="s">
        <v>159</v>
      </c>
      <c r="G16" s="3"/>
      <c r="H16" s="3"/>
      <c r="I16" s="3" t="s">
        <v>346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>
      <c r="A17" s="10" t="s">
        <v>121</v>
      </c>
      <c r="B17" s="10">
        <v>8</v>
      </c>
      <c r="C17" s="10" t="s">
        <v>476</v>
      </c>
      <c r="D17" s="10" t="s">
        <v>509</v>
      </c>
      <c r="E17" s="10" t="s">
        <v>540</v>
      </c>
      <c r="F17" s="10" t="s">
        <v>510</v>
      </c>
      <c r="G17" s="10" t="s">
        <v>512</v>
      </c>
      <c r="H17" s="10"/>
      <c r="I17" s="10" t="s">
        <v>346</v>
      </c>
      <c r="J17" s="14">
        <f>0.0693</f>
        <v>6.93E-2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>
      <c r="A18" s="10" t="s">
        <v>121</v>
      </c>
      <c r="B18" s="10">
        <v>8</v>
      </c>
      <c r="C18" s="10" t="s">
        <v>476</v>
      </c>
      <c r="D18" s="10" t="s">
        <v>511</v>
      </c>
      <c r="E18" s="10" t="s">
        <v>540</v>
      </c>
      <c r="F18" s="10" t="s">
        <v>159</v>
      </c>
      <c r="G18" s="10"/>
      <c r="H18" s="10"/>
      <c r="I18" s="10" t="s">
        <v>346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>
      <c r="A19" s="3" t="s">
        <v>126</v>
      </c>
      <c r="B19" s="3">
        <v>9</v>
      </c>
      <c r="C19" s="3" t="s">
        <v>476</v>
      </c>
      <c r="D19" s="3" t="s">
        <v>509</v>
      </c>
      <c r="E19" s="3" t="s">
        <v>540</v>
      </c>
      <c r="F19" s="3" t="s">
        <v>510</v>
      </c>
      <c r="G19" s="3"/>
      <c r="H19" s="3"/>
      <c r="I19" s="3" t="s">
        <v>346</v>
      </c>
      <c r="J19" s="2">
        <v>7.1900000000000006E-2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>
      <c r="A20" s="3" t="s">
        <v>126</v>
      </c>
      <c r="B20" s="3">
        <v>9</v>
      </c>
      <c r="C20" s="3" t="s">
        <v>476</v>
      </c>
      <c r="D20" s="3" t="s">
        <v>511</v>
      </c>
      <c r="E20" s="3" t="s">
        <v>540</v>
      </c>
      <c r="F20" s="3" t="s">
        <v>159</v>
      </c>
      <c r="G20" s="3"/>
      <c r="H20" s="3"/>
      <c r="I20" s="3" t="s">
        <v>346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>
      <c r="A21" s="10" t="s">
        <v>115</v>
      </c>
      <c r="B21" s="10">
        <v>10</v>
      </c>
      <c r="C21" s="10" t="s">
        <v>476</v>
      </c>
      <c r="D21" s="10" t="s">
        <v>509</v>
      </c>
      <c r="E21" s="10" t="s">
        <v>540</v>
      </c>
      <c r="F21" s="10" t="s">
        <v>510</v>
      </c>
      <c r="G21" s="10" t="s">
        <v>512</v>
      </c>
      <c r="H21" s="10"/>
      <c r="I21" s="10" t="s">
        <v>346</v>
      </c>
      <c r="J21" s="14">
        <v>7.4099999999999999E-2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>
      <c r="A22" s="10" t="s">
        <v>115</v>
      </c>
      <c r="B22" s="10">
        <v>10</v>
      </c>
      <c r="C22" s="10" t="s">
        <v>476</v>
      </c>
      <c r="D22" s="10" t="s">
        <v>511</v>
      </c>
      <c r="E22" s="10" t="s">
        <v>540</v>
      </c>
      <c r="F22" s="10" t="s">
        <v>159</v>
      </c>
      <c r="G22" s="10"/>
      <c r="H22" s="10"/>
      <c r="I22" s="10" t="s">
        <v>346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>
      <c r="A23" s="3" t="s">
        <v>119</v>
      </c>
      <c r="B23" s="3">
        <v>11</v>
      </c>
      <c r="C23" s="3" t="s">
        <v>476</v>
      </c>
      <c r="D23" s="3" t="s">
        <v>509</v>
      </c>
      <c r="E23" s="3" t="s">
        <v>540</v>
      </c>
      <c r="F23" s="3" t="s">
        <v>510</v>
      </c>
      <c r="G23" s="3" t="s">
        <v>512</v>
      </c>
      <c r="H23" s="3"/>
      <c r="I23" s="3" t="s">
        <v>346</v>
      </c>
      <c r="J23" s="14">
        <v>7.7399999999999997E-2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3" t="s">
        <v>119</v>
      </c>
      <c r="B24" s="3">
        <v>11</v>
      </c>
      <c r="C24" s="3" t="s">
        <v>476</v>
      </c>
      <c r="D24" s="3" t="s">
        <v>511</v>
      </c>
      <c r="E24" s="3" t="s">
        <v>540</v>
      </c>
      <c r="F24" s="3" t="s">
        <v>159</v>
      </c>
      <c r="G24" s="3"/>
      <c r="H24" s="3"/>
      <c r="I24" s="3" t="s">
        <v>346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>
      <c r="A25" s="10" t="s">
        <v>114</v>
      </c>
      <c r="B25" s="10">
        <v>12</v>
      </c>
      <c r="C25" s="10" t="s">
        <v>476</v>
      </c>
      <c r="D25" s="10" t="s">
        <v>509</v>
      </c>
      <c r="E25" s="10" t="s">
        <v>540</v>
      </c>
      <c r="F25" s="10" t="s">
        <v>510</v>
      </c>
      <c r="G25" s="10"/>
      <c r="H25" s="10"/>
      <c r="I25" s="10" t="s">
        <v>346</v>
      </c>
      <c r="J25" s="17">
        <v>9.5000000000000001E-2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>
      <c r="A26" s="10" t="s">
        <v>114</v>
      </c>
      <c r="B26" s="10">
        <v>12</v>
      </c>
      <c r="C26" s="10" t="s">
        <v>476</v>
      </c>
      <c r="D26" s="10" t="s">
        <v>511</v>
      </c>
      <c r="E26" s="10" t="s">
        <v>540</v>
      </c>
      <c r="F26" s="10" t="s">
        <v>159</v>
      </c>
      <c r="G26" s="10"/>
      <c r="H26" s="10"/>
      <c r="I26" s="10" t="s">
        <v>346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>
      <c r="A27" s="3" t="s">
        <v>112</v>
      </c>
      <c r="B27" s="3">
        <v>13</v>
      </c>
      <c r="C27" s="3" t="s">
        <v>476</v>
      </c>
      <c r="D27" s="3" t="s">
        <v>509</v>
      </c>
      <c r="E27" s="3" t="s">
        <v>540</v>
      </c>
      <c r="F27" s="3" t="s">
        <v>510</v>
      </c>
      <c r="G27" s="3"/>
      <c r="H27" s="3"/>
      <c r="I27" s="3" t="s">
        <v>346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>
      <c r="A28" s="3" t="s">
        <v>112</v>
      </c>
      <c r="B28" s="3">
        <v>13</v>
      </c>
      <c r="C28" s="3" t="s">
        <v>476</v>
      </c>
      <c r="D28" s="3" t="s">
        <v>511</v>
      </c>
      <c r="E28" s="3" t="s">
        <v>540</v>
      </c>
      <c r="F28" s="3" t="s">
        <v>159</v>
      </c>
      <c r="G28" s="3"/>
      <c r="H28" s="3"/>
      <c r="I28" s="3" t="s">
        <v>346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>
      <c r="A29" s="10" t="s">
        <v>131</v>
      </c>
      <c r="B29" s="10">
        <v>10</v>
      </c>
      <c r="C29" s="10" t="s">
        <v>476</v>
      </c>
      <c r="D29" s="10" t="s">
        <v>509</v>
      </c>
      <c r="E29" s="10" t="s">
        <v>540</v>
      </c>
      <c r="F29" s="10" t="s">
        <v>510</v>
      </c>
      <c r="G29" s="10" t="s">
        <v>512</v>
      </c>
      <c r="H29" s="10"/>
      <c r="I29" s="10" t="s">
        <v>346</v>
      </c>
      <c r="J29" s="14">
        <v>7.4700000000000003E-2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>
      <c r="A30" s="10" t="s">
        <v>131</v>
      </c>
      <c r="B30" s="10">
        <v>10</v>
      </c>
      <c r="C30" s="10" t="s">
        <v>476</v>
      </c>
      <c r="D30" s="10" t="s">
        <v>511</v>
      </c>
      <c r="E30" s="10" t="s">
        <v>540</v>
      </c>
      <c r="F30" s="10" t="s">
        <v>159</v>
      </c>
      <c r="G30" s="10"/>
      <c r="H30" s="10"/>
      <c r="I30" s="10" t="s">
        <v>346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>
      <c r="A31" s="10" t="s">
        <v>116</v>
      </c>
      <c r="B31" s="10">
        <v>10</v>
      </c>
      <c r="C31" s="10" t="s">
        <v>476</v>
      </c>
      <c r="D31" s="10" t="s">
        <v>509</v>
      </c>
      <c r="E31" s="10" t="s">
        <v>540</v>
      </c>
      <c r="F31" s="10" t="s">
        <v>510</v>
      </c>
      <c r="G31" s="10" t="s">
        <v>512</v>
      </c>
      <c r="H31" s="10"/>
      <c r="I31" s="10" t="s">
        <v>346</v>
      </c>
      <c r="J31" s="32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>
      <c r="A32" s="10" t="s">
        <v>116</v>
      </c>
      <c r="B32" s="10">
        <v>10</v>
      </c>
      <c r="C32" s="10" t="s">
        <v>476</v>
      </c>
      <c r="D32" s="10" t="s">
        <v>511</v>
      </c>
      <c r="E32" s="10" t="s">
        <v>540</v>
      </c>
      <c r="F32" s="10" t="s">
        <v>159</v>
      </c>
      <c r="G32" s="10"/>
      <c r="H32" s="10"/>
      <c r="I32" s="10" t="s">
        <v>346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>
      <c r="A33" s="427" t="s">
        <v>121</v>
      </c>
      <c r="B33" s="427">
        <v>11</v>
      </c>
      <c r="C33" s="427" t="s">
        <v>513</v>
      </c>
      <c r="D33" s="427" t="s">
        <v>509</v>
      </c>
      <c r="E33" s="427" t="s">
        <v>732</v>
      </c>
      <c r="F33" s="427" t="s">
        <v>510</v>
      </c>
      <c r="G33" s="427" t="s">
        <v>514</v>
      </c>
      <c r="H33" s="427"/>
      <c r="I33" s="427" t="s">
        <v>346</v>
      </c>
      <c r="J33" s="14">
        <v>0.43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>
      <c r="A34" s="427" t="s">
        <v>115</v>
      </c>
      <c r="B34" s="427">
        <v>12</v>
      </c>
      <c r="C34" s="427" t="s">
        <v>513</v>
      </c>
      <c r="D34" s="427" t="s">
        <v>509</v>
      </c>
      <c r="E34" s="427" t="s">
        <v>732</v>
      </c>
      <c r="F34" s="427" t="s">
        <v>510</v>
      </c>
      <c r="G34" s="427" t="s">
        <v>514</v>
      </c>
      <c r="H34" s="427"/>
      <c r="I34" s="427" t="s">
        <v>346</v>
      </c>
      <c r="J34" s="14">
        <v>11.2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>
      <c r="A35" s="427" t="s">
        <v>119</v>
      </c>
      <c r="B35" s="427">
        <v>13</v>
      </c>
      <c r="C35" s="427" t="s">
        <v>513</v>
      </c>
      <c r="D35" s="427" t="s">
        <v>509</v>
      </c>
      <c r="E35" s="427" t="s">
        <v>732</v>
      </c>
      <c r="F35" s="427" t="s">
        <v>510</v>
      </c>
      <c r="G35" s="427" t="s">
        <v>514</v>
      </c>
      <c r="H35" s="427"/>
      <c r="I35" s="427" t="s">
        <v>346</v>
      </c>
      <c r="J35" s="14">
        <v>11.2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>
      <c r="A36" s="427" t="s">
        <v>146</v>
      </c>
      <c r="B36" s="427">
        <v>14</v>
      </c>
      <c r="C36" s="427" t="s">
        <v>513</v>
      </c>
      <c r="D36" s="427" t="s">
        <v>509</v>
      </c>
      <c r="E36" s="427" t="s">
        <v>732</v>
      </c>
      <c r="F36" s="427" t="s">
        <v>510</v>
      </c>
      <c r="G36" s="427" t="s">
        <v>514</v>
      </c>
      <c r="H36" s="427"/>
      <c r="I36" s="427" t="s">
        <v>346</v>
      </c>
      <c r="J36" s="14">
        <v>7.7</v>
      </c>
    </row>
    <row r="37" spans="1:39">
      <c r="A37" s="427" t="s">
        <v>140</v>
      </c>
      <c r="B37" s="427">
        <v>15</v>
      </c>
      <c r="C37" s="427" t="s">
        <v>513</v>
      </c>
      <c r="D37" s="427" t="s">
        <v>509</v>
      </c>
      <c r="E37" s="427" t="s">
        <v>732</v>
      </c>
      <c r="F37" s="427" t="s">
        <v>510</v>
      </c>
      <c r="G37" s="427" t="s">
        <v>514</v>
      </c>
      <c r="H37" s="427"/>
      <c r="I37" s="427" t="s">
        <v>346</v>
      </c>
      <c r="J37" s="14">
        <v>7.7</v>
      </c>
    </row>
    <row r="38" spans="1:39">
      <c r="A38" s="427" t="s">
        <v>129</v>
      </c>
      <c r="B38" s="427">
        <v>16</v>
      </c>
      <c r="C38" s="427" t="s">
        <v>513</v>
      </c>
      <c r="D38" s="427" t="s">
        <v>509</v>
      </c>
      <c r="E38" s="427" t="s">
        <v>732</v>
      </c>
      <c r="F38" s="427" t="s">
        <v>510</v>
      </c>
      <c r="G38" s="427" t="s">
        <v>514</v>
      </c>
      <c r="H38" s="427"/>
      <c r="I38" s="427" t="s">
        <v>346</v>
      </c>
      <c r="J38" s="14">
        <v>0.03</v>
      </c>
    </row>
    <row r="39" spans="1:39">
      <c r="A39" s="427" t="s">
        <v>121</v>
      </c>
      <c r="B39" s="427">
        <v>17</v>
      </c>
      <c r="C39" s="427" t="s">
        <v>513</v>
      </c>
      <c r="D39" s="427" t="s">
        <v>740</v>
      </c>
      <c r="E39" s="427" t="s">
        <v>732</v>
      </c>
      <c r="F39" s="427" t="s">
        <v>510</v>
      </c>
      <c r="G39" s="427" t="s">
        <v>514</v>
      </c>
      <c r="H39" s="427"/>
      <c r="I39" s="427" t="s">
        <v>346</v>
      </c>
      <c r="J39" s="14">
        <v>4.0320000000000002E-2</v>
      </c>
    </row>
    <row r="40" spans="1:39">
      <c r="A40" s="427" t="s">
        <v>129</v>
      </c>
      <c r="B40" s="427">
        <v>18</v>
      </c>
      <c r="C40" s="427" t="s">
        <v>513</v>
      </c>
      <c r="D40" s="427" t="s">
        <v>740</v>
      </c>
      <c r="E40" s="427" t="s">
        <v>732</v>
      </c>
      <c r="F40" s="427" t="s">
        <v>510</v>
      </c>
      <c r="G40" s="427" t="s">
        <v>514</v>
      </c>
      <c r="H40" s="427"/>
      <c r="I40" s="427" t="s">
        <v>346</v>
      </c>
      <c r="J40" s="14">
        <v>0.03</v>
      </c>
    </row>
    <row r="41" spans="1:39">
      <c r="A41" s="427" t="s">
        <v>115</v>
      </c>
      <c r="B41" s="427">
        <v>19</v>
      </c>
      <c r="C41" s="427" t="s">
        <v>513</v>
      </c>
      <c r="D41" s="427" t="s">
        <v>740</v>
      </c>
      <c r="E41" s="427" t="s">
        <v>732</v>
      </c>
      <c r="F41" s="427" t="s">
        <v>510</v>
      </c>
      <c r="G41" s="427" t="s">
        <v>514</v>
      </c>
      <c r="H41" s="427"/>
      <c r="I41" s="427" t="s">
        <v>346</v>
      </c>
      <c r="J41" s="14">
        <v>3.2371745173304909</v>
      </c>
    </row>
    <row r="42" spans="1:39">
      <c r="A42" s="430" t="s">
        <v>145</v>
      </c>
      <c r="B42" s="430">
        <v>20</v>
      </c>
      <c r="C42" s="18" t="s">
        <v>736</v>
      </c>
      <c r="D42" s="430" t="s">
        <v>185</v>
      </c>
      <c r="E42" s="430" t="s">
        <v>477</v>
      </c>
      <c r="F42" s="430" t="s">
        <v>757</v>
      </c>
      <c r="G42" s="430" t="s">
        <v>737</v>
      </c>
      <c r="H42" s="430"/>
      <c r="I42" s="430" t="s">
        <v>346</v>
      </c>
      <c r="J42" s="431">
        <v>0</v>
      </c>
    </row>
    <row r="43" spans="1:39">
      <c r="A43" s="430" t="s">
        <v>115</v>
      </c>
      <c r="B43" s="430">
        <v>21</v>
      </c>
      <c r="C43" s="18" t="s">
        <v>736</v>
      </c>
      <c r="D43" s="430" t="s">
        <v>187</v>
      </c>
      <c r="E43" s="430" t="s">
        <v>477</v>
      </c>
      <c r="F43" s="430" t="s">
        <v>757</v>
      </c>
      <c r="G43" s="430" t="s">
        <v>737</v>
      </c>
      <c r="H43" s="430"/>
      <c r="I43" s="430" t="s">
        <v>346</v>
      </c>
      <c r="J43" s="431">
        <f>3000*0.293*7.962/1000</f>
        <v>6.9985980000000003</v>
      </c>
    </row>
    <row r="44" spans="1:39">
      <c r="A44" s="430" t="s">
        <v>119</v>
      </c>
      <c r="B44" s="430">
        <v>22</v>
      </c>
      <c r="C44" s="18" t="s">
        <v>736</v>
      </c>
      <c r="D44" s="430" t="s">
        <v>186</v>
      </c>
      <c r="E44" s="430" t="s">
        <v>477</v>
      </c>
      <c r="F44" s="430" t="s">
        <v>757</v>
      </c>
      <c r="G44" s="430" t="s">
        <v>737</v>
      </c>
      <c r="H44" s="430"/>
      <c r="I44" s="430" t="s">
        <v>346</v>
      </c>
      <c r="J44" s="431">
        <f>3000*0.293*7.962/1000</f>
        <v>6.9985980000000003</v>
      </c>
    </row>
    <row r="45" spans="1:39">
      <c r="A45" s="430" t="s">
        <v>146</v>
      </c>
      <c r="B45" s="430">
        <v>23</v>
      </c>
      <c r="C45" s="18" t="s">
        <v>736</v>
      </c>
      <c r="D45" s="430" t="s">
        <v>197</v>
      </c>
      <c r="E45" s="430" t="s">
        <v>477</v>
      </c>
      <c r="F45" s="430" t="s">
        <v>757</v>
      </c>
      <c r="G45" s="430" t="s">
        <v>737</v>
      </c>
      <c r="H45" s="430"/>
      <c r="I45" s="430" t="s">
        <v>346</v>
      </c>
      <c r="J45" s="431">
        <v>0</v>
      </c>
    </row>
    <row r="46" spans="1:39">
      <c r="A46" s="430" t="s">
        <v>138</v>
      </c>
      <c r="B46" s="430">
        <v>24</v>
      </c>
      <c r="C46" s="18" t="s">
        <v>736</v>
      </c>
      <c r="D46" s="430" t="s">
        <v>206</v>
      </c>
      <c r="E46" s="430" t="s">
        <v>477</v>
      </c>
      <c r="F46" s="430" t="s">
        <v>757</v>
      </c>
      <c r="G46" s="430" t="s">
        <v>737</v>
      </c>
      <c r="H46" s="430"/>
      <c r="I46" s="430" t="s">
        <v>346</v>
      </c>
      <c r="J46" s="431">
        <f>1000*0.293*8.347/1000</f>
        <v>2.4456709999999999</v>
      </c>
    </row>
    <row r="47" spans="1:39">
      <c r="A47" s="427" t="s">
        <v>115</v>
      </c>
      <c r="B47" s="427">
        <v>25</v>
      </c>
      <c r="C47" s="427" t="s">
        <v>513</v>
      </c>
      <c r="D47" s="427" t="s">
        <v>187</v>
      </c>
      <c r="E47" s="427" t="s">
        <v>732</v>
      </c>
      <c r="F47" s="427" t="s">
        <v>757</v>
      </c>
      <c r="G47" s="427" t="s">
        <v>758</v>
      </c>
      <c r="H47" s="427"/>
      <c r="I47" s="427" t="s">
        <v>346</v>
      </c>
      <c r="J47" s="431">
        <f>11.2*1000</f>
        <v>11200</v>
      </c>
    </row>
    <row r="48" spans="1:39">
      <c r="A48" s="427" t="s">
        <v>119</v>
      </c>
      <c r="B48" s="427">
        <v>26</v>
      </c>
      <c r="C48" s="427" t="s">
        <v>513</v>
      </c>
      <c r="D48" s="427" t="s">
        <v>186</v>
      </c>
      <c r="E48" s="427" t="s">
        <v>732</v>
      </c>
      <c r="F48" s="427" t="s">
        <v>757</v>
      </c>
      <c r="G48" s="427" t="s">
        <v>758</v>
      </c>
      <c r="H48" s="427"/>
      <c r="I48" s="427" t="s">
        <v>346</v>
      </c>
      <c r="J48" s="14">
        <f>11.2*1000</f>
        <v>11200</v>
      </c>
    </row>
    <row r="49" spans="1:10">
      <c r="A49" s="427" t="s">
        <v>146</v>
      </c>
      <c r="B49" s="427">
        <v>27</v>
      </c>
      <c r="C49" s="427" t="s">
        <v>513</v>
      </c>
      <c r="D49" s="427" t="s">
        <v>197</v>
      </c>
      <c r="E49" s="427" t="s">
        <v>732</v>
      </c>
      <c r="F49" s="427" t="s">
        <v>757</v>
      </c>
      <c r="G49" s="427" t="s">
        <v>758</v>
      </c>
      <c r="H49" s="427"/>
      <c r="I49" s="427" t="s">
        <v>346</v>
      </c>
      <c r="J49" s="431">
        <f>7.7*1000</f>
        <v>7700</v>
      </c>
    </row>
    <row r="50" spans="1:10">
      <c r="A50" s="406" t="s">
        <v>129</v>
      </c>
      <c r="B50" s="406">
        <v>28</v>
      </c>
      <c r="C50" s="406" t="s">
        <v>736</v>
      </c>
      <c r="D50" s="406" t="s">
        <v>178</v>
      </c>
      <c r="E50" s="406" t="s">
        <v>477</v>
      </c>
      <c r="F50" s="406" t="s">
        <v>510</v>
      </c>
      <c r="G50" s="406" t="s">
        <v>737</v>
      </c>
      <c r="H50" s="406"/>
      <c r="I50" s="406" t="s">
        <v>346</v>
      </c>
      <c r="J50" s="418">
        <v>1</v>
      </c>
    </row>
    <row r="51" spans="1:10">
      <c r="A51" s="406" t="s">
        <v>121</v>
      </c>
      <c r="B51" s="406">
        <v>29</v>
      </c>
      <c r="C51" s="406" t="s">
        <v>736</v>
      </c>
      <c r="D51" s="406" t="s">
        <v>178</v>
      </c>
      <c r="E51" s="406" t="s">
        <v>477</v>
      </c>
      <c r="F51" s="406" t="s">
        <v>510</v>
      </c>
      <c r="G51" s="406" t="s">
        <v>737</v>
      </c>
      <c r="H51" s="406"/>
      <c r="I51" s="406" t="s">
        <v>346</v>
      </c>
      <c r="J51" s="418">
        <v>3</v>
      </c>
    </row>
    <row r="52" spans="1:10">
      <c r="A52" s="406" t="s">
        <v>126</v>
      </c>
      <c r="B52" s="406">
        <v>30</v>
      </c>
      <c r="C52" s="406" t="s">
        <v>736</v>
      </c>
      <c r="D52" s="406" t="s">
        <v>178</v>
      </c>
      <c r="E52" s="406" t="s">
        <v>477</v>
      </c>
      <c r="F52" s="406" t="s">
        <v>510</v>
      </c>
      <c r="G52" s="406" t="s">
        <v>737</v>
      </c>
      <c r="H52" s="406"/>
      <c r="I52" s="406" t="s">
        <v>346</v>
      </c>
      <c r="J52" s="418">
        <v>10</v>
      </c>
    </row>
    <row r="53" spans="1:10">
      <c r="A53" s="406" t="s">
        <v>115</v>
      </c>
      <c r="B53" s="406">
        <v>31</v>
      </c>
      <c r="C53" s="406" t="s">
        <v>736</v>
      </c>
      <c r="D53" s="406" t="s">
        <v>178</v>
      </c>
      <c r="E53" s="406" t="s">
        <v>477</v>
      </c>
      <c r="F53" s="406" t="s">
        <v>510</v>
      </c>
      <c r="G53" s="406" t="s">
        <v>737</v>
      </c>
      <c r="H53" s="406"/>
      <c r="I53" s="406" t="s">
        <v>346</v>
      </c>
      <c r="J53" s="418">
        <v>3</v>
      </c>
    </row>
    <row r="54" spans="1:10">
      <c r="A54" s="406" t="s">
        <v>131</v>
      </c>
      <c r="B54" s="406">
        <v>32</v>
      </c>
      <c r="C54" s="406" t="s">
        <v>736</v>
      </c>
      <c r="D54" s="406" t="s">
        <v>178</v>
      </c>
      <c r="E54" s="406" t="s">
        <v>477</v>
      </c>
      <c r="F54" s="406" t="s">
        <v>510</v>
      </c>
      <c r="G54" s="406" t="s">
        <v>737</v>
      </c>
      <c r="H54" s="406"/>
      <c r="I54" s="406" t="s">
        <v>346</v>
      </c>
      <c r="J54" s="418">
        <v>3</v>
      </c>
    </row>
    <row r="55" spans="1:10">
      <c r="A55" s="406" t="s">
        <v>738</v>
      </c>
      <c r="B55" s="406">
        <v>33</v>
      </c>
      <c r="C55" s="406" t="s">
        <v>736</v>
      </c>
      <c r="D55" s="406" t="s">
        <v>178</v>
      </c>
      <c r="E55" s="406" t="s">
        <v>477</v>
      </c>
      <c r="F55" s="406" t="s">
        <v>510</v>
      </c>
      <c r="G55" s="406" t="s">
        <v>737</v>
      </c>
      <c r="H55" s="406"/>
      <c r="I55" s="406" t="s">
        <v>346</v>
      </c>
      <c r="J55" s="418">
        <v>3</v>
      </c>
    </row>
    <row r="56" spans="1:10">
      <c r="A56" s="406" t="s">
        <v>146</v>
      </c>
      <c r="B56" s="406">
        <v>34</v>
      </c>
      <c r="C56" s="406" t="s">
        <v>736</v>
      </c>
      <c r="D56" s="406" t="s">
        <v>178</v>
      </c>
      <c r="E56" s="406" t="s">
        <v>477</v>
      </c>
      <c r="F56" s="406" t="s">
        <v>510</v>
      </c>
      <c r="G56" s="406" t="s">
        <v>737</v>
      </c>
      <c r="H56" s="406"/>
      <c r="I56" s="406" t="s">
        <v>346</v>
      </c>
      <c r="J56" s="418">
        <v>30</v>
      </c>
    </row>
    <row r="57" spans="1:10">
      <c r="A57" s="406" t="s">
        <v>138</v>
      </c>
      <c r="B57" s="406">
        <v>35</v>
      </c>
      <c r="C57" s="406" t="s">
        <v>736</v>
      </c>
      <c r="D57" s="406" t="s">
        <v>178</v>
      </c>
      <c r="E57" s="406" t="s">
        <v>477</v>
      </c>
      <c r="F57" s="406" t="s">
        <v>510</v>
      </c>
      <c r="G57" s="406" t="s">
        <v>737</v>
      </c>
      <c r="H57" s="406"/>
      <c r="I57" s="406" t="s">
        <v>346</v>
      </c>
      <c r="J57" s="418">
        <v>10</v>
      </c>
    </row>
    <row r="58" spans="1:10">
      <c r="A58" s="406" t="s">
        <v>112</v>
      </c>
      <c r="B58" s="406">
        <v>36</v>
      </c>
      <c r="C58" s="406" t="s">
        <v>736</v>
      </c>
      <c r="D58" s="406" t="s">
        <v>178</v>
      </c>
      <c r="E58" s="406" t="s">
        <v>477</v>
      </c>
      <c r="F58" s="406" t="s">
        <v>510</v>
      </c>
      <c r="G58" s="406" t="s">
        <v>737</v>
      </c>
      <c r="H58" s="406"/>
      <c r="I58" s="406" t="s">
        <v>346</v>
      </c>
      <c r="J58" s="418">
        <v>0</v>
      </c>
    </row>
    <row r="59" spans="1:10">
      <c r="A59" s="406" t="s">
        <v>739</v>
      </c>
      <c r="B59" s="406">
        <v>37</v>
      </c>
      <c r="C59" s="406" t="s">
        <v>736</v>
      </c>
      <c r="D59" s="406" t="s">
        <v>178</v>
      </c>
      <c r="E59" s="406" t="s">
        <v>477</v>
      </c>
      <c r="F59" s="406" t="s">
        <v>510</v>
      </c>
      <c r="G59" s="406" t="s">
        <v>737</v>
      </c>
      <c r="H59" s="406"/>
      <c r="I59" s="406" t="s">
        <v>346</v>
      </c>
      <c r="J59" s="418">
        <v>0</v>
      </c>
    </row>
    <row r="60" spans="1:10">
      <c r="A60" s="406" t="s">
        <v>114</v>
      </c>
      <c r="B60" s="406">
        <v>38</v>
      </c>
      <c r="C60" s="406" t="s">
        <v>736</v>
      </c>
      <c r="D60" s="406" t="s">
        <v>178</v>
      </c>
      <c r="E60" s="406" t="s">
        <v>477</v>
      </c>
      <c r="F60" s="406" t="s">
        <v>510</v>
      </c>
      <c r="G60" s="406" t="s">
        <v>737</v>
      </c>
      <c r="H60" s="406"/>
      <c r="I60" s="406" t="s">
        <v>346</v>
      </c>
      <c r="J60" s="418">
        <v>3</v>
      </c>
    </row>
    <row r="61" spans="1:10">
      <c r="A61" s="406" t="s">
        <v>140</v>
      </c>
      <c r="B61" s="406">
        <v>39</v>
      </c>
      <c r="C61" s="406" t="s">
        <v>736</v>
      </c>
      <c r="D61" s="406" t="s">
        <v>178</v>
      </c>
      <c r="E61" s="406" t="s">
        <v>477</v>
      </c>
      <c r="F61" s="406" t="s">
        <v>510</v>
      </c>
      <c r="G61" s="406" t="s">
        <v>737</v>
      </c>
      <c r="H61" s="406"/>
      <c r="I61" s="406" t="s">
        <v>346</v>
      </c>
      <c r="J61" s="418">
        <v>30</v>
      </c>
    </row>
    <row r="62" spans="1:10">
      <c r="A62" s="18" t="s">
        <v>121</v>
      </c>
      <c r="B62" s="18">
        <v>40</v>
      </c>
      <c r="C62" s="18" t="s">
        <v>736</v>
      </c>
      <c r="D62" s="18" t="s">
        <v>740</v>
      </c>
      <c r="E62" s="18" t="s">
        <v>477</v>
      </c>
      <c r="F62" s="18" t="s">
        <v>510</v>
      </c>
      <c r="G62" s="18" t="s">
        <v>737</v>
      </c>
      <c r="H62" s="18"/>
      <c r="I62" s="18" t="s">
        <v>346</v>
      </c>
      <c r="J62" s="2">
        <v>33</v>
      </c>
    </row>
    <row r="63" spans="1:10">
      <c r="A63" s="18" t="s">
        <v>129</v>
      </c>
      <c r="B63" s="18">
        <v>41</v>
      </c>
      <c r="C63" s="18" t="s">
        <v>736</v>
      </c>
      <c r="D63" s="18" t="s">
        <v>740</v>
      </c>
      <c r="E63" s="18" t="s">
        <v>477</v>
      </c>
      <c r="F63" s="18" t="s">
        <v>510</v>
      </c>
      <c r="G63" s="18" t="s">
        <v>737</v>
      </c>
      <c r="H63" s="18"/>
      <c r="I63" s="18" t="s">
        <v>346</v>
      </c>
      <c r="J63" s="2">
        <v>62</v>
      </c>
    </row>
    <row r="64" spans="1:10">
      <c r="A64" s="18" t="s">
        <v>115</v>
      </c>
      <c r="B64" s="18">
        <v>42</v>
      </c>
      <c r="C64" s="18" t="s">
        <v>736</v>
      </c>
      <c r="D64" s="18" t="s">
        <v>740</v>
      </c>
      <c r="E64" s="18" t="s">
        <v>477</v>
      </c>
      <c r="F64" s="18" t="s">
        <v>510</v>
      </c>
      <c r="G64" s="18" t="s">
        <v>737</v>
      </c>
      <c r="H64" s="18"/>
      <c r="I64" s="18" t="s">
        <v>346</v>
      </c>
      <c r="J64" s="2">
        <v>3.9</v>
      </c>
    </row>
    <row r="65" spans="1:10">
      <c r="A65" s="18" t="s">
        <v>115</v>
      </c>
      <c r="B65" s="18">
        <v>43</v>
      </c>
      <c r="C65" s="18" t="s">
        <v>736</v>
      </c>
      <c r="D65" s="18" t="s">
        <v>741</v>
      </c>
      <c r="E65" s="18" t="s">
        <v>477</v>
      </c>
      <c r="F65" s="18" t="s">
        <v>510</v>
      </c>
      <c r="G65" s="18" t="s">
        <v>737</v>
      </c>
      <c r="H65" s="18"/>
      <c r="I65" s="18" t="s">
        <v>346</v>
      </c>
      <c r="J65" s="2">
        <v>0</v>
      </c>
    </row>
    <row r="66" spans="1:10">
      <c r="A66" s="18" t="s">
        <v>115</v>
      </c>
      <c r="B66" s="18">
        <v>44</v>
      </c>
      <c r="C66" s="18" t="s">
        <v>736</v>
      </c>
      <c r="D66" s="18" t="s">
        <v>742</v>
      </c>
      <c r="E66" s="18" t="s">
        <v>477</v>
      </c>
      <c r="F66" s="18" t="s">
        <v>510</v>
      </c>
      <c r="G66" s="18" t="s">
        <v>737</v>
      </c>
      <c r="H66" s="18"/>
      <c r="I66" s="18" t="s">
        <v>346</v>
      </c>
      <c r="J66" s="2">
        <v>0</v>
      </c>
    </row>
    <row r="67" spans="1:10">
      <c r="A67" s="18" t="s">
        <v>121</v>
      </c>
      <c r="B67" s="18">
        <v>45</v>
      </c>
      <c r="C67" s="18" t="s">
        <v>736</v>
      </c>
      <c r="D67" s="18" t="s">
        <v>742</v>
      </c>
      <c r="E67" s="18" t="s">
        <v>477</v>
      </c>
      <c r="F67" s="18" t="s">
        <v>510</v>
      </c>
      <c r="G67" s="18" t="s">
        <v>737</v>
      </c>
      <c r="H67" s="18"/>
      <c r="I67" s="18" t="s">
        <v>346</v>
      </c>
      <c r="J67" s="2">
        <v>0</v>
      </c>
    </row>
    <row r="68" spans="1:10">
      <c r="A68" s="18" t="s">
        <v>126</v>
      </c>
      <c r="B68" s="18">
        <v>46</v>
      </c>
      <c r="C68" s="18" t="s">
        <v>736</v>
      </c>
      <c r="D68" s="18" t="s">
        <v>742</v>
      </c>
      <c r="E68" s="18" t="s">
        <v>477</v>
      </c>
      <c r="F68" s="18" t="s">
        <v>510</v>
      </c>
      <c r="G68" s="18" t="s">
        <v>737</v>
      </c>
      <c r="H68" s="18"/>
      <c r="I68" s="18" t="s">
        <v>346</v>
      </c>
      <c r="J68" s="2">
        <v>0</v>
      </c>
    </row>
    <row r="69" spans="1:10">
      <c r="A69" s="18" t="s">
        <v>115</v>
      </c>
      <c r="B69" s="18">
        <v>47</v>
      </c>
      <c r="C69" s="18" t="s">
        <v>736</v>
      </c>
      <c r="D69" s="18" t="s">
        <v>743</v>
      </c>
      <c r="E69" s="18" t="s">
        <v>477</v>
      </c>
      <c r="F69" s="18" t="s">
        <v>510</v>
      </c>
      <c r="G69" s="18" t="s">
        <v>737</v>
      </c>
      <c r="H69" s="18"/>
      <c r="I69" s="18" t="s">
        <v>346</v>
      </c>
      <c r="J69" s="2">
        <v>3.9</v>
      </c>
    </row>
    <row r="70" spans="1:10">
      <c r="A70" s="18" t="s">
        <v>121</v>
      </c>
      <c r="B70" s="18">
        <v>48</v>
      </c>
      <c r="C70" s="18" t="s">
        <v>736</v>
      </c>
      <c r="D70" s="18" t="s">
        <v>743</v>
      </c>
      <c r="E70" s="18" t="s">
        <v>477</v>
      </c>
      <c r="F70" s="18" t="s">
        <v>510</v>
      </c>
      <c r="G70" s="18" t="s">
        <v>737</v>
      </c>
      <c r="H70" s="18"/>
      <c r="I70" s="18" t="s">
        <v>346</v>
      </c>
      <c r="J70" s="2">
        <v>33</v>
      </c>
    </row>
    <row r="71" spans="1:10">
      <c r="A71" s="406" t="s">
        <v>112</v>
      </c>
      <c r="B71" s="406">
        <v>49</v>
      </c>
      <c r="C71" s="406" t="s">
        <v>736</v>
      </c>
      <c r="D71" s="406" t="s">
        <v>744</v>
      </c>
      <c r="E71" s="406" t="s">
        <v>477</v>
      </c>
      <c r="F71" s="406" t="s">
        <v>510</v>
      </c>
      <c r="G71" s="406" t="s">
        <v>737</v>
      </c>
      <c r="H71" s="406"/>
      <c r="I71" s="406" t="s">
        <v>346</v>
      </c>
      <c r="J71" s="418">
        <v>200</v>
      </c>
    </row>
    <row r="72" spans="1:10">
      <c r="A72" s="406" t="s">
        <v>140</v>
      </c>
      <c r="B72" s="406">
        <v>50</v>
      </c>
      <c r="C72" s="406" t="s">
        <v>736</v>
      </c>
      <c r="D72" s="406" t="s">
        <v>744</v>
      </c>
      <c r="E72" s="406" t="s">
        <v>477</v>
      </c>
      <c r="F72" s="406" t="s">
        <v>510</v>
      </c>
      <c r="G72" s="406" t="s">
        <v>737</v>
      </c>
      <c r="H72" s="406"/>
      <c r="I72" s="406" t="s">
        <v>346</v>
      </c>
      <c r="J72" s="418">
        <v>300</v>
      </c>
    </row>
    <row r="73" spans="1:10">
      <c r="A73" s="406" t="s">
        <v>129</v>
      </c>
      <c r="B73" s="406">
        <v>51</v>
      </c>
      <c r="C73" s="406" t="s">
        <v>736</v>
      </c>
      <c r="D73" s="406" t="s">
        <v>744</v>
      </c>
      <c r="E73" s="406" t="s">
        <v>477</v>
      </c>
      <c r="F73" s="406" t="s">
        <v>510</v>
      </c>
      <c r="G73" s="406" t="s">
        <v>737</v>
      </c>
      <c r="H73" s="406"/>
      <c r="I73" s="406" t="s">
        <v>346</v>
      </c>
      <c r="J73" s="418">
        <v>5</v>
      </c>
    </row>
    <row r="74" spans="1:10">
      <c r="A74" s="406" t="s">
        <v>121</v>
      </c>
      <c r="B74" s="406">
        <v>52</v>
      </c>
      <c r="C74" s="406" t="s">
        <v>736</v>
      </c>
      <c r="D74" s="406" t="s">
        <v>744</v>
      </c>
      <c r="E74" s="406" t="s">
        <v>477</v>
      </c>
      <c r="F74" s="406" t="s">
        <v>510</v>
      </c>
      <c r="G74" s="406" t="s">
        <v>737</v>
      </c>
      <c r="H74" s="406"/>
      <c r="I74" s="406" t="s">
        <v>346</v>
      </c>
      <c r="J74" s="418">
        <v>10</v>
      </c>
    </row>
    <row r="75" spans="1:10">
      <c r="A75" s="406" t="s">
        <v>126</v>
      </c>
      <c r="B75" s="406">
        <v>53</v>
      </c>
      <c r="C75" s="406" t="s">
        <v>736</v>
      </c>
      <c r="D75" s="406" t="s">
        <v>744</v>
      </c>
      <c r="E75" s="406" t="s">
        <v>477</v>
      </c>
      <c r="F75" s="406" t="s">
        <v>510</v>
      </c>
      <c r="G75" s="406" t="s">
        <v>737</v>
      </c>
      <c r="H75" s="406"/>
      <c r="I75" s="406" t="s">
        <v>346</v>
      </c>
      <c r="J75" s="418">
        <v>10</v>
      </c>
    </row>
    <row r="76" spans="1:10">
      <c r="A76" s="406" t="s">
        <v>115</v>
      </c>
      <c r="B76" s="406">
        <v>54</v>
      </c>
      <c r="C76" s="406" t="s">
        <v>736</v>
      </c>
      <c r="D76" s="406" t="s">
        <v>744</v>
      </c>
      <c r="E76" s="406" t="s">
        <v>477</v>
      </c>
      <c r="F76" s="406" t="s">
        <v>510</v>
      </c>
      <c r="G76" s="406" t="s">
        <v>737</v>
      </c>
      <c r="H76" s="406"/>
      <c r="I76" s="406" t="s">
        <v>346</v>
      </c>
      <c r="J76" s="418">
        <v>10</v>
      </c>
    </row>
    <row r="77" spans="1:10">
      <c r="A77" s="406" t="s">
        <v>119</v>
      </c>
      <c r="B77" s="406">
        <v>55</v>
      </c>
      <c r="C77" s="406" t="s">
        <v>736</v>
      </c>
      <c r="D77" s="406" t="s">
        <v>744</v>
      </c>
      <c r="E77" s="406" t="s">
        <v>477</v>
      </c>
      <c r="F77" s="406" t="s">
        <v>510</v>
      </c>
      <c r="G77" s="406" t="s">
        <v>737</v>
      </c>
      <c r="H77" s="406"/>
      <c r="I77" s="406" t="s">
        <v>346</v>
      </c>
      <c r="J77" s="2">
        <v>10</v>
      </c>
    </row>
    <row r="78" spans="1:10">
      <c r="A78" s="406" t="s">
        <v>131</v>
      </c>
      <c r="B78" s="406">
        <v>56</v>
      </c>
      <c r="C78" s="406" t="s">
        <v>736</v>
      </c>
      <c r="D78" s="406" t="s">
        <v>744</v>
      </c>
      <c r="E78" s="406" t="s">
        <v>477</v>
      </c>
      <c r="F78" s="406" t="s">
        <v>510</v>
      </c>
      <c r="G78" s="406" t="s">
        <v>737</v>
      </c>
      <c r="H78" s="406"/>
      <c r="I78" s="406" t="s">
        <v>346</v>
      </c>
      <c r="J78" s="2">
        <v>10</v>
      </c>
    </row>
    <row r="79" spans="1:10">
      <c r="A79" s="406" t="s">
        <v>745</v>
      </c>
      <c r="B79" s="406">
        <v>57</v>
      </c>
      <c r="C79" s="406" t="s">
        <v>736</v>
      </c>
      <c r="D79" s="406" t="s">
        <v>744</v>
      </c>
      <c r="E79" s="406" t="s">
        <v>477</v>
      </c>
      <c r="F79" s="406" t="s">
        <v>510</v>
      </c>
      <c r="G79" s="406" t="s">
        <v>737</v>
      </c>
      <c r="H79" s="406"/>
      <c r="I79" s="406" t="s">
        <v>346</v>
      </c>
      <c r="J79" s="2">
        <v>0</v>
      </c>
    </row>
  </sheetData>
  <sortState xmlns:xlrd2="http://schemas.microsoft.com/office/spreadsheetml/2017/richdata2" ref="A2:AM28">
    <sortCondition ref="B2:B28"/>
    <sortCondition ref="A2:A28"/>
  </sortState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sheetPr codeName="Sheet2"/>
  <dimension ref="A1:G18"/>
  <sheetViews>
    <sheetView zoomScale="145" zoomScaleNormal="145" workbookViewId="0">
      <selection activeCell="B11" sqref="B11"/>
    </sheetView>
  </sheetViews>
  <sheetFormatPr defaultColWidth="8.77734375" defaultRowHeight="14.4"/>
  <cols>
    <col min="1" max="1" width="17.21875" bestFit="1" customWidth="1"/>
    <col min="2" max="2" width="18.77734375" customWidth="1"/>
    <col min="3" max="3" width="5" bestFit="1" customWidth="1"/>
    <col min="4" max="4" width="9.21875" bestFit="1" customWidth="1"/>
    <col min="5" max="5" width="17.21875" bestFit="1" customWidth="1"/>
    <col min="6" max="6" width="37.44140625" bestFit="1" customWidth="1"/>
    <col min="7" max="7" width="109.5546875" bestFit="1" customWidth="1"/>
    <col min="8" max="8" width="7.77734375" bestFit="1" customWidth="1"/>
    <col min="9" max="10" width="26.21875" bestFit="1" customWidth="1"/>
    <col min="11" max="11" width="12.44140625" bestFit="1" customWidth="1"/>
    <col min="12" max="13" width="26.21875" bestFit="1" customWidth="1"/>
  </cols>
  <sheetData>
    <row r="1" spans="1:7">
      <c r="A1" s="153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</row>
    <row r="2" spans="1:7">
      <c r="A2" s="153" t="s">
        <v>86</v>
      </c>
      <c r="B2" s="154">
        <v>2021</v>
      </c>
      <c r="G2" t="s">
        <v>87</v>
      </c>
    </row>
    <row r="3" spans="1:7">
      <c r="A3" s="153" t="s">
        <v>88</v>
      </c>
      <c r="B3" s="154">
        <v>2050</v>
      </c>
      <c r="G3" t="s">
        <v>89</v>
      </c>
    </row>
    <row r="4" spans="1:7">
      <c r="A4" s="153" t="s">
        <v>90</v>
      </c>
      <c r="B4" s="154">
        <v>5</v>
      </c>
      <c r="G4" t="s">
        <v>91</v>
      </c>
    </row>
    <row r="5" spans="1:7">
      <c r="A5" s="153" t="s">
        <v>92</v>
      </c>
      <c r="B5" s="154">
        <v>2023</v>
      </c>
      <c r="G5" t="s">
        <v>93</v>
      </c>
    </row>
    <row r="6" spans="1:7" ht="28.8">
      <c r="A6" s="153" t="s">
        <v>94</v>
      </c>
      <c r="B6" s="154">
        <v>2023</v>
      </c>
      <c r="G6" s="146" t="s">
        <v>95</v>
      </c>
    </row>
    <row r="7" spans="1:7">
      <c r="A7" s="153" t="s">
        <v>96</v>
      </c>
      <c r="B7" s="154">
        <v>1000</v>
      </c>
    </row>
    <row r="8" spans="1:7">
      <c r="A8" s="4" t="s">
        <v>97</v>
      </c>
      <c r="B8" s="154">
        <v>10</v>
      </c>
    </row>
    <row r="9" spans="1:7">
      <c r="A9" s="4" t="s">
        <v>98</v>
      </c>
      <c r="B9" s="154" t="s">
        <v>99</v>
      </c>
    </row>
    <row r="10" spans="1:7">
      <c r="A10" s="4" t="s">
        <v>100</v>
      </c>
      <c r="B10" s="155">
        <v>61221801975.75087</v>
      </c>
      <c r="C10">
        <v>2021</v>
      </c>
      <c r="D10" t="str">
        <f>B9</f>
        <v>Panama</v>
      </c>
      <c r="E10" t="s">
        <v>101</v>
      </c>
      <c r="F10" t="s">
        <v>102</v>
      </c>
    </row>
    <row r="11" spans="1:7">
      <c r="A11" s="4" t="s">
        <v>103</v>
      </c>
      <c r="B11" s="154">
        <v>4.351267</v>
      </c>
      <c r="C11">
        <v>2021</v>
      </c>
      <c r="D11" t="str">
        <f>B9</f>
        <v>Panama</v>
      </c>
      <c r="E11" t="s">
        <v>104</v>
      </c>
      <c r="F11" t="s">
        <v>102</v>
      </c>
    </row>
    <row r="12" spans="1:7">
      <c r="A12" s="4" t="s">
        <v>105</v>
      </c>
      <c r="B12" s="321">
        <v>5.1280000000000001</v>
      </c>
      <c r="C12">
        <v>2050</v>
      </c>
      <c r="D12" t="str">
        <f>B9</f>
        <v>Panama</v>
      </c>
      <c r="E12" t="s">
        <v>104</v>
      </c>
      <c r="F12" t="s">
        <v>106</v>
      </c>
    </row>
    <row r="13" spans="1:7">
      <c r="A13" s="4" t="s">
        <v>107</v>
      </c>
      <c r="B13" s="154" t="s">
        <v>108</v>
      </c>
    </row>
    <row r="14" spans="1:7">
      <c r="B14" s="154"/>
    </row>
    <row r="15" spans="1:7">
      <c r="B15" s="155"/>
    </row>
    <row r="16" spans="1:7">
      <c r="B16" s="154"/>
    </row>
    <row r="17" spans="2:2">
      <c r="B17" s="154"/>
    </row>
    <row r="18" spans="2:2">
      <c r="B18" s="15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6278-8840-4A44-885B-056CB42BEC73}">
  <sheetPr codeName="Sheet19"/>
  <dimension ref="A1:AM104"/>
  <sheetViews>
    <sheetView topLeftCell="B1" zoomScale="72" zoomScaleNormal="90" workbookViewId="0">
      <pane ySplit="1" topLeftCell="A82" activePane="bottomLeft" state="frozen"/>
      <selection activeCell="D1" sqref="D1"/>
      <selection pane="bottomLeft" activeCell="O32" sqref="O32"/>
    </sheetView>
  </sheetViews>
  <sheetFormatPr defaultColWidth="11.21875" defaultRowHeight="14.4"/>
  <cols>
    <col min="1" max="1" width="7.77734375" customWidth="1"/>
    <col min="2" max="2" width="27.5546875" bestFit="1" customWidth="1"/>
    <col min="3" max="3" width="3" bestFit="1" customWidth="1"/>
    <col min="4" max="4" width="17.21875" customWidth="1"/>
    <col min="5" max="5" width="39.21875" customWidth="1"/>
    <col min="6" max="6" width="13.44140625" bestFit="1" customWidth="1"/>
    <col min="7" max="7" width="24.21875" bestFit="1" customWidth="1"/>
    <col min="8" max="8" width="11.77734375" bestFit="1" customWidth="1"/>
    <col min="9" max="9" width="12.44140625" customWidth="1"/>
    <col min="10" max="10" width="10.5546875" bestFit="1" customWidth="1"/>
    <col min="11" max="11" width="5.5546875" bestFit="1" customWidth="1"/>
    <col min="12" max="12" width="6.44140625" customWidth="1"/>
    <col min="13" max="13" width="6.77734375" customWidth="1"/>
    <col min="14" max="18" width="5" bestFit="1" customWidth="1"/>
    <col min="19" max="19" width="5.21875" customWidth="1"/>
    <col min="20" max="38" width="5.5546875" bestFit="1" customWidth="1"/>
    <col min="39" max="39" width="5" bestFit="1" customWidth="1"/>
  </cols>
  <sheetData>
    <row r="1" spans="1:39" ht="29.4" thickBot="1">
      <c r="A1" s="169" t="s">
        <v>305</v>
      </c>
      <c r="B1" s="4" t="s">
        <v>1</v>
      </c>
      <c r="C1" s="4" t="s">
        <v>0</v>
      </c>
      <c r="D1" s="4" t="s">
        <v>79</v>
      </c>
      <c r="E1" s="4" t="s">
        <v>111</v>
      </c>
      <c r="F1" s="4" t="s">
        <v>474</v>
      </c>
      <c r="G1" s="4" t="s">
        <v>83</v>
      </c>
      <c r="H1" s="4" t="s">
        <v>317</v>
      </c>
      <c r="I1" s="4" t="s">
        <v>393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>
      <c r="A2" s="71" t="s">
        <v>320</v>
      </c>
      <c r="B2" s="327" t="s">
        <v>475</v>
      </c>
      <c r="C2" s="327">
        <v>1</v>
      </c>
      <c r="D2" s="327" t="s">
        <v>476</v>
      </c>
      <c r="E2" s="327" t="s">
        <v>245</v>
      </c>
      <c r="F2" s="327" t="s">
        <v>477</v>
      </c>
      <c r="G2" s="327" t="s">
        <v>478</v>
      </c>
      <c r="H2" s="327"/>
      <c r="I2" s="327" t="s">
        <v>346</v>
      </c>
      <c r="J2" s="127">
        <v>1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299"/>
    </row>
    <row r="3" spans="1:39">
      <c r="A3" s="73" t="s">
        <v>320</v>
      </c>
      <c r="B3" s="31" t="s">
        <v>475</v>
      </c>
      <c r="C3" s="31">
        <v>2</v>
      </c>
      <c r="D3" s="31" t="s">
        <v>476</v>
      </c>
      <c r="E3" s="31" t="s">
        <v>396</v>
      </c>
      <c r="F3" s="31" t="s">
        <v>477</v>
      </c>
      <c r="G3" s="31" t="s">
        <v>478</v>
      </c>
      <c r="H3" s="31"/>
      <c r="I3" s="31" t="s">
        <v>346</v>
      </c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58"/>
    </row>
    <row r="4" spans="1:39">
      <c r="A4" s="73" t="s">
        <v>320</v>
      </c>
      <c r="B4" s="31" t="s">
        <v>475</v>
      </c>
      <c r="C4" s="31">
        <v>3</v>
      </c>
      <c r="D4" s="31" t="s">
        <v>476</v>
      </c>
      <c r="E4" s="31" t="s">
        <v>397</v>
      </c>
      <c r="F4" s="31" t="s">
        <v>477</v>
      </c>
      <c r="G4" s="31" t="s">
        <v>478</v>
      </c>
      <c r="H4" s="31"/>
      <c r="I4" s="31" t="s">
        <v>346</v>
      </c>
      <c r="J4" s="2">
        <v>0.2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58"/>
    </row>
    <row r="5" spans="1:39">
      <c r="A5" s="73" t="s">
        <v>320</v>
      </c>
      <c r="B5" s="31" t="s">
        <v>475</v>
      </c>
      <c r="C5" s="31">
        <v>4</v>
      </c>
      <c r="D5" s="31" t="s">
        <v>476</v>
      </c>
      <c r="E5" s="31" t="s">
        <v>254</v>
      </c>
      <c r="F5" s="31" t="s">
        <v>477</v>
      </c>
      <c r="G5" s="31" t="s">
        <v>478</v>
      </c>
      <c r="H5" s="31"/>
      <c r="I5" s="31" t="s">
        <v>346</v>
      </c>
      <c r="J5" s="2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58"/>
    </row>
    <row r="6" spans="1:39">
      <c r="A6" s="73" t="s">
        <v>320</v>
      </c>
      <c r="B6" s="31" t="s">
        <v>475</v>
      </c>
      <c r="C6" s="31">
        <v>5</v>
      </c>
      <c r="D6" s="31" t="s">
        <v>476</v>
      </c>
      <c r="E6" s="31" t="s">
        <v>398</v>
      </c>
      <c r="F6" s="31" t="s">
        <v>477</v>
      </c>
      <c r="G6" s="31" t="s">
        <v>478</v>
      </c>
      <c r="H6" s="31"/>
      <c r="I6" s="31" t="s">
        <v>346</v>
      </c>
      <c r="J6" s="2">
        <v>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58"/>
    </row>
    <row r="7" spans="1:39">
      <c r="A7" s="73" t="s">
        <v>320</v>
      </c>
      <c r="B7" s="10" t="s">
        <v>479</v>
      </c>
      <c r="C7" s="10">
        <v>6</v>
      </c>
      <c r="D7" s="10" t="s">
        <v>476</v>
      </c>
      <c r="E7" s="10" t="s">
        <v>245</v>
      </c>
      <c r="F7" s="10" t="s">
        <v>477</v>
      </c>
      <c r="G7" s="10" t="s">
        <v>480</v>
      </c>
      <c r="H7" s="10"/>
      <c r="I7" s="10" t="s">
        <v>346</v>
      </c>
      <c r="J7" s="2">
        <v>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58"/>
    </row>
    <row r="8" spans="1:39">
      <c r="A8" s="73" t="s">
        <v>320</v>
      </c>
      <c r="B8" s="10" t="s">
        <v>479</v>
      </c>
      <c r="C8" s="10">
        <v>7</v>
      </c>
      <c r="D8" s="10" t="s">
        <v>476</v>
      </c>
      <c r="E8" s="10" t="s">
        <v>396</v>
      </c>
      <c r="F8" s="10" t="s">
        <v>477</v>
      </c>
      <c r="G8" s="10" t="s">
        <v>480</v>
      </c>
      <c r="H8" s="10"/>
      <c r="I8" s="10" t="s">
        <v>346</v>
      </c>
      <c r="J8" s="2">
        <v>72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58"/>
    </row>
    <row r="9" spans="1:39">
      <c r="A9" s="73" t="s">
        <v>320</v>
      </c>
      <c r="B9" s="10" t="s">
        <v>479</v>
      </c>
      <c r="C9" s="10">
        <v>8</v>
      </c>
      <c r="D9" s="10" t="s">
        <v>476</v>
      </c>
      <c r="E9" s="10" t="s">
        <v>397</v>
      </c>
      <c r="F9" s="10" t="s">
        <v>477</v>
      </c>
      <c r="G9" s="10" t="s">
        <v>480</v>
      </c>
      <c r="H9" s="10"/>
      <c r="I9" s="10" t="s">
        <v>346</v>
      </c>
      <c r="J9" s="2">
        <v>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58"/>
    </row>
    <row r="10" spans="1:39">
      <c r="A10" s="73" t="s">
        <v>320</v>
      </c>
      <c r="B10" s="10" t="s">
        <v>479</v>
      </c>
      <c r="C10" s="10">
        <v>9</v>
      </c>
      <c r="D10" s="10" t="s">
        <v>476</v>
      </c>
      <c r="E10" s="10" t="s">
        <v>254</v>
      </c>
      <c r="F10" s="10" t="s">
        <v>477</v>
      </c>
      <c r="G10" s="10" t="s">
        <v>480</v>
      </c>
      <c r="H10" s="10"/>
      <c r="I10" s="10" t="s">
        <v>346</v>
      </c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58"/>
    </row>
    <row r="11" spans="1:39">
      <c r="A11" s="73" t="s">
        <v>320</v>
      </c>
      <c r="B11" s="10" t="s">
        <v>479</v>
      </c>
      <c r="C11" s="10">
        <v>10</v>
      </c>
      <c r="D11" s="10" t="s">
        <v>476</v>
      </c>
      <c r="E11" s="10" t="s">
        <v>398</v>
      </c>
      <c r="F11" s="10" t="s">
        <v>477</v>
      </c>
      <c r="G11" s="10" t="s">
        <v>480</v>
      </c>
      <c r="H11" s="10"/>
      <c r="I11" s="10" t="s">
        <v>346</v>
      </c>
      <c r="J11" s="2">
        <v>55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58"/>
    </row>
    <row r="12" spans="1:39">
      <c r="A12" s="73" t="s">
        <v>320</v>
      </c>
      <c r="B12" s="31" t="s">
        <v>481</v>
      </c>
      <c r="C12" s="31">
        <v>11</v>
      </c>
      <c r="D12" s="31" t="s">
        <v>476</v>
      </c>
      <c r="E12" s="31" t="s">
        <v>285</v>
      </c>
      <c r="F12" s="31" t="s">
        <v>477</v>
      </c>
      <c r="G12" s="342" t="s">
        <v>482</v>
      </c>
      <c r="H12" s="31"/>
      <c r="I12" s="31" t="s">
        <v>346</v>
      </c>
      <c r="J12" s="28">
        <f>(47.6*1000000000)/(4096000*1.206*365*0.86)</f>
        <v>30.697879800318788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58"/>
    </row>
    <row r="13" spans="1:39">
      <c r="A13" s="73" t="s">
        <v>320</v>
      </c>
      <c r="B13" s="31" t="s">
        <v>481</v>
      </c>
      <c r="C13" s="31">
        <v>12</v>
      </c>
      <c r="D13" s="31" t="s">
        <v>476</v>
      </c>
      <c r="E13" s="31" t="s">
        <v>419</v>
      </c>
      <c r="F13" s="31" t="s">
        <v>477</v>
      </c>
      <c r="G13" s="31" t="s">
        <v>483</v>
      </c>
      <c r="H13" s="31"/>
      <c r="I13" s="31" t="s">
        <v>346</v>
      </c>
      <c r="J13" s="322">
        <f>0.8*0.169*0.5*0.5*(16/12)*(1-0.1)*(1-0.75)*1000</f>
        <v>10.14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58"/>
    </row>
    <row r="14" spans="1:39">
      <c r="A14" s="73" t="s">
        <v>320</v>
      </c>
      <c r="B14" s="31" t="s">
        <v>481</v>
      </c>
      <c r="C14" s="31">
        <v>13</v>
      </c>
      <c r="D14" s="31" t="s">
        <v>476</v>
      </c>
      <c r="E14" s="31" t="s">
        <v>420</v>
      </c>
      <c r="F14" s="31" t="s">
        <v>477</v>
      </c>
      <c r="G14" s="31" t="s">
        <v>124</v>
      </c>
      <c r="H14" s="31"/>
      <c r="I14" s="31" t="s">
        <v>346</v>
      </c>
      <c r="J14" s="322"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58"/>
    </row>
    <row r="15" spans="1:39">
      <c r="A15" s="73" t="s">
        <v>320</v>
      </c>
      <c r="B15" s="31" t="s">
        <v>481</v>
      </c>
      <c r="C15" s="31">
        <v>14</v>
      </c>
      <c r="D15" s="31" t="s">
        <v>476</v>
      </c>
      <c r="E15" s="31" t="s">
        <v>421</v>
      </c>
      <c r="F15" s="31" t="s">
        <v>477</v>
      </c>
      <c r="G15" s="31" t="s">
        <v>484</v>
      </c>
      <c r="H15" s="31"/>
      <c r="I15" s="31" t="s">
        <v>346</v>
      </c>
      <c r="J15" s="322">
        <v>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58"/>
    </row>
    <row r="16" spans="1:39">
      <c r="A16" s="73" t="s">
        <v>320</v>
      </c>
      <c r="B16" s="31" t="s">
        <v>481</v>
      </c>
      <c r="C16" s="31">
        <v>15</v>
      </c>
      <c r="D16" s="31" t="s">
        <v>476</v>
      </c>
      <c r="E16" s="31" t="s">
        <v>294</v>
      </c>
      <c r="F16" s="31" t="s">
        <v>477</v>
      </c>
      <c r="G16" s="31" t="s">
        <v>484</v>
      </c>
      <c r="H16" s="31"/>
      <c r="I16" s="31" t="s">
        <v>346</v>
      </c>
      <c r="J16">
        <f>0.001*0.5</f>
        <v>5.0000000000000001E-4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58"/>
    </row>
    <row r="17" spans="1:39">
      <c r="A17" s="73" t="s">
        <v>320</v>
      </c>
      <c r="B17" s="31" t="s">
        <v>481</v>
      </c>
      <c r="C17" s="31">
        <v>16</v>
      </c>
      <c r="D17" s="31" t="s">
        <v>476</v>
      </c>
      <c r="E17" s="31" t="s">
        <v>422</v>
      </c>
      <c r="F17" s="31" t="s">
        <v>477</v>
      </c>
      <c r="G17" s="31" t="s">
        <v>485</v>
      </c>
      <c r="H17" s="31"/>
      <c r="I17" s="31" t="s">
        <v>346</v>
      </c>
      <c r="J17" s="28">
        <f>0.95*1000000/((20.42+4.38+58.35+2.9+5.84+11.67+42.3)*1000)</f>
        <v>6.5130947483888662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58"/>
    </row>
    <row r="18" spans="1:39">
      <c r="A18" s="73" t="s">
        <v>320</v>
      </c>
      <c r="B18" s="31" t="s">
        <v>481</v>
      </c>
      <c r="C18" s="31">
        <v>17</v>
      </c>
      <c r="D18" s="31" t="s">
        <v>476</v>
      </c>
      <c r="E18" s="31" t="s">
        <v>423</v>
      </c>
      <c r="F18" s="31" t="s">
        <v>477</v>
      </c>
      <c r="G18" s="31" t="s">
        <v>485</v>
      </c>
      <c r="H18" s="31"/>
      <c r="I18" s="31" t="s">
        <v>346</v>
      </c>
      <c r="J18">
        <v>6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58"/>
    </row>
    <row r="19" spans="1:39">
      <c r="A19" s="73" t="s">
        <v>320</v>
      </c>
      <c r="B19" s="427" t="s">
        <v>481</v>
      </c>
      <c r="C19" s="427">
        <v>18</v>
      </c>
      <c r="D19" s="427" t="s">
        <v>476</v>
      </c>
      <c r="E19" s="427" t="s">
        <v>422</v>
      </c>
      <c r="F19" s="427" t="s">
        <v>732</v>
      </c>
      <c r="G19" s="427" t="s">
        <v>733</v>
      </c>
      <c r="H19" s="427"/>
      <c r="I19" s="427" t="s">
        <v>346</v>
      </c>
      <c r="J19" s="426">
        <f>0.047*1000000/((20.42+4.38+58.35+2.9+5.84+11.67+42.3)*1000)</f>
        <v>0.32222679281502808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58"/>
    </row>
    <row r="20" spans="1:39">
      <c r="A20" s="73" t="s">
        <v>320</v>
      </c>
      <c r="B20" s="427" t="s">
        <v>481</v>
      </c>
      <c r="C20" s="427">
        <v>19</v>
      </c>
      <c r="D20" s="427" t="s">
        <v>476</v>
      </c>
      <c r="E20" s="427" t="s">
        <v>423</v>
      </c>
      <c r="F20" s="427" t="s">
        <v>732</v>
      </c>
      <c r="G20" s="427" t="s">
        <v>733</v>
      </c>
      <c r="H20" s="427"/>
      <c r="I20" s="427" t="s">
        <v>346</v>
      </c>
      <c r="J20" s="426">
        <f>0.047*1000000/((20.42+4.38+58.35+2.9+5.84+11.67+42.3)*1000)</f>
        <v>0.32222679281502808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58"/>
    </row>
    <row r="21" spans="1:39">
      <c r="A21" s="73" t="s">
        <v>320</v>
      </c>
      <c r="B21" s="31" t="s">
        <v>481</v>
      </c>
      <c r="C21" s="31">
        <v>18</v>
      </c>
      <c r="D21" s="31" t="s">
        <v>476</v>
      </c>
      <c r="E21" s="31" t="s">
        <v>299</v>
      </c>
      <c r="F21" s="31" t="s">
        <v>477</v>
      </c>
      <c r="G21" s="31" t="s">
        <v>483</v>
      </c>
      <c r="H21" s="31"/>
      <c r="I21" s="31" t="s">
        <v>346</v>
      </c>
      <c r="J21" s="322">
        <f>0.8*0.169*0.5*0.5*(16/12)*(1-0.1)*(1-0.75)*1000</f>
        <v>10.14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58"/>
    </row>
    <row r="22" spans="1:39">
      <c r="A22" s="73" t="s">
        <v>320</v>
      </c>
      <c r="B22" s="31" t="s">
        <v>481</v>
      </c>
      <c r="C22" s="31">
        <v>11</v>
      </c>
      <c r="D22" s="31" t="s">
        <v>476</v>
      </c>
      <c r="E22" s="31" t="s">
        <v>285</v>
      </c>
      <c r="F22" s="31" t="s">
        <v>477</v>
      </c>
      <c r="G22" s="342" t="s">
        <v>482</v>
      </c>
      <c r="H22" s="31"/>
      <c r="I22" s="31" t="s">
        <v>346</v>
      </c>
      <c r="J22" s="28">
        <f>(47.6*1000000000)/(4096000*1.206*365*0.86)</f>
        <v>30.697879800318788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58"/>
    </row>
    <row r="23" spans="1:39">
      <c r="A23" s="73" t="s">
        <v>320</v>
      </c>
      <c r="B23" s="31" t="s">
        <v>481</v>
      </c>
      <c r="C23" s="31">
        <v>12</v>
      </c>
      <c r="D23" s="31" t="s">
        <v>476</v>
      </c>
      <c r="E23" s="31" t="s">
        <v>419</v>
      </c>
      <c r="F23" s="31" t="s">
        <v>477</v>
      </c>
      <c r="G23" s="31" t="s">
        <v>483</v>
      </c>
      <c r="H23" s="31"/>
      <c r="I23" s="31" t="s">
        <v>346</v>
      </c>
      <c r="J23" s="322">
        <f>0.8*0.169*0.5*0.5*(16/12)*(1-0.1)*(1-0.75)*1000</f>
        <v>10.14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58"/>
    </row>
    <row r="24" spans="1:39">
      <c r="A24" s="73" t="s">
        <v>320</v>
      </c>
      <c r="B24" s="31" t="s">
        <v>481</v>
      </c>
      <c r="C24" s="31">
        <v>13</v>
      </c>
      <c r="D24" s="31" t="s">
        <v>476</v>
      </c>
      <c r="E24" s="31" t="s">
        <v>420</v>
      </c>
      <c r="F24" s="31" t="s">
        <v>477</v>
      </c>
      <c r="G24" s="31" t="s">
        <v>124</v>
      </c>
      <c r="H24" s="31"/>
      <c r="I24" s="31" t="s">
        <v>346</v>
      </c>
      <c r="J24" s="322"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58"/>
    </row>
    <row r="25" spans="1:39">
      <c r="A25" s="73" t="s">
        <v>320</v>
      </c>
      <c r="B25" s="31" t="s">
        <v>481</v>
      </c>
      <c r="C25" s="31">
        <v>14</v>
      </c>
      <c r="D25" s="31" t="s">
        <v>476</v>
      </c>
      <c r="E25" s="31" t="s">
        <v>421</v>
      </c>
      <c r="F25" s="31" t="s">
        <v>477</v>
      </c>
      <c r="G25" s="31" t="s">
        <v>484</v>
      </c>
      <c r="H25" s="31"/>
      <c r="I25" s="31" t="s">
        <v>346</v>
      </c>
      <c r="J25" s="322">
        <v>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58"/>
    </row>
    <row r="26" spans="1:39">
      <c r="A26" s="73" t="s">
        <v>320</v>
      </c>
      <c r="B26" s="31" t="s">
        <v>481</v>
      </c>
      <c r="C26" s="31">
        <v>15</v>
      </c>
      <c r="D26" s="31" t="s">
        <v>476</v>
      </c>
      <c r="E26" s="31" t="s">
        <v>294</v>
      </c>
      <c r="F26" s="31" t="s">
        <v>477</v>
      </c>
      <c r="G26" s="31" t="s">
        <v>484</v>
      </c>
      <c r="H26" s="31"/>
      <c r="I26" s="31" t="s">
        <v>346</v>
      </c>
      <c r="J26">
        <f>0.001*0.5</f>
        <v>5.0000000000000001E-4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58"/>
    </row>
    <row r="27" spans="1:39">
      <c r="A27" s="73" t="s">
        <v>320</v>
      </c>
      <c r="B27" s="31" t="s">
        <v>481</v>
      </c>
      <c r="C27" s="31">
        <v>16</v>
      </c>
      <c r="D27" s="31" t="s">
        <v>476</v>
      </c>
      <c r="E27" s="31" t="s">
        <v>422</v>
      </c>
      <c r="F27" s="31" t="s">
        <v>477</v>
      </c>
      <c r="G27" s="31" t="s">
        <v>485</v>
      </c>
      <c r="H27" s="31"/>
      <c r="I27" s="31" t="s">
        <v>346</v>
      </c>
      <c r="J27" s="28">
        <f>0.95*1000000/((20.42+4.38+58.35+2.9+5.84+11.67+42.3)*1000)</f>
        <v>6.5130947483888662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58"/>
    </row>
    <row r="28" spans="1:39">
      <c r="A28" s="73" t="s">
        <v>320</v>
      </c>
      <c r="B28" s="31" t="s">
        <v>481</v>
      </c>
      <c r="C28" s="31">
        <v>17</v>
      </c>
      <c r="D28" s="31" t="s">
        <v>476</v>
      </c>
      <c r="E28" s="31" t="s">
        <v>423</v>
      </c>
      <c r="F28" s="31" t="s">
        <v>477</v>
      </c>
      <c r="G28" s="31" t="s">
        <v>485</v>
      </c>
      <c r="H28" s="31"/>
      <c r="I28" s="31" t="s">
        <v>346</v>
      </c>
      <c r="J28">
        <v>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58"/>
    </row>
    <row r="29" spans="1:39">
      <c r="A29" s="73" t="s">
        <v>320</v>
      </c>
      <c r="B29" s="427" t="s">
        <v>481</v>
      </c>
      <c r="C29" s="427">
        <v>18</v>
      </c>
      <c r="D29" s="427" t="s">
        <v>476</v>
      </c>
      <c r="E29" s="427" t="s">
        <v>422</v>
      </c>
      <c r="F29" s="427" t="s">
        <v>732</v>
      </c>
      <c r="G29" s="427" t="s">
        <v>733</v>
      </c>
      <c r="H29" s="427"/>
      <c r="I29" s="427" t="s">
        <v>346</v>
      </c>
      <c r="J29" s="426">
        <f>0.047*1000000/((20.42+4.38+58.35+2.9+5.84+11.67+42.3)*1000)</f>
        <v>0.32222679281502808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58"/>
    </row>
    <row r="30" spans="1:39">
      <c r="A30" s="73" t="s">
        <v>320</v>
      </c>
      <c r="B30" s="427" t="s">
        <v>481</v>
      </c>
      <c r="C30" s="427">
        <v>19</v>
      </c>
      <c r="D30" s="427" t="s">
        <v>476</v>
      </c>
      <c r="E30" s="427" t="s">
        <v>423</v>
      </c>
      <c r="F30" s="427" t="s">
        <v>732</v>
      </c>
      <c r="G30" s="427" t="s">
        <v>733</v>
      </c>
      <c r="H30" s="427"/>
      <c r="I30" s="427" t="s">
        <v>346</v>
      </c>
      <c r="J30" s="426">
        <f>0.047*1000000/((20.42+4.38+58.35+2.9+5.84+11.67+42.3)*1000)</f>
        <v>0.32222679281502808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58"/>
    </row>
    <row r="31" spans="1:39">
      <c r="A31" s="73" t="s">
        <v>320</v>
      </c>
      <c r="B31" s="31" t="s">
        <v>481</v>
      </c>
      <c r="C31" s="31">
        <v>18</v>
      </c>
      <c r="D31" s="31" t="s">
        <v>476</v>
      </c>
      <c r="E31" s="31" t="s">
        <v>299</v>
      </c>
      <c r="F31" s="31" t="s">
        <v>477</v>
      </c>
      <c r="G31" s="31" t="s">
        <v>483</v>
      </c>
      <c r="H31" s="31"/>
      <c r="I31" s="31" t="s">
        <v>346</v>
      </c>
      <c r="J31" s="322">
        <f>0.8*0.169*0.5*0.5*(16/12)*(1-0.1)*(1-0.75)*1000</f>
        <v>10.14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58"/>
    </row>
    <row r="32" spans="1:39">
      <c r="A32" s="73" t="s">
        <v>320</v>
      </c>
      <c r="B32" s="147" t="s">
        <v>404</v>
      </c>
      <c r="C32" s="147">
        <v>19</v>
      </c>
      <c r="D32" s="31" t="s">
        <v>476</v>
      </c>
      <c r="E32" s="147" t="s">
        <v>405</v>
      </c>
      <c r="F32" s="147" t="s">
        <v>477</v>
      </c>
      <c r="G32" s="31" t="s">
        <v>486</v>
      </c>
      <c r="H32" s="147"/>
      <c r="I32" s="31" t="s">
        <v>346</v>
      </c>
      <c r="J32" s="322">
        <f>5.5*0.8*2.7</f>
        <v>11.880000000000003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58"/>
    </row>
    <row r="33" spans="1:39">
      <c r="A33" s="73" t="s">
        <v>320</v>
      </c>
      <c r="B33" s="147" t="s">
        <v>404</v>
      </c>
      <c r="C33" s="147">
        <v>20</v>
      </c>
      <c r="D33" s="31" t="s">
        <v>476</v>
      </c>
      <c r="E33" s="147" t="s">
        <v>487</v>
      </c>
      <c r="F33" s="147" t="s">
        <v>477</v>
      </c>
      <c r="G33" s="31" t="s">
        <v>486</v>
      </c>
      <c r="H33" s="147"/>
      <c r="I33" s="31" t="s">
        <v>346</v>
      </c>
      <c r="J33" s="322">
        <f>6.5*0.8*2.7</f>
        <v>14.040000000000001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58"/>
    </row>
    <row r="34" spans="1:39">
      <c r="A34" s="73" t="s">
        <v>320</v>
      </c>
      <c r="B34" s="147" t="s">
        <v>411</v>
      </c>
      <c r="C34" s="147">
        <v>21</v>
      </c>
      <c r="D34" s="31" t="s">
        <v>476</v>
      </c>
      <c r="E34" s="147" t="s">
        <v>412</v>
      </c>
      <c r="F34" s="147" t="s">
        <v>477</v>
      </c>
      <c r="G34" s="31" t="s">
        <v>486</v>
      </c>
      <c r="H34" s="147"/>
      <c r="I34" s="31" t="s">
        <v>346</v>
      </c>
      <c r="J34" s="322">
        <f>2.1*2.3*0.74</f>
        <v>3.5741999999999998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58"/>
    </row>
    <row r="35" spans="1:39">
      <c r="A35" s="73" t="s">
        <v>320</v>
      </c>
      <c r="B35" s="429" t="s">
        <v>404</v>
      </c>
      <c r="C35" s="429">
        <v>19</v>
      </c>
      <c r="D35" s="427" t="s">
        <v>476</v>
      </c>
      <c r="E35" s="429" t="s">
        <v>734</v>
      </c>
      <c r="F35" s="429" t="s">
        <v>732</v>
      </c>
      <c r="G35" s="427" t="s">
        <v>735</v>
      </c>
      <c r="H35" s="429"/>
      <c r="I35" s="427" t="s">
        <v>346</v>
      </c>
      <c r="J35" s="428">
        <f>0.022*1000000/(2564+2561)</f>
        <v>4.2926829268292686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58"/>
    </row>
    <row r="36" spans="1:39">
      <c r="A36" s="73" t="s">
        <v>320</v>
      </c>
      <c r="B36" s="429" t="s">
        <v>404</v>
      </c>
      <c r="C36" s="429">
        <v>20</v>
      </c>
      <c r="D36" s="427" t="s">
        <v>476</v>
      </c>
      <c r="E36" s="429" t="s">
        <v>487</v>
      </c>
      <c r="F36" s="429" t="s">
        <v>732</v>
      </c>
      <c r="G36" s="427" t="s">
        <v>735</v>
      </c>
      <c r="H36" s="429"/>
      <c r="I36" s="427" t="s">
        <v>346</v>
      </c>
      <c r="J36" s="428">
        <f>0.066*1000000/(38712)</f>
        <v>1.7048977061376318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58"/>
    </row>
    <row r="37" spans="1:39">
      <c r="A37" s="73" t="s">
        <v>320</v>
      </c>
      <c r="B37" s="429" t="s">
        <v>411</v>
      </c>
      <c r="C37" s="429">
        <v>21</v>
      </c>
      <c r="D37" s="427" t="s">
        <v>476</v>
      </c>
      <c r="E37" s="429" t="s">
        <v>412</v>
      </c>
      <c r="F37" s="429" t="s">
        <v>732</v>
      </c>
      <c r="G37" s="427" t="s">
        <v>735</v>
      </c>
      <c r="H37" s="429"/>
      <c r="I37" s="427" t="s">
        <v>346</v>
      </c>
      <c r="J37" s="428">
        <f>0.046*1000000/(7021+6060+1885)</f>
        <v>3.073633569424028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58"/>
    </row>
    <row r="38" spans="1:39">
      <c r="A38" s="73" t="s">
        <v>320</v>
      </c>
      <c r="B38" s="147" t="s">
        <v>272</v>
      </c>
      <c r="C38" s="31">
        <v>22</v>
      </c>
      <c r="D38" s="31" t="s">
        <v>476</v>
      </c>
      <c r="E38" s="31" t="s">
        <v>774</v>
      </c>
      <c r="F38" s="147" t="s">
        <v>477</v>
      </c>
      <c r="G38" s="31" t="s">
        <v>486</v>
      </c>
      <c r="H38" s="147"/>
      <c r="I38" s="31" t="s">
        <v>346</v>
      </c>
      <c r="J38" s="449">
        <f>1.3*0.28*0.68*110</f>
        <v>27.227200000000003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58"/>
    </row>
    <row r="39" spans="1:39">
      <c r="A39" s="73" t="s">
        <v>320</v>
      </c>
      <c r="B39" s="147" t="s">
        <v>272</v>
      </c>
      <c r="C39" s="31">
        <v>23</v>
      </c>
      <c r="D39" s="31" t="s">
        <v>476</v>
      </c>
      <c r="E39" s="31" t="s">
        <v>488</v>
      </c>
      <c r="F39" s="147" t="s">
        <v>477</v>
      </c>
      <c r="G39" s="31" t="s">
        <v>486</v>
      </c>
      <c r="H39" s="147"/>
      <c r="I39" s="31" t="s">
        <v>346</v>
      </c>
      <c r="J39" s="449">
        <f>0.6*J38</f>
        <v>16.336320000000001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58"/>
    </row>
    <row r="40" spans="1:39">
      <c r="A40" s="73" t="s">
        <v>320</v>
      </c>
      <c r="B40" s="147" t="s">
        <v>272</v>
      </c>
      <c r="C40" s="31">
        <v>24</v>
      </c>
      <c r="D40" s="31" t="s">
        <v>476</v>
      </c>
      <c r="E40" s="31" t="s">
        <v>489</v>
      </c>
      <c r="F40" s="147" t="s">
        <v>477</v>
      </c>
      <c r="G40" s="31" t="s">
        <v>486</v>
      </c>
      <c r="H40" s="147"/>
      <c r="I40" s="31" t="s">
        <v>346</v>
      </c>
      <c r="J40" s="322">
        <f>1.3*0.52*1*220</f>
        <v>148.72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58"/>
    </row>
    <row r="41" spans="1:39">
      <c r="A41" s="73" t="s">
        <v>320</v>
      </c>
      <c r="B41" s="10" t="s">
        <v>491</v>
      </c>
      <c r="C41" s="10">
        <v>25</v>
      </c>
      <c r="D41" s="10" t="s">
        <v>476</v>
      </c>
      <c r="E41" s="10" t="s">
        <v>302</v>
      </c>
      <c r="F41" s="10" t="s">
        <v>477</v>
      </c>
      <c r="G41" s="10" t="s">
        <v>492</v>
      </c>
      <c r="H41" s="10"/>
      <c r="I41" s="10" t="s">
        <v>346</v>
      </c>
      <c r="J41" s="2">
        <v>4.3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58"/>
    </row>
    <row r="42" spans="1:39" ht="15" thickBot="1">
      <c r="A42" s="73" t="s">
        <v>320</v>
      </c>
      <c r="B42" s="10" t="s">
        <v>755</v>
      </c>
      <c r="C42" s="10">
        <v>26</v>
      </c>
      <c r="D42" s="10" t="s">
        <v>476</v>
      </c>
      <c r="E42" s="10" t="s">
        <v>752</v>
      </c>
      <c r="F42" s="10" t="s">
        <v>477</v>
      </c>
      <c r="G42" s="10" t="s">
        <v>756</v>
      </c>
      <c r="H42" s="10"/>
      <c r="I42" s="10" t="s">
        <v>346</v>
      </c>
      <c r="J42" s="440">
        <v>0.71955000000000002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206"/>
    </row>
    <row r="43" spans="1:39">
      <c r="A43" s="71" t="s">
        <v>330</v>
      </c>
      <c r="B43" s="327" t="s">
        <v>475</v>
      </c>
      <c r="C43" s="327">
        <v>1</v>
      </c>
      <c r="D43" s="327" t="s">
        <v>476</v>
      </c>
      <c r="E43" s="327" t="s">
        <v>245</v>
      </c>
      <c r="F43" s="327" t="s">
        <v>477</v>
      </c>
      <c r="G43" s="327" t="s">
        <v>478</v>
      </c>
      <c r="H43" s="327"/>
      <c r="I43" s="327" t="s">
        <v>354</v>
      </c>
      <c r="J43" s="127">
        <v>1</v>
      </c>
      <c r="K43" s="127">
        <v>1</v>
      </c>
      <c r="L43" s="127">
        <v>1</v>
      </c>
      <c r="M43" s="127">
        <v>1</v>
      </c>
      <c r="N43" s="549">
        <v>1</v>
      </c>
      <c r="O43" s="2">
        <f>N43+(($AM43-$J43)/25)</f>
        <v>0.98099999999999998</v>
      </c>
      <c r="P43" s="2">
        <f t="shared" ref="P43:AL43" si="0">O43+(($AM43-$J43)/25)</f>
        <v>0.96199999999999997</v>
      </c>
      <c r="Q43" s="2">
        <f t="shared" si="0"/>
        <v>0.94299999999999995</v>
      </c>
      <c r="R43" s="2">
        <f t="shared" si="0"/>
        <v>0.92399999999999993</v>
      </c>
      <c r="S43" s="2">
        <f t="shared" si="0"/>
        <v>0.90499999999999992</v>
      </c>
      <c r="T43" s="2">
        <f t="shared" si="0"/>
        <v>0.8859999999999999</v>
      </c>
      <c r="U43" s="2">
        <f t="shared" si="0"/>
        <v>0.86699999999999988</v>
      </c>
      <c r="V43" s="2">
        <f t="shared" si="0"/>
        <v>0.84799999999999986</v>
      </c>
      <c r="W43" s="2">
        <f t="shared" si="0"/>
        <v>0.82899999999999985</v>
      </c>
      <c r="X43" s="2">
        <f t="shared" si="0"/>
        <v>0.80999999999999983</v>
      </c>
      <c r="Y43" s="2">
        <f t="shared" si="0"/>
        <v>0.79099999999999981</v>
      </c>
      <c r="Z43" s="2">
        <f t="shared" si="0"/>
        <v>0.7719999999999998</v>
      </c>
      <c r="AA43" s="2">
        <f t="shared" si="0"/>
        <v>0.75299999999999978</v>
      </c>
      <c r="AB43" s="2">
        <f t="shared" si="0"/>
        <v>0.73399999999999976</v>
      </c>
      <c r="AC43" s="2">
        <f t="shared" si="0"/>
        <v>0.71499999999999975</v>
      </c>
      <c r="AD43" s="2">
        <f t="shared" si="0"/>
        <v>0.69599999999999973</v>
      </c>
      <c r="AE43" s="2">
        <f t="shared" si="0"/>
        <v>0.67699999999999971</v>
      </c>
      <c r="AF43" s="2">
        <f t="shared" si="0"/>
        <v>0.6579999999999997</v>
      </c>
      <c r="AG43" s="2">
        <f t="shared" si="0"/>
        <v>0.63899999999999968</v>
      </c>
      <c r="AH43" s="2">
        <f t="shared" si="0"/>
        <v>0.61999999999999966</v>
      </c>
      <c r="AI43" s="2">
        <f t="shared" si="0"/>
        <v>0.60099999999999965</v>
      </c>
      <c r="AJ43" s="2">
        <f t="shared" si="0"/>
        <v>0.58199999999999963</v>
      </c>
      <c r="AK43" s="2">
        <f t="shared" si="0"/>
        <v>0.56299999999999961</v>
      </c>
      <c r="AL43" s="2">
        <f t="shared" si="0"/>
        <v>0.54399999999999959</v>
      </c>
      <c r="AM43" s="406">
        <f>J43*(1-0.475)</f>
        <v>0.52500000000000002</v>
      </c>
    </row>
    <row r="44" spans="1:39">
      <c r="A44" s="73" t="s">
        <v>330</v>
      </c>
      <c r="B44" s="31" t="s">
        <v>475</v>
      </c>
      <c r="C44" s="31">
        <v>2</v>
      </c>
      <c r="D44" s="31" t="s">
        <v>476</v>
      </c>
      <c r="E44" s="31" t="s">
        <v>396</v>
      </c>
      <c r="F44" s="31" t="s">
        <v>477</v>
      </c>
      <c r="G44" s="31" t="s">
        <v>478</v>
      </c>
      <c r="H44" s="31"/>
      <c r="I44" s="31" t="s">
        <v>354</v>
      </c>
      <c r="J44" s="2">
        <v>2</v>
      </c>
      <c r="K44" s="2">
        <v>2</v>
      </c>
      <c r="L44" s="2">
        <v>2</v>
      </c>
      <c r="M44" s="2">
        <v>2</v>
      </c>
      <c r="N44" s="406">
        <v>2</v>
      </c>
      <c r="O44" s="2">
        <f t="shared" ref="O44:AL44" si="1">N44+(($AM44-$J44)/25)</f>
        <v>1.962</v>
      </c>
      <c r="P44" s="2">
        <f t="shared" si="1"/>
        <v>1.9239999999999999</v>
      </c>
      <c r="Q44" s="2">
        <f t="shared" si="1"/>
        <v>1.8859999999999999</v>
      </c>
      <c r="R44" s="2">
        <f t="shared" si="1"/>
        <v>1.8479999999999999</v>
      </c>
      <c r="S44" s="2">
        <f t="shared" si="1"/>
        <v>1.8099999999999998</v>
      </c>
      <c r="T44" s="2">
        <f t="shared" si="1"/>
        <v>1.7719999999999998</v>
      </c>
      <c r="U44" s="2">
        <f t="shared" si="1"/>
        <v>1.7339999999999998</v>
      </c>
      <c r="V44" s="2">
        <f t="shared" si="1"/>
        <v>1.6959999999999997</v>
      </c>
      <c r="W44" s="2">
        <f t="shared" si="1"/>
        <v>1.6579999999999997</v>
      </c>
      <c r="X44" s="2">
        <f t="shared" si="1"/>
        <v>1.6199999999999997</v>
      </c>
      <c r="Y44" s="2">
        <f t="shared" si="1"/>
        <v>1.5819999999999996</v>
      </c>
      <c r="Z44" s="2">
        <f t="shared" si="1"/>
        <v>1.5439999999999996</v>
      </c>
      <c r="AA44" s="2">
        <f t="shared" si="1"/>
        <v>1.5059999999999996</v>
      </c>
      <c r="AB44" s="2">
        <f t="shared" si="1"/>
        <v>1.4679999999999995</v>
      </c>
      <c r="AC44" s="2">
        <f t="shared" si="1"/>
        <v>1.4299999999999995</v>
      </c>
      <c r="AD44" s="2">
        <f t="shared" si="1"/>
        <v>1.3919999999999995</v>
      </c>
      <c r="AE44" s="2">
        <f t="shared" si="1"/>
        <v>1.3539999999999994</v>
      </c>
      <c r="AF44" s="2">
        <f t="shared" si="1"/>
        <v>1.3159999999999994</v>
      </c>
      <c r="AG44" s="2">
        <f t="shared" si="1"/>
        <v>1.2779999999999994</v>
      </c>
      <c r="AH44" s="2">
        <f t="shared" si="1"/>
        <v>1.2399999999999993</v>
      </c>
      <c r="AI44" s="2">
        <f t="shared" si="1"/>
        <v>1.2019999999999993</v>
      </c>
      <c r="AJ44" s="2">
        <f t="shared" si="1"/>
        <v>1.1639999999999993</v>
      </c>
      <c r="AK44" s="2">
        <f t="shared" si="1"/>
        <v>1.1259999999999992</v>
      </c>
      <c r="AL44" s="2">
        <f t="shared" si="1"/>
        <v>1.0879999999999992</v>
      </c>
      <c r="AM44" s="406">
        <f t="shared" ref="AM44:AM47" si="2">J44*(1-0.475)</f>
        <v>1.05</v>
      </c>
    </row>
    <row r="45" spans="1:39">
      <c r="A45" s="73" t="s">
        <v>330</v>
      </c>
      <c r="B45" s="31" t="s">
        <v>475</v>
      </c>
      <c r="C45" s="31">
        <v>3</v>
      </c>
      <c r="D45" s="31" t="s">
        <v>476</v>
      </c>
      <c r="E45" s="31" t="s">
        <v>397</v>
      </c>
      <c r="F45" s="31" t="s">
        <v>477</v>
      </c>
      <c r="G45" s="31" t="s">
        <v>478</v>
      </c>
      <c r="H45" s="31"/>
      <c r="I45" s="31" t="s">
        <v>354</v>
      </c>
      <c r="J45" s="2">
        <v>0.2</v>
      </c>
      <c r="K45" s="2">
        <v>0.2</v>
      </c>
      <c r="L45" s="2">
        <v>0.2</v>
      </c>
      <c r="M45" s="2">
        <v>0.2</v>
      </c>
      <c r="N45" s="406">
        <v>0.2</v>
      </c>
      <c r="O45" s="2">
        <f t="shared" ref="O45:AL45" si="3">N45+(($AM45-$J45)/25)</f>
        <v>0.19620000000000001</v>
      </c>
      <c r="P45" s="2">
        <f t="shared" si="3"/>
        <v>0.19240000000000002</v>
      </c>
      <c r="Q45" s="2">
        <f t="shared" si="3"/>
        <v>0.18860000000000002</v>
      </c>
      <c r="R45" s="2">
        <f t="shared" si="3"/>
        <v>0.18480000000000002</v>
      </c>
      <c r="S45" s="2">
        <f t="shared" si="3"/>
        <v>0.18100000000000002</v>
      </c>
      <c r="T45" s="2">
        <f t="shared" si="3"/>
        <v>0.17720000000000002</v>
      </c>
      <c r="U45" s="2">
        <f t="shared" si="3"/>
        <v>0.17340000000000003</v>
      </c>
      <c r="V45" s="2">
        <f t="shared" si="3"/>
        <v>0.16960000000000003</v>
      </c>
      <c r="W45" s="2">
        <f t="shared" si="3"/>
        <v>0.16580000000000003</v>
      </c>
      <c r="X45" s="2">
        <f t="shared" si="3"/>
        <v>0.16200000000000003</v>
      </c>
      <c r="Y45" s="2">
        <f t="shared" si="3"/>
        <v>0.15820000000000004</v>
      </c>
      <c r="Z45" s="2">
        <f t="shared" si="3"/>
        <v>0.15440000000000004</v>
      </c>
      <c r="AA45" s="2">
        <f t="shared" si="3"/>
        <v>0.15060000000000004</v>
      </c>
      <c r="AB45" s="2">
        <f t="shared" si="3"/>
        <v>0.14680000000000004</v>
      </c>
      <c r="AC45" s="2">
        <f t="shared" si="3"/>
        <v>0.14300000000000004</v>
      </c>
      <c r="AD45" s="2">
        <f t="shared" si="3"/>
        <v>0.13920000000000005</v>
      </c>
      <c r="AE45" s="2">
        <f t="shared" si="3"/>
        <v>0.13540000000000005</v>
      </c>
      <c r="AF45" s="2">
        <f t="shared" si="3"/>
        <v>0.13160000000000005</v>
      </c>
      <c r="AG45" s="2">
        <f t="shared" si="3"/>
        <v>0.12780000000000005</v>
      </c>
      <c r="AH45" s="2">
        <f t="shared" si="3"/>
        <v>0.12400000000000005</v>
      </c>
      <c r="AI45" s="2">
        <f t="shared" si="3"/>
        <v>0.12020000000000006</v>
      </c>
      <c r="AJ45" s="2">
        <f t="shared" si="3"/>
        <v>0.11640000000000006</v>
      </c>
      <c r="AK45" s="2">
        <f t="shared" si="3"/>
        <v>0.11260000000000006</v>
      </c>
      <c r="AL45" s="2">
        <f t="shared" si="3"/>
        <v>0.10880000000000006</v>
      </c>
      <c r="AM45" s="406">
        <f t="shared" si="2"/>
        <v>0.10500000000000001</v>
      </c>
    </row>
    <row r="46" spans="1:39">
      <c r="A46" s="73" t="s">
        <v>330</v>
      </c>
      <c r="B46" s="31" t="s">
        <v>475</v>
      </c>
      <c r="C46" s="31">
        <v>4</v>
      </c>
      <c r="D46" s="31" t="s">
        <v>476</v>
      </c>
      <c r="E46" s="31" t="s">
        <v>254</v>
      </c>
      <c r="F46" s="31" t="s">
        <v>477</v>
      </c>
      <c r="G46" s="31" t="s">
        <v>478</v>
      </c>
      <c r="H46" s="31"/>
      <c r="I46" s="31" t="s">
        <v>354</v>
      </c>
      <c r="J46" s="2">
        <v>2</v>
      </c>
      <c r="K46" s="2">
        <v>2</v>
      </c>
      <c r="L46" s="2">
        <v>2</v>
      </c>
      <c r="M46" s="2">
        <v>2</v>
      </c>
      <c r="N46" s="406">
        <v>2</v>
      </c>
      <c r="O46" s="2">
        <f t="shared" ref="O46:AL46" si="4">N46+(($AM46-$J46)/25)</f>
        <v>1.962</v>
      </c>
      <c r="P46" s="2">
        <f t="shared" si="4"/>
        <v>1.9239999999999999</v>
      </c>
      <c r="Q46" s="2">
        <f t="shared" si="4"/>
        <v>1.8859999999999999</v>
      </c>
      <c r="R46" s="2">
        <f t="shared" si="4"/>
        <v>1.8479999999999999</v>
      </c>
      <c r="S46" s="2">
        <f t="shared" si="4"/>
        <v>1.8099999999999998</v>
      </c>
      <c r="T46" s="2">
        <f t="shared" si="4"/>
        <v>1.7719999999999998</v>
      </c>
      <c r="U46" s="2">
        <f t="shared" si="4"/>
        <v>1.7339999999999998</v>
      </c>
      <c r="V46" s="2">
        <f t="shared" si="4"/>
        <v>1.6959999999999997</v>
      </c>
      <c r="W46" s="2">
        <f t="shared" si="4"/>
        <v>1.6579999999999997</v>
      </c>
      <c r="X46" s="2">
        <f t="shared" si="4"/>
        <v>1.6199999999999997</v>
      </c>
      <c r="Y46" s="2">
        <f t="shared" si="4"/>
        <v>1.5819999999999996</v>
      </c>
      <c r="Z46" s="2">
        <f t="shared" si="4"/>
        <v>1.5439999999999996</v>
      </c>
      <c r="AA46" s="2">
        <f t="shared" si="4"/>
        <v>1.5059999999999996</v>
      </c>
      <c r="AB46" s="2">
        <f t="shared" si="4"/>
        <v>1.4679999999999995</v>
      </c>
      <c r="AC46" s="2">
        <f t="shared" si="4"/>
        <v>1.4299999999999995</v>
      </c>
      <c r="AD46" s="2">
        <f t="shared" si="4"/>
        <v>1.3919999999999995</v>
      </c>
      <c r="AE46" s="2">
        <f t="shared" si="4"/>
        <v>1.3539999999999994</v>
      </c>
      <c r="AF46" s="2">
        <f t="shared" si="4"/>
        <v>1.3159999999999994</v>
      </c>
      <c r="AG46" s="2">
        <f t="shared" si="4"/>
        <v>1.2779999999999994</v>
      </c>
      <c r="AH46" s="2">
        <f t="shared" si="4"/>
        <v>1.2399999999999993</v>
      </c>
      <c r="AI46" s="2">
        <f t="shared" si="4"/>
        <v>1.2019999999999993</v>
      </c>
      <c r="AJ46" s="2">
        <f t="shared" si="4"/>
        <v>1.1639999999999993</v>
      </c>
      <c r="AK46" s="2">
        <f t="shared" si="4"/>
        <v>1.1259999999999992</v>
      </c>
      <c r="AL46" s="2">
        <f t="shared" si="4"/>
        <v>1.0879999999999992</v>
      </c>
      <c r="AM46" s="406">
        <f t="shared" si="2"/>
        <v>1.05</v>
      </c>
    </row>
    <row r="47" spans="1:39">
      <c r="A47" s="73" t="s">
        <v>330</v>
      </c>
      <c r="B47" s="31" t="s">
        <v>475</v>
      </c>
      <c r="C47" s="31">
        <v>5</v>
      </c>
      <c r="D47" s="31" t="s">
        <v>476</v>
      </c>
      <c r="E47" s="31" t="s">
        <v>398</v>
      </c>
      <c r="F47" s="31" t="s">
        <v>477</v>
      </c>
      <c r="G47" s="31" t="s">
        <v>478</v>
      </c>
      <c r="H47" s="31"/>
      <c r="I47" s="31" t="s">
        <v>354</v>
      </c>
      <c r="J47" s="2">
        <v>2</v>
      </c>
      <c r="K47" s="2">
        <v>2</v>
      </c>
      <c r="L47" s="2">
        <v>2</v>
      </c>
      <c r="M47" s="2">
        <v>2</v>
      </c>
      <c r="N47" s="406">
        <v>2</v>
      </c>
      <c r="O47" s="2">
        <f t="shared" ref="O47:AL47" si="5">N47+(($AM47-$J47)/25)</f>
        <v>1.962</v>
      </c>
      <c r="P47" s="2">
        <f t="shared" si="5"/>
        <v>1.9239999999999999</v>
      </c>
      <c r="Q47" s="2">
        <f t="shared" si="5"/>
        <v>1.8859999999999999</v>
      </c>
      <c r="R47" s="2">
        <f t="shared" si="5"/>
        <v>1.8479999999999999</v>
      </c>
      <c r="S47" s="2">
        <f t="shared" si="5"/>
        <v>1.8099999999999998</v>
      </c>
      <c r="T47" s="2">
        <f t="shared" si="5"/>
        <v>1.7719999999999998</v>
      </c>
      <c r="U47" s="2">
        <f t="shared" si="5"/>
        <v>1.7339999999999998</v>
      </c>
      <c r="V47" s="2">
        <f t="shared" si="5"/>
        <v>1.6959999999999997</v>
      </c>
      <c r="W47" s="2">
        <f t="shared" si="5"/>
        <v>1.6579999999999997</v>
      </c>
      <c r="X47" s="2">
        <f t="shared" si="5"/>
        <v>1.6199999999999997</v>
      </c>
      <c r="Y47" s="2">
        <f t="shared" si="5"/>
        <v>1.5819999999999996</v>
      </c>
      <c r="Z47" s="2">
        <f t="shared" si="5"/>
        <v>1.5439999999999996</v>
      </c>
      <c r="AA47" s="2">
        <f t="shared" si="5"/>
        <v>1.5059999999999996</v>
      </c>
      <c r="AB47" s="2">
        <f t="shared" si="5"/>
        <v>1.4679999999999995</v>
      </c>
      <c r="AC47" s="2">
        <f t="shared" si="5"/>
        <v>1.4299999999999995</v>
      </c>
      <c r="AD47" s="2">
        <f t="shared" si="5"/>
        <v>1.3919999999999995</v>
      </c>
      <c r="AE47" s="2">
        <f t="shared" si="5"/>
        <v>1.3539999999999994</v>
      </c>
      <c r="AF47" s="2">
        <f t="shared" si="5"/>
        <v>1.3159999999999994</v>
      </c>
      <c r="AG47" s="2">
        <f t="shared" si="5"/>
        <v>1.2779999999999994</v>
      </c>
      <c r="AH47" s="2">
        <f t="shared" si="5"/>
        <v>1.2399999999999993</v>
      </c>
      <c r="AI47" s="2">
        <f t="shared" si="5"/>
        <v>1.2019999999999993</v>
      </c>
      <c r="AJ47" s="2">
        <f t="shared" si="5"/>
        <v>1.1639999999999993</v>
      </c>
      <c r="AK47" s="2">
        <f t="shared" si="5"/>
        <v>1.1259999999999992</v>
      </c>
      <c r="AL47" s="2">
        <f t="shared" si="5"/>
        <v>1.0879999999999992</v>
      </c>
      <c r="AM47" s="406">
        <f t="shared" si="2"/>
        <v>1.05</v>
      </c>
    </row>
    <row r="48" spans="1:39">
      <c r="A48" s="73" t="s">
        <v>330</v>
      </c>
      <c r="B48" s="10" t="s">
        <v>479</v>
      </c>
      <c r="C48" s="10">
        <v>6</v>
      </c>
      <c r="D48" s="10" t="s">
        <v>476</v>
      </c>
      <c r="E48" s="10" t="s">
        <v>245</v>
      </c>
      <c r="F48" s="10" t="s">
        <v>477</v>
      </c>
      <c r="G48" s="10" t="s">
        <v>480</v>
      </c>
      <c r="H48" s="10"/>
      <c r="I48" s="10" t="s">
        <v>354</v>
      </c>
      <c r="J48" s="2">
        <v>56</v>
      </c>
      <c r="K48" s="2">
        <v>56</v>
      </c>
      <c r="L48" s="2">
        <v>56</v>
      </c>
      <c r="M48" s="2">
        <v>56</v>
      </c>
      <c r="N48" s="2">
        <f>M48+(($AM48-$M48)/26)</f>
        <v>55.925692307692309</v>
      </c>
      <c r="O48" s="2">
        <f t="shared" ref="O48:AL48" si="6">N48+(($AM48-$M48)/26)</f>
        <v>55.851384615384617</v>
      </c>
      <c r="P48" s="2">
        <f t="shared" si="6"/>
        <v>55.777076923076926</v>
      </c>
      <c r="Q48" s="2">
        <f t="shared" si="6"/>
        <v>55.702769230769235</v>
      </c>
      <c r="R48" s="2">
        <f t="shared" si="6"/>
        <v>55.628461538461544</v>
      </c>
      <c r="S48" s="2">
        <f t="shared" si="6"/>
        <v>55.554153846153852</v>
      </c>
      <c r="T48" s="2">
        <f t="shared" si="6"/>
        <v>55.479846153846161</v>
      </c>
      <c r="U48" s="2">
        <f t="shared" si="6"/>
        <v>55.40553846153847</v>
      </c>
      <c r="V48" s="2">
        <f t="shared" si="6"/>
        <v>55.331230769230778</v>
      </c>
      <c r="W48" s="2">
        <f t="shared" si="6"/>
        <v>55.256923076923087</v>
      </c>
      <c r="X48" s="2">
        <f t="shared" si="6"/>
        <v>55.182615384615396</v>
      </c>
      <c r="Y48" s="2">
        <f t="shared" si="6"/>
        <v>55.108307692307704</v>
      </c>
      <c r="Z48" s="2">
        <f t="shared" si="6"/>
        <v>55.034000000000013</v>
      </c>
      <c r="AA48" s="2">
        <f t="shared" si="6"/>
        <v>54.959692307692322</v>
      </c>
      <c r="AB48" s="2">
        <f t="shared" si="6"/>
        <v>54.885384615384631</v>
      </c>
      <c r="AC48" s="2">
        <f t="shared" si="6"/>
        <v>54.811076923076939</v>
      </c>
      <c r="AD48" s="2">
        <f t="shared" si="6"/>
        <v>54.736769230769248</v>
      </c>
      <c r="AE48" s="2">
        <f t="shared" si="6"/>
        <v>54.662461538461557</v>
      </c>
      <c r="AF48" s="2">
        <f t="shared" si="6"/>
        <v>54.588153846153865</v>
      </c>
      <c r="AG48" s="2">
        <f t="shared" si="6"/>
        <v>54.513846153846174</v>
      </c>
      <c r="AH48" s="2">
        <f t="shared" si="6"/>
        <v>54.439538461538483</v>
      </c>
      <c r="AI48" s="2">
        <f t="shared" si="6"/>
        <v>54.365230769230791</v>
      </c>
      <c r="AJ48" s="2">
        <f t="shared" si="6"/>
        <v>54.2909230769231</v>
      </c>
      <c r="AK48" s="2">
        <f t="shared" si="6"/>
        <v>54.216615384615409</v>
      </c>
      <c r="AL48" s="2">
        <f t="shared" si="6"/>
        <v>54.142307692307718</v>
      </c>
      <c r="AM48" s="441">
        <f>M48*(1-0.0345)</f>
        <v>54.067999999999998</v>
      </c>
    </row>
    <row r="49" spans="1:39">
      <c r="A49" s="73" t="s">
        <v>330</v>
      </c>
      <c r="B49" s="10" t="s">
        <v>479</v>
      </c>
      <c r="C49" s="10">
        <v>7</v>
      </c>
      <c r="D49" s="10" t="s">
        <v>476</v>
      </c>
      <c r="E49" s="10" t="s">
        <v>396</v>
      </c>
      <c r="F49" s="10" t="s">
        <v>477</v>
      </c>
      <c r="G49" s="10" t="s">
        <v>480</v>
      </c>
      <c r="H49" s="10"/>
      <c r="I49" s="10" t="s">
        <v>354</v>
      </c>
      <c r="J49" s="2">
        <v>72</v>
      </c>
      <c r="K49" s="2">
        <v>72</v>
      </c>
      <c r="L49" s="2">
        <v>72</v>
      </c>
      <c r="M49" s="2">
        <v>72</v>
      </c>
      <c r="N49" s="2">
        <f t="shared" ref="N49:AL49" si="7">M49+(($AM49-$M49)/26)</f>
        <v>71.904461538461533</v>
      </c>
      <c r="O49" s="2">
        <f t="shared" si="7"/>
        <v>71.808923076923065</v>
      </c>
      <c r="P49" s="2">
        <f t="shared" si="7"/>
        <v>71.713384615384598</v>
      </c>
      <c r="Q49" s="2">
        <f t="shared" si="7"/>
        <v>71.617846153846131</v>
      </c>
      <c r="R49" s="2">
        <f t="shared" si="7"/>
        <v>71.522307692307663</v>
      </c>
      <c r="S49" s="2">
        <f t="shared" si="7"/>
        <v>71.426769230769196</v>
      </c>
      <c r="T49" s="2">
        <f t="shared" si="7"/>
        <v>71.331230769230729</v>
      </c>
      <c r="U49" s="2">
        <f t="shared" si="7"/>
        <v>71.235692307692261</v>
      </c>
      <c r="V49" s="2">
        <f t="shared" si="7"/>
        <v>71.140153846153794</v>
      </c>
      <c r="W49" s="2">
        <f t="shared" si="7"/>
        <v>71.044615384615327</v>
      </c>
      <c r="X49" s="2">
        <f t="shared" si="7"/>
        <v>70.949076923076859</v>
      </c>
      <c r="Y49" s="2">
        <f t="shared" si="7"/>
        <v>70.853538461538392</v>
      </c>
      <c r="Z49" s="2">
        <f t="shared" si="7"/>
        <v>70.757999999999925</v>
      </c>
      <c r="AA49" s="2">
        <f t="shared" si="7"/>
        <v>70.662461538461457</v>
      </c>
      <c r="AB49" s="2">
        <f t="shared" si="7"/>
        <v>70.56692307692299</v>
      </c>
      <c r="AC49" s="2">
        <f t="shared" si="7"/>
        <v>70.471384615384522</v>
      </c>
      <c r="AD49" s="2">
        <f t="shared" si="7"/>
        <v>70.375846153846055</v>
      </c>
      <c r="AE49" s="2">
        <f t="shared" si="7"/>
        <v>70.280307692307588</v>
      </c>
      <c r="AF49" s="2">
        <f t="shared" si="7"/>
        <v>70.18476923076912</v>
      </c>
      <c r="AG49" s="2">
        <f t="shared" si="7"/>
        <v>70.089230769230653</v>
      </c>
      <c r="AH49" s="2">
        <f t="shared" si="7"/>
        <v>69.993692307692186</v>
      </c>
      <c r="AI49" s="2">
        <f t="shared" si="7"/>
        <v>69.898153846153718</v>
      </c>
      <c r="AJ49" s="2">
        <f t="shared" si="7"/>
        <v>69.802615384615251</v>
      </c>
      <c r="AK49" s="2">
        <f t="shared" si="7"/>
        <v>69.707076923076784</v>
      </c>
      <c r="AL49" s="2">
        <f t="shared" si="7"/>
        <v>69.611538461538316</v>
      </c>
      <c r="AM49" s="441">
        <f t="shared" ref="AM49:AM52" si="8">M49*(1-0.0345)</f>
        <v>69.516000000000005</v>
      </c>
    </row>
    <row r="50" spans="1:39">
      <c r="A50" s="73" t="s">
        <v>330</v>
      </c>
      <c r="B50" s="10" t="s">
        <v>479</v>
      </c>
      <c r="C50" s="10">
        <v>8</v>
      </c>
      <c r="D50" s="10" t="s">
        <v>476</v>
      </c>
      <c r="E50" s="10" t="s">
        <v>397</v>
      </c>
      <c r="F50" s="10" t="s">
        <v>477</v>
      </c>
      <c r="G50" s="10" t="s">
        <v>480</v>
      </c>
      <c r="H50" s="10"/>
      <c r="I50" s="10" t="s">
        <v>354</v>
      </c>
      <c r="J50" s="2">
        <v>5</v>
      </c>
      <c r="K50" s="2">
        <v>5</v>
      </c>
      <c r="L50" s="2">
        <v>5</v>
      </c>
      <c r="M50" s="2">
        <v>5</v>
      </c>
      <c r="N50" s="2">
        <f t="shared" ref="N50:AL50" si="9">M50+(($AM50-$M50)/26)</f>
        <v>4.9933653846153847</v>
      </c>
      <c r="O50" s="2">
        <f t="shared" si="9"/>
        <v>4.9867307692307694</v>
      </c>
      <c r="P50" s="2">
        <f t="shared" si="9"/>
        <v>4.9800961538461541</v>
      </c>
      <c r="Q50" s="2">
        <f t="shared" si="9"/>
        <v>4.9734615384615388</v>
      </c>
      <c r="R50" s="2">
        <f t="shared" si="9"/>
        <v>4.9668269230769235</v>
      </c>
      <c r="S50" s="2">
        <f t="shared" si="9"/>
        <v>4.9601923076923082</v>
      </c>
      <c r="T50" s="2">
        <f t="shared" si="9"/>
        <v>4.9535576923076929</v>
      </c>
      <c r="U50" s="2">
        <f t="shared" si="9"/>
        <v>4.9469230769230776</v>
      </c>
      <c r="V50" s="2">
        <f t="shared" si="9"/>
        <v>4.9402884615384624</v>
      </c>
      <c r="W50" s="2">
        <f t="shared" si="9"/>
        <v>4.9336538461538471</v>
      </c>
      <c r="X50" s="2">
        <f t="shared" si="9"/>
        <v>4.9270192307692318</v>
      </c>
      <c r="Y50" s="2">
        <f t="shared" si="9"/>
        <v>4.9203846153846165</v>
      </c>
      <c r="Z50" s="2">
        <f t="shared" si="9"/>
        <v>4.9137500000000012</v>
      </c>
      <c r="AA50" s="2">
        <f t="shared" si="9"/>
        <v>4.9071153846153859</v>
      </c>
      <c r="AB50" s="2">
        <f t="shared" si="9"/>
        <v>4.9004807692307706</v>
      </c>
      <c r="AC50" s="2">
        <f t="shared" si="9"/>
        <v>4.8938461538461553</v>
      </c>
      <c r="AD50" s="2">
        <f t="shared" si="9"/>
        <v>4.88721153846154</v>
      </c>
      <c r="AE50" s="2">
        <f t="shared" si="9"/>
        <v>4.8805769230769247</v>
      </c>
      <c r="AF50" s="2">
        <f t="shared" si="9"/>
        <v>4.8739423076923094</v>
      </c>
      <c r="AG50" s="2">
        <f t="shared" si="9"/>
        <v>4.8673076923076941</v>
      </c>
      <c r="AH50" s="2">
        <f t="shared" si="9"/>
        <v>4.8606730769230788</v>
      </c>
      <c r="AI50" s="2">
        <f t="shared" si="9"/>
        <v>4.8540384615384635</v>
      </c>
      <c r="AJ50" s="2">
        <f t="shared" si="9"/>
        <v>4.8474038461538482</v>
      </c>
      <c r="AK50" s="2">
        <f t="shared" si="9"/>
        <v>4.8407692307692329</v>
      </c>
      <c r="AL50" s="2">
        <f t="shared" si="9"/>
        <v>4.8341346153846176</v>
      </c>
      <c r="AM50" s="441">
        <f t="shared" si="8"/>
        <v>4.8275000000000006</v>
      </c>
    </row>
    <row r="51" spans="1:39">
      <c r="A51" s="73" t="s">
        <v>330</v>
      </c>
      <c r="B51" s="10" t="s">
        <v>479</v>
      </c>
      <c r="C51" s="10">
        <v>9</v>
      </c>
      <c r="D51" s="10" t="s">
        <v>476</v>
      </c>
      <c r="E51" s="10" t="s">
        <v>254</v>
      </c>
      <c r="F51" s="10" t="s">
        <v>477</v>
      </c>
      <c r="G51" s="10" t="s">
        <v>480</v>
      </c>
      <c r="H51" s="10"/>
      <c r="I51" s="10" t="s">
        <v>354</v>
      </c>
      <c r="J51" s="2">
        <v>1</v>
      </c>
      <c r="K51" s="2">
        <v>1</v>
      </c>
      <c r="L51" s="2">
        <v>1</v>
      </c>
      <c r="M51" s="2">
        <v>1</v>
      </c>
      <c r="N51" s="2">
        <f t="shared" ref="N51:AL51" si="10">M51+(($AM51-$M51)/26)</f>
        <v>0.99867307692307694</v>
      </c>
      <c r="O51" s="2">
        <f t="shared" si="10"/>
        <v>0.99734615384615388</v>
      </c>
      <c r="P51" s="2">
        <f t="shared" si="10"/>
        <v>0.99601923076923082</v>
      </c>
      <c r="Q51" s="2">
        <f t="shared" si="10"/>
        <v>0.99469230769230776</v>
      </c>
      <c r="R51" s="2">
        <f t="shared" si="10"/>
        <v>0.99336538461538471</v>
      </c>
      <c r="S51" s="2">
        <f t="shared" si="10"/>
        <v>0.99203846153846165</v>
      </c>
      <c r="T51" s="2">
        <f t="shared" si="10"/>
        <v>0.99071153846153859</v>
      </c>
      <c r="U51" s="2">
        <f t="shared" si="10"/>
        <v>0.98938461538461553</v>
      </c>
      <c r="V51" s="2">
        <f t="shared" si="10"/>
        <v>0.98805769230769247</v>
      </c>
      <c r="W51" s="2">
        <f t="shared" si="10"/>
        <v>0.98673076923076941</v>
      </c>
      <c r="X51" s="2">
        <f t="shared" si="10"/>
        <v>0.98540384615384635</v>
      </c>
      <c r="Y51" s="2">
        <f t="shared" si="10"/>
        <v>0.98407692307692329</v>
      </c>
      <c r="Z51" s="2">
        <f t="shared" si="10"/>
        <v>0.98275000000000023</v>
      </c>
      <c r="AA51" s="2">
        <f t="shared" si="10"/>
        <v>0.98142307692307718</v>
      </c>
      <c r="AB51" s="2">
        <f t="shared" si="10"/>
        <v>0.98009615384615412</v>
      </c>
      <c r="AC51" s="2">
        <f t="shared" si="10"/>
        <v>0.97876923076923106</v>
      </c>
      <c r="AD51" s="2">
        <f t="shared" si="10"/>
        <v>0.977442307692308</v>
      </c>
      <c r="AE51" s="2">
        <f t="shared" si="10"/>
        <v>0.97611538461538494</v>
      </c>
      <c r="AF51" s="2">
        <f t="shared" si="10"/>
        <v>0.97478846153846188</v>
      </c>
      <c r="AG51" s="2">
        <f t="shared" si="10"/>
        <v>0.97346153846153882</v>
      </c>
      <c r="AH51" s="2">
        <f t="shared" si="10"/>
        <v>0.97213461538461576</v>
      </c>
      <c r="AI51" s="2">
        <f t="shared" si="10"/>
        <v>0.9708076923076927</v>
      </c>
      <c r="AJ51" s="2">
        <f t="shared" si="10"/>
        <v>0.96948076923076965</v>
      </c>
      <c r="AK51" s="2">
        <f t="shared" si="10"/>
        <v>0.96815384615384659</v>
      </c>
      <c r="AL51" s="2">
        <f t="shared" si="10"/>
        <v>0.96682692307692353</v>
      </c>
      <c r="AM51" s="441">
        <f t="shared" si="8"/>
        <v>0.96550000000000002</v>
      </c>
    </row>
    <row r="52" spans="1:39">
      <c r="A52" s="73" t="s">
        <v>330</v>
      </c>
      <c r="B52" s="10" t="s">
        <v>479</v>
      </c>
      <c r="C52" s="10">
        <v>10</v>
      </c>
      <c r="D52" s="10" t="s">
        <v>476</v>
      </c>
      <c r="E52" s="10" t="s">
        <v>398</v>
      </c>
      <c r="F52" s="10" t="s">
        <v>477</v>
      </c>
      <c r="G52" s="10" t="s">
        <v>480</v>
      </c>
      <c r="H52" s="10"/>
      <c r="I52" s="10" t="s">
        <v>354</v>
      </c>
      <c r="J52" s="2">
        <v>55</v>
      </c>
      <c r="K52" s="2">
        <v>55</v>
      </c>
      <c r="L52" s="2">
        <v>55</v>
      </c>
      <c r="M52" s="2">
        <v>55</v>
      </c>
      <c r="N52" s="2">
        <f t="shared" ref="N52:AL52" si="11">M52+(($AM52-$M52)/26)</f>
        <v>54.927019230769233</v>
      </c>
      <c r="O52" s="2">
        <f t="shared" si="11"/>
        <v>54.854038461538465</v>
      </c>
      <c r="P52" s="2">
        <f t="shared" si="11"/>
        <v>54.781057692307698</v>
      </c>
      <c r="Q52" s="2">
        <f t="shared" si="11"/>
        <v>54.708076923076931</v>
      </c>
      <c r="R52" s="2">
        <f t="shared" si="11"/>
        <v>54.635096153846163</v>
      </c>
      <c r="S52" s="2">
        <f t="shared" si="11"/>
        <v>54.562115384615396</v>
      </c>
      <c r="T52" s="2">
        <f t="shared" si="11"/>
        <v>54.489134615384629</v>
      </c>
      <c r="U52" s="2">
        <f t="shared" si="11"/>
        <v>54.416153846153861</v>
      </c>
      <c r="V52" s="2">
        <f t="shared" si="11"/>
        <v>54.343173076923094</v>
      </c>
      <c r="W52" s="2">
        <f t="shared" si="11"/>
        <v>54.270192307692326</v>
      </c>
      <c r="X52" s="2">
        <f t="shared" si="11"/>
        <v>54.197211538461559</v>
      </c>
      <c r="Y52" s="2">
        <f t="shared" si="11"/>
        <v>54.124230769230792</v>
      </c>
      <c r="Z52" s="2">
        <f t="shared" si="11"/>
        <v>54.051250000000024</v>
      </c>
      <c r="AA52" s="2">
        <f t="shared" si="11"/>
        <v>53.978269230769257</v>
      </c>
      <c r="AB52" s="2">
        <f t="shared" si="11"/>
        <v>53.90528846153849</v>
      </c>
      <c r="AC52" s="2">
        <f t="shared" si="11"/>
        <v>53.832307692307722</v>
      </c>
      <c r="AD52" s="2">
        <f t="shared" si="11"/>
        <v>53.759326923076955</v>
      </c>
      <c r="AE52" s="2">
        <f t="shared" si="11"/>
        <v>53.686346153846188</v>
      </c>
      <c r="AF52" s="2">
        <f t="shared" si="11"/>
        <v>53.61336538461542</v>
      </c>
      <c r="AG52" s="2">
        <f t="shared" si="11"/>
        <v>53.540384615384653</v>
      </c>
      <c r="AH52" s="2">
        <f t="shared" si="11"/>
        <v>53.467403846153886</v>
      </c>
      <c r="AI52" s="2">
        <f t="shared" si="11"/>
        <v>53.394423076923118</v>
      </c>
      <c r="AJ52" s="2">
        <f t="shared" si="11"/>
        <v>53.321442307692351</v>
      </c>
      <c r="AK52" s="2">
        <f t="shared" si="11"/>
        <v>53.248461538461584</v>
      </c>
      <c r="AL52" s="2">
        <f t="shared" si="11"/>
        <v>53.175480769230816</v>
      </c>
      <c r="AM52" s="441">
        <f t="shared" si="8"/>
        <v>53.102499999999999</v>
      </c>
    </row>
    <row r="53" spans="1:39">
      <c r="A53" s="73" t="s">
        <v>330</v>
      </c>
      <c r="B53" s="31" t="s">
        <v>481</v>
      </c>
      <c r="C53" s="31">
        <v>11</v>
      </c>
      <c r="D53" s="31" t="s">
        <v>476</v>
      </c>
      <c r="E53" s="31" t="s">
        <v>285</v>
      </c>
      <c r="F53" s="31" t="s">
        <v>477</v>
      </c>
      <c r="G53" s="342" t="s">
        <v>482</v>
      </c>
      <c r="H53" s="31"/>
      <c r="I53" s="31" t="s">
        <v>346</v>
      </c>
      <c r="J53" s="28">
        <f>(47.6*1000000000)/(4096000*1.206*365*0.86)</f>
        <v>30.697879800318788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58"/>
    </row>
    <row r="54" spans="1:39">
      <c r="A54" s="73" t="s">
        <v>330</v>
      </c>
      <c r="B54" s="31" t="s">
        <v>481</v>
      </c>
      <c r="C54" s="31">
        <v>12</v>
      </c>
      <c r="D54" s="31" t="s">
        <v>476</v>
      </c>
      <c r="E54" s="31" t="s">
        <v>419</v>
      </c>
      <c r="F54" s="31" t="s">
        <v>477</v>
      </c>
      <c r="G54" s="31" t="s">
        <v>483</v>
      </c>
      <c r="H54" s="31"/>
      <c r="I54" s="31" t="s">
        <v>346</v>
      </c>
      <c r="J54" s="322">
        <f>0.8*0.169*0.5*0.5*(16/12)*(1-0.1)*(1-0.75)*1000</f>
        <v>10.14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58"/>
    </row>
    <row r="55" spans="1:39">
      <c r="A55" s="73" t="s">
        <v>330</v>
      </c>
      <c r="B55" s="31" t="s">
        <v>481</v>
      </c>
      <c r="C55" s="31">
        <v>13</v>
      </c>
      <c r="D55" s="31" t="s">
        <v>476</v>
      </c>
      <c r="E55" s="31" t="s">
        <v>420</v>
      </c>
      <c r="F55" s="31" t="s">
        <v>477</v>
      </c>
      <c r="G55" s="31" t="s">
        <v>124</v>
      </c>
      <c r="H55" s="31"/>
      <c r="I55" s="31" t="s">
        <v>346</v>
      </c>
      <c r="J55" s="322"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58"/>
    </row>
    <row r="56" spans="1:39">
      <c r="A56" s="73" t="s">
        <v>330</v>
      </c>
      <c r="B56" s="31" t="s">
        <v>481</v>
      </c>
      <c r="C56" s="31">
        <v>14</v>
      </c>
      <c r="D56" s="31" t="s">
        <v>476</v>
      </c>
      <c r="E56" s="31" t="s">
        <v>421</v>
      </c>
      <c r="F56" s="31" t="s">
        <v>477</v>
      </c>
      <c r="G56" s="31" t="s">
        <v>484</v>
      </c>
      <c r="H56" s="31"/>
      <c r="I56" s="31" t="s">
        <v>346</v>
      </c>
      <c r="J56" s="322">
        <v>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58"/>
    </row>
    <row r="57" spans="1:39">
      <c r="A57" s="73" t="s">
        <v>330</v>
      </c>
      <c r="B57" s="31" t="s">
        <v>481</v>
      </c>
      <c r="C57" s="31">
        <v>15</v>
      </c>
      <c r="D57" s="31" t="s">
        <v>476</v>
      </c>
      <c r="E57" s="31" t="s">
        <v>294</v>
      </c>
      <c r="F57" s="31" t="s">
        <v>477</v>
      </c>
      <c r="G57" s="31" t="s">
        <v>484</v>
      </c>
      <c r="H57" s="31"/>
      <c r="I57" s="31" t="s">
        <v>346</v>
      </c>
      <c r="J57">
        <f>0.001*0.5</f>
        <v>5.0000000000000001E-4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58"/>
    </row>
    <row r="58" spans="1:39">
      <c r="A58" s="73" t="s">
        <v>330</v>
      </c>
      <c r="B58" s="31" t="s">
        <v>481</v>
      </c>
      <c r="C58" s="31">
        <v>16</v>
      </c>
      <c r="D58" s="31" t="s">
        <v>476</v>
      </c>
      <c r="E58" s="31" t="s">
        <v>422</v>
      </c>
      <c r="F58" s="31" t="s">
        <v>477</v>
      </c>
      <c r="G58" s="31" t="s">
        <v>485</v>
      </c>
      <c r="H58" s="31"/>
      <c r="I58" s="31" t="s">
        <v>346</v>
      </c>
      <c r="J58" s="28">
        <f>0.95*1000000/((20.42+4.38+58.35+2.9+5.84+11.67+42.3)*1000)</f>
        <v>6.5130947483888662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58"/>
    </row>
    <row r="59" spans="1:39">
      <c r="A59" s="73" t="s">
        <v>330</v>
      </c>
      <c r="B59" s="31" t="s">
        <v>481</v>
      </c>
      <c r="C59" s="31">
        <v>17</v>
      </c>
      <c r="D59" s="31" t="s">
        <v>476</v>
      </c>
      <c r="E59" s="31" t="s">
        <v>423</v>
      </c>
      <c r="F59" s="31" t="s">
        <v>477</v>
      </c>
      <c r="G59" s="31" t="s">
        <v>485</v>
      </c>
      <c r="H59" s="31"/>
      <c r="I59" s="31" t="s">
        <v>346</v>
      </c>
      <c r="J59">
        <v>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58"/>
    </row>
    <row r="60" spans="1:39">
      <c r="A60" s="73" t="s">
        <v>330</v>
      </c>
      <c r="B60" s="427" t="s">
        <v>481</v>
      </c>
      <c r="C60" s="427">
        <v>18</v>
      </c>
      <c r="D60" s="427" t="s">
        <v>476</v>
      </c>
      <c r="E60" s="427" t="s">
        <v>422</v>
      </c>
      <c r="F60" s="427" t="s">
        <v>732</v>
      </c>
      <c r="G60" s="427" t="s">
        <v>733</v>
      </c>
      <c r="H60" s="427"/>
      <c r="I60" s="427" t="s">
        <v>346</v>
      </c>
      <c r="J60" s="426">
        <f>0.047*1000000/((20.42+4.38+58.35+2.9+5.84+11.67+42.3)*1000)</f>
        <v>0.32222679281502808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58"/>
    </row>
    <row r="61" spans="1:39">
      <c r="A61" s="73" t="s">
        <v>330</v>
      </c>
      <c r="B61" s="427" t="s">
        <v>481</v>
      </c>
      <c r="C61" s="427">
        <v>19</v>
      </c>
      <c r="D61" s="427" t="s">
        <v>476</v>
      </c>
      <c r="E61" s="427" t="s">
        <v>423</v>
      </c>
      <c r="F61" s="427" t="s">
        <v>732</v>
      </c>
      <c r="G61" s="427" t="s">
        <v>733</v>
      </c>
      <c r="H61" s="427"/>
      <c r="I61" s="427" t="s">
        <v>346</v>
      </c>
      <c r="J61" s="426">
        <f>0.047*1000000/((20.42+4.38+58.35+2.9+5.84+11.67+42.3)*1000)</f>
        <v>0.32222679281502808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58"/>
    </row>
    <row r="62" spans="1:39">
      <c r="A62" s="73" t="s">
        <v>330</v>
      </c>
      <c r="B62" s="31" t="s">
        <v>481</v>
      </c>
      <c r="C62" s="31">
        <v>18</v>
      </c>
      <c r="D62" s="31" t="s">
        <v>476</v>
      </c>
      <c r="E62" s="31" t="s">
        <v>299</v>
      </c>
      <c r="F62" s="31" t="s">
        <v>477</v>
      </c>
      <c r="G62" s="31" t="s">
        <v>483</v>
      </c>
      <c r="H62" s="31"/>
      <c r="I62" s="31" t="s">
        <v>346</v>
      </c>
      <c r="J62" s="322">
        <f>0.8*0.169*0.5*0.5*(16/12)*(1-0.1)*(1-0.75)*1000</f>
        <v>10.14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58"/>
    </row>
    <row r="63" spans="1:39">
      <c r="A63" s="73" t="s">
        <v>330</v>
      </c>
      <c r="B63" s="147" t="s">
        <v>404</v>
      </c>
      <c r="C63" s="147">
        <v>20</v>
      </c>
      <c r="D63" s="31" t="s">
        <v>476</v>
      </c>
      <c r="E63" s="147" t="s">
        <v>405</v>
      </c>
      <c r="F63" s="147" t="s">
        <v>477</v>
      </c>
      <c r="G63" s="31" t="s">
        <v>486</v>
      </c>
      <c r="H63" s="147"/>
      <c r="I63" s="31" t="s">
        <v>346</v>
      </c>
      <c r="J63" s="322">
        <f>5.5*0.8*2.7</f>
        <v>11.880000000000003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58"/>
    </row>
    <row r="64" spans="1:39">
      <c r="A64" s="73" t="s">
        <v>330</v>
      </c>
      <c r="B64" s="147" t="s">
        <v>404</v>
      </c>
      <c r="C64" s="147">
        <v>21</v>
      </c>
      <c r="D64" s="31" t="s">
        <v>476</v>
      </c>
      <c r="E64" s="147" t="s">
        <v>487</v>
      </c>
      <c r="F64" s="147" t="s">
        <v>477</v>
      </c>
      <c r="G64" s="31" t="s">
        <v>486</v>
      </c>
      <c r="H64" s="147"/>
      <c r="I64" s="31" t="s">
        <v>346</v>
      </c>
      <c r="J64" s="322">
        <f>6.5*0.8*2.7</f>
        <v>14.040000000000001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58"/>
    </row>
    <row r="65" spans="1:39">
      <c r="A65" s="73" t="s">
        <v>330</v>
      </c>
      <c r="B65" s="147" t="s">
        <v>411</v>
      </c>
      <c r="C65" s="147">
        <v>22</v>
      </c>
      <c r="D65" s="31" t="s">
        <v>476</v>
      </c>
      <c r="E65" s="147" t="s">
        <v>412</v>
      </c>
      <c r="F65" s="147" t="s">
        <v>477</v>
      </c>
      <c r="G65" s="31" t="s">
        <v>486</v>
      </c>
      <c r="H65" s="147"/>
      <c r="I65" s="31" t="s">
        <v>346</v>
      </c>
      <c r="J65" s="322">
        <f>2.1*2.3*0.74</f>
        <v>3.5741999999999998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58"/>
    </row>
    <row r="66" spans="1:39">
      <c r="A66" s="73" t="s">
        <v>330</v>
      </c>
      <c r="B66" s="429" t="s">
        <v>404</v>
      </c>
      <c r="C66" s="429">
        <v>19</v>
      </c>
      <c r="D66" s="427" t="s">
        <v>476</v>
      </c>
      <c r="E66" s="429" t="s">
        <v>734</v>
      </c>
      <c r="F66" s="429" t="s">
        <v>732</v>
      </c>
      <c r="G66" s="427" t="s">
        <v>735</v>
      </c>
      <c r="H66" s="429"/>
      <c r="I66" s="427" t="s">
        <v>346</v>
      </c>
      <c r="J66" s="428">
        <f>0.022*1000000/(2564+2561)</f>
        <v>4.2926829268292686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58"/>
    </row>
    <row r="67" spans="1:39">
      <c r="A67" s="73" t="s">
        <v>330</v>
      </c>
      <c r="B67" s="429" t="s">
        <v>404</v>
      </c>
      <c r="C67" s="429">
        <v>20</v>
      </c>
      <c r="D67" s="427" t="s">
        <v>476</v>
      </c>
      <c r="E67" s="429" t="s">
        <v>487</v>
      </c>
      <c r="F67" s="429" t="s">
        <v>732</v>
      </c>
      <c r="G67" s="427" t="s">
        <v>735</v>
      </c>
      <c r="H67" s="429"/>
      <c r="I67" s="427" t="s">
        <v>346</v>
      </c>
      <c r="J67" s="428">
        <f>0.066*1000000/(38712)</f>
        <v>1.7048977061376318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58"/>
    </row>
    <row r="68" spans="1:39">
      <c r="A68" s="73" t="s">
        <v>330</v>
      </c>
      <c r="B68" s="429" t="s">
        <v>411</v>
      </c>
      <c r="C68" s="429">
        <v>21</v>
      </c>
      <c r="D68" s="427" t="s">
        <v>476</v>
      </c>
      <c r="E68" s="429" t="s">
        <v>412</v>
      </c>
      <c r="F68" s="429" t="s">
        <v>732</v>
      </c>
      <c r="G68" s="427" t="s">
        <v>735</v>
      </c>
      <c r="H68" s="429"/>
      <c r="I68" s="427" t="s">
        <v>346</v>
      </c>
      <c r="J68" s="428">
        <f>0.046*1000000/(7021+6060+1885)</f>
        <v>3.073633569424028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58"/>
    </row>
    <row r="69" spans="1:39">
      <c r="A69" s="73" t="s">
        <v>330</v>
      </c>
      <c r="B69" s="147" t="s">
        <v>272</v>
      </c>
      <c r="C69" s="147">
        <v>23</v>
      </c>
      <c r="D69" s="31" t="s">
        <v>476</v>
      </c>
      <c r="E69" s="31" t="s">
        <v>774</v>
      </c>
      <c r="F69" s="147" t="s">
        <v>477</v>
      </c>
      <c r="G69" s="31" t="s">
        <v>486</v>
      </c>
      <c r="H69" s="147"/>
      <c r="I69" s="31" t="s">
        <v>346</v>
      </c>
      <c r="J69" s="322">
        <f>1.3*0.28*0.68*110</f>
        <v>27.227200000000003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58"/>
    </row>
    <row r="70" spans="1:39">
      <c r="A70" s="73" t="s">
        <v>330</v>
      </c>
      <c r="B70" s="147" t="s">
        <v>272</v>
      </c>
      <c r="C70" s="147">
        <v>24</v>
      </c>
      <c r="D70" s="31" t="s">
        <v>476</v>
      </c>
      <c r="E70" s="31" t="s">
        <v>488</v>
      </c>
      <c r="F70" s="147" t="s">
        <v>477</v>
      </c>
      <c r="G70" s="31" t="s">
        <v>486</v>
      </c>
      <c r="H70" s="147"/>
      <c r="I70" s="31" t="s">
        <v>346</v>
      </c>
      <c r="J70" s="322">
        <f>0.6*J69</f>
        <v>16.336320000000001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58"/>
    </row>
    <row r="71" spans="1:39">
      <c r="A71" s="73" t="s">
        <v>330</v>
      </c>
      <c r="B71" s="147" t="s">
        <v>272</v>
      </c>
      <c r="C71" s="147">
        <v>25</v>
      </c>
      <c r="D71" s="31" t="s">
        <v>476</v>
      </c>
      <c r="E71" s="31" t="s">
        <v>489</v>
      </c>
      <c r="F71" s="147" t="s">
        <v>490</v>
      </c>
      <c r="G71" s="31" t="s">
        <v>486</v>
      </c>
      <c r="H71" s="147"/>
      <c r="I71" s="31" t="s">
        <v>346</v>
      </c>
      <c r="J71" s="322">
        <f>1.3*0.52*1*220</f>
        <v>148.72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58"/>
    </row>
    <row r="72" spans="1:39">
      <c r="A72" s="73" t="s">
        <v>330</v>
      </c>
      <c r="B72" s="10" t="s">
        <v>491</v>
      </c>
      <c r="C72" s="10">
        <v>26</v>
      </c>
      <c r="D72" s="10" t="s">
        <v>476</v>
      </c>
      <c r="E72" s="10" t="s">
        <v>302</v>
      </c>
      <c r="F72" s="10" t="s">
        <v>477</v>
      </c>
      <c r="G72" s="10" t="s">
        <v>492</v>
      </c>
      <c r="H72" s="10"/>
      <c r="I72" s="10" t="s">
        <v>346</v>
      </c>
      <c r="J72" s="2">
        <v>4.3</v>
      </c>
      <c r="K72" s="2"/>
      <c r="L72" s="2"/>
      <c r="M72" s="2"/>
      <c r="N72" s="2"/>
      <c r="O72" s="2"/>
      <c r="P72" s="2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58"/>
    </row>
    <row r="73" spans="1:39" ht="15" thickBot="1">
      <c r="A73" s="73" t="s">
        <v>330</v>
      </c>
      <c r="B73" s="10" t="s">
        <v>755</v>
      </c>
      <c r="C73" s="10">
        <v>27</v>
      </c>
      <c r="D73" s="10" t="s">
        <v>476</v>
      </c>
      <c r="E73" s="10" t="s">
        <v>752</v>
      </c>
      <c r="F73" s="10" t="s">
        <v>477</v>
      </c>
      <c r="G73" s="10" t="s">
        <v>756</v>
      </c>
      <c r="H73" s="10"/>
      <c r="I73" s="10" t="s">
        <v>346</v>
      </c>
      <c r="J73" s="440">
        <v>0.71955000000000002</v>
      </c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206"/>
    </row>
    <row r="74" spans="1:39">
      <c r="A74" s="71" t="s">
        <v>331</v>
      </c>
      <c r="B74" s="327" t="s">
        <v>475</v>
      </c>
      <c r="C74" s="327">
        <v>1</v>
      </c>
      <c r="D74" s="327" t="s">
        <v>476</v>
      </c>
      <c r="E74" s="327" t="s">
        <v>245</v>
      </c>
      <c r="F74" s="327" t="s">
        <v>477</v>
      </c>
      <c r="G74" s="327" t="s">
        <v>478</v>
      </c>
      <c r="H74" s="327"/>
      <c r="I74" s="327" t="s">
        <v>354</v>
      </c>
      <c r="J74" s="127">
        <v>1</v>
      </c>
      <c r="K74" s="127">
        <v>1</v>
      </c>
      <c r="L74" s="127">
        <v>1</v>
      </c>
      <c r="M74" s="127">
        <v>1</v>
      </c>
      <c r="N74" s="549">
        <v>1</v>
      </c>
      <c r="O74" s="2">
        <f>N74+(($AM74-$J74)/25)</f>
        <v>0.98099999999999998</v>
      </c>
      <c r="P74" s="2">
        <f t="shared" ref="P74:AL74" si="12">O74+(($AM74-$J74)/25)</f>
        <v>0.96199999999999997</v>
      </c>
      <c r="Q74" s="2">
        <f t="shared" si="12"/>
        <v>0.94299999999999995</v>
      </c>
      <c r="R74" s="2">
        <f t="shared" si="12"/>
        <v>0.92399999999999993</v>
      </c>
      <c r="S74" s="2">
        <f t="shared" si="12"/>
        <v>0.90499999999999992</v>
      </c>
      <c r="T74" s="2">
        <f t="shared" si="12"/>
        <v>0.8859999999999999</v>
      </c>
      <c r="U74" s="2">
        <f t="shared" si="12"/>
        <v>0.86699999999999988</v>
      </c>
      <c r="V74" s="2">
        <f t="shared" si="12"/>
        <v>0.84799999999999986</v>
      </c>
      <c r="W74" s="2">
        <f t="shared" si="12"/>
        <v>0.82899999999999985</v>
      </c>
      <c r="X74" s="2">
        <f t="shared" si="12"/>
        <v>0.80999999999999983</v>
      </c>
      <c r="Y74" s="2">
        <f t="shared" si="12"/>
        <v>0.79099999999999981</v>
      </c>
      <c r="Z74" s="2">
        <f t="shared" si="12"/>
        <v>0.7719999999999998</v>
      </c>
      <c r="AA74" s="2">
        <f t="shared" si="12"/>
        <v>0.75299999999999978</v>
      </c>
      <c r="AB74" s="2">
        <f t="shared" si="12"/>
        <v>0.73399999999999976</v>
      </c>
      <c r="AC74" s="2">
        <f t="shared" si="12"/>
        <v>0.71499999999999975</v>
      </c>
      <c r="AD74" s="2">
        <f t="shared" si="12"/>
        <v>0.69599999999999973</v>
      </c>
      <c r="AE74" s="2">
        <f t="shared" si="12"/>
        <v>0.67699999999999971</v>
      </c>
      <c r="AF74" s="2">
        <f t="shared" si="12"/>
        <v>0.6579999999999997</v>
      </c>
      <c r="AG74" s="2">
        <f t="shared" si="12"/>
        <v>0.63899999999999968</v>
      </c>
      <c r="AH74" s="2">
        <f t="shared" si="12"/>
        <v>0.61999999999999966</v>
      </c>
      <c r="AI74" s="2">
        <f t="shared" si="12"/>
        <v>0.60099999999999965</v>
      </c>
      <c r="AJ74" s="2">
        <f t="shared" si="12"/>
        <v>0.58199999999999963</v>
      </c>
      <c r="AK74" s="2">
        <f t="shared" si="12"/>
        <v>0.56299999999999961</v>
      </c>
      <c r="AL74" s="2">
        <f t="shared" si="12"/>
        <v>0.54399999999999959</v>
      </c>
      <c r="AM74" s="406">
        <f>N74*(1-0.475)</f>
        <v>0.52500000000000002</v>
      </c>
    </row>
    <row r="75" spans="1:39">
      <c r="A75" s="73" t="s">
        <v>331</v>
      </c>
      <c r="B75" s="31" t="s">
        <v>475</v>
      </c>
      <c r="C75" s="31">
        <v>2</v>
      </c>
      <c r="D75" s="31" t="s">
        <v>476</v>
      </c>
      <c r="E75" s="31" t="s">
        <v>396</v>
      </c>
      <c r="F75" s="31" t="s">
        <v>477</v>
      </c>
      <c r="G75" s="31" t="s">
        <v>478</v>
      </c>
      <c r="H75" s="31"/>
      <c r="I75" s="31" t="s">
        <v>354</v>
      </c>
      <c r="J75" s="2">
        <v>2</v>
      </c>
      <c r="K75" s="2">
        <v>2</v>
      </c>
      <c r="L75" s="2">
        <v>2</v>
      </c>
      <c r="M75" s="2">
        <v>2</v>
      </c>
      <c r="N75" s="406">
        <v>2</v>
      </c>
      <c r="O75" s="2">
        <f t="shared" ref="O75:AL75" si="13">N75+(($AM75-$J75)/25)</f>
        <v>1.962</v>
      </c>
      <c r="P75" s="2">
        <f t="shared" si="13"/>
        <v>1.9239999999999999</v>
      </c>
      <c r="Q75" s="2">
        <f t="shared" si="13"/>
        <v>1.8859999999999999</v>
      </c>
      <c r="R75" s="2">
        <f t="shared" si="13"/>
        <v>1.8479999999999999</v>
      </c>
      <c r="S75" s="2">
        <f t="shared" si="13"/>
        <v>1.8099999999999998</v>
      </c>
      <c r="T75" s="2">
        <f t="shared" si="13"/>
        <v>1.7719999999999998</v>
      </c>
      <c r="U75" s="2">
        <f t="shared" si="13"/>
        <v>1.7339999999999998</v>
      </c>
      <c r="V75" s="2">
        <f t="shared" si="13"/>
        <v>1.6959999999999997</v>
      </c>
      <c r="W75" s="2">
        <f t="shared" si="13"/>
        <v>1.6579999999999997</v>
      </c>
      <c r="X75" s="2">
        <f t="shared" si="13"/>
        <v>1.6199999999999997</v>
      </c>
      <c r="Y75" s="2">
        <f t="shared" si="13"/>
        <v>1.5819999999999996</v>
      </c>
      <c r="Z75" s="2">
        <f t="shared" si="13"/>
        <v>1.5439999999999996</v>
      </c>
      <c r="AA75" s="2">
        <f t="shared" si="13"/>
        <v>1.5059999999999996</v>
      </c>
      <c r="AB75" s="2">
        <f t="shared" si="13"/>
        <v>1.4679999999999995</v>
      </c>
      <c r="AC75" s="2">
        <f t="shared" si="13"/>
        <v>1.4299999999999995</v>
      </c>
      <c r="AD75" s="2">
        <f t="shared" si="13"/>
        <v>1.3919999999999995</v>
      </c>
      <c r="AE75" s="2">
        <f t="shared" si="13"/>
        <v>1.3539999999999994</v>
      </c>
      <c r="AF75" s="2">
        <f t="shared" si="13"/>
        <v>1.3159999999999994</v>
      </c>
      <c r="AG75" s="2">
        <f t="shared" si="13"/>
        <v>1.2779999999999994</v>
      </c>
      <c r="AH75" s="2">
        <f t="shared" si="13"/>
        <v>1.2399999999999993</v>
      </c>
      <c r="AI75" s="2">
        <f t="shared" si="13"/>
        <v>1.2019999999999993</v>
      </c>
      <c r="AJ75" s="2">
        <f t="shared" si="13"/>
        <v>1.1639999999999993</v>
      </c>
      <c r="AK75" s="2">
        <f t="shared" si="13"/>
        <v>1.1259999999999992</v>
      </c>
      <c r="AL75" s="2">
        <f t="shared" si="13"/>
        <v>1.0879999999999992</v>
      </c>
      <c r="AM75" s="406">
        <f t="shared" ref="AM75:AM78" si="14">N75*(1-0.475)</f>
        <v>1.05</v>
      </c>
    </row>
    <row r="76" spans="1:39">
      <c r="A76" s="73" t="s">
        <v>331</v>
      </c>
      <c r="B76" s="31" t="s">
        <v>475</v>
      </c>
      <c r="C76" s="31">
        <v>3</v>
      </c>
      <c r="D76" s="31" t="s">
        <v>476</v>
      </c>
      <c r="E76" s="31" t="s">
        <v>397</v>
      </c>
      <c r="F76" s="31" t="s">
        <v>477</v>
      </c>
      <c r="G76" s="31" t="s">
        <v>478</v>
      </c>
      <c r="H76" s="31"/>
      <c r="I76" s="31" t="s">
        <v>354</v>
      </c>
      <c r="J76" s="2">
        <v>0.2</v>
      </c>
      <c r="K76" s="2">
        <v>0.2</v>
      </c>
      <c r="L76" s="2">
        <v>0.2</v>
      </c>
      <c r="M76" s="2">
        <v>0.2</v>
      </c>
      <c r="N76" s="406">
        <v>0.2</v>
      </c>
      <c r="O76" s="2">
        <f t="shared" ref="O76:AL76" si="15">N76+(($AM76-$J76)/25)</f>
        <v>0.19620000000000001</v>
      </c>
      <c r="P76" s="2">
        <f t="shared" si="15"/>
        <v>0.19240000000000002</v>
      </c>
      <c r="Q76" s="2">
        <f t="shared" si="15"/>
        <v>0.18860000000000002</v>
      </c>
      <c r="R76" s="2">
        <f t="shared" si="15"/>
        <v>0.18480000000000002</v>
      </c>
      <c r="S76" s="2">
        <f t="shared" si="15"/>
        <v>0.18100000000000002</v>
      </c>
      <c r="T76" s="2">
        <f t="shared" si="15"/>
        <v>0.17720000000000002</v>
      </c>
      <c r="U76" s="2">
        <f t="shared" si="15"/>
        <v>0.17340000000000003</v>
      </c>
      <c r="V76" s="2">
        <f t="shared" si="15"/>
        <v>0.16960000000000003</v>
      </c>
      <c r="W76" s="2">
        <f t="shared" si="15"/>
        <v>0.16580000000000003</v>
      </c>
      <c r="X76" s="2">
        <f t="shared" si="15"/>
        <v>0.16200000000000003</v>
      </c>
      <c r="Y76" s="2">
        <f t="shared" si="15"/>
        <v>0.15820000000000004</v>
      </c>
      <c r="Z76" s="2">
        <f t="shared" si="15"/>
        <v>0.15440000000000004</v>
      </c>
      <c r="AA76" s="2">
        <f t="shared" si="15"/>
        <v>0.15060000000000004</v>
      </c>
      <c r="AB76" s="2">
        <f t="shared" si="15"/>
        <v>0.14680000000000004</v>
      </c>
      <c r="AC76" s="2">
        <f t="shared" si="15"/>
        <v>0.14300000000000004</v>
      </c>
      <c r="AD76" s="2">
        <f t="shared" si="15"/>
        <v>0.13920000000000005</v>
      </c>
      <c r="AE76" s="2">
        <f t="shared" si="15"/>
        <v>0.13540000000000005</v>
      </c>
      <c r="AF76" s="2">
        <f t="shared" si="15"/>
        <v>0.13160000000000005</v>
      </c>
      <c r="AG76" s="2">
        <f t="shared" si="15"/>
        <v>0.12780000000000005</v>
      </c>
      <c r="AH76" s="2">
        <f t="shared" si="15"/>
        <v>0.12400000000000005</v>
      </c>
      <c r="AI76" s="2">
        <f t="shared" si="15"/>
        <v>0.12020000000000006</v>
      </c>
      <c r="AJ76" s="2">
        <f t="shared" si="15"/>
        <v>0.11640000000000006</v>
      </c>
      <c r="AK76" s="2">
        <f t="shared" si="15"/>
        <v>0.11260000000000006</v>
      </c>
      <c r="AL76" s="2">
        <f t="shared" si="15"/>
        <v>0.10880000000000006</v>
      </c>
      <c r="AM76" s="406">
        <f t="shared" si="14"/>
        <v>0.10500000000000001</v>
      </c>
    </row>
    <row r="77" spans="1:39">
      <c r="A77" s="73" t="s">
        <v>331</v>
      </c>
      <c r="B77" s="31" t="s">
        <v>475</v>
      </c>
      <c r="C77" s="31">
        <v>4</v>
      </c>
      <c r="D77" s="31" t="s">
        <v>476</v>
      </c>
      <c r="E77" s="31" t="s">
        <v>254</v>
      </c>
      <c r="F77" s="31" t="s">
        <v>477</v>
      </c>
      <c r="G77" s="31" t="s">
        <v>478</v>
      </c>
      <c r="H77" s="31"/>
      <c r="I77" s="31" t="s">
        <v>354</v>
      </c>
      <c r="J77" s="2">
        <v>2</v>
      </c>
      <c r="K77" s="2">
        <v>2</v>
      </c>
      <c r="L77" s="2">
        <v>2</v>
      </c>
      <c r="M77" s="2">
        <v>2</v>
      </c>
      <c r="N77" s="406">
        <v>2</v>
      </c>
      <c r="O77" s="2">
        <f t="shared" ref="O77:AL77" si="16">N77+(($AM77-$J77)/25)</f>
        <v>1.962</v>
      </c>
      <c r="P77" s="2">
        <f t="shared" si="16"/>
        <v>1.9239999999999999</v>
      </c>
      <c r="Q77" s="2">
        <f t="shared" si="16"/>
        <v>1.8859999999999999</v>
      </c>
      <c r="R77" s="2">
        <f t="shared" si="16"/>
        <v>1.8479999999999999</v>
      </c>
      <c r="S77" s="2">
        <f t="shared" si="16"/>
        <v>1.8099999999999998</v>
      </c>
      <c r="T77" s="2">
        <f t="shared" si="16"/>
        <v>1.7719999999999998</v>
      </c>
      <c r="U77" s="2">
        <f t="shared" si="16"/>
        <v>1.7339999999999998</v>
      </c>
      <c r="V77" s="2">
        <f t="shared" si="16"/>
        <v>1.6959999999999997</v>
      </c>
      <c r="W77" s="2">
        <f t="shared" si="16"/>
        <v>1.6579999999999997</v>
      </c>
      <c r="X77" s="2">
        <f t="shared" si="16"/>
        <v>1.6199999999999997</v>
      </c>
      <c r="Y77" s="2">
        <f t="shared" si="16"/>
        <v>1.5819999999999996</v>
      </c>
      <c r="Z77" s="2">
        <f t="shared" si="16"/>
        <v>1.5439999999999996</v>
      </c>
      <c r="AA77" s="2">
        <f t="shared" si="16"/>
        <v>1.5059999999999996</v>
      </c>
      <c r="AB77" s="2">
        <f t="shared" si="16"/>
        <v>1.4679999999999995</v>
      </c>
      <c r="AC77" s="2">
        <f t="shared" si="16"/>
        <v>1.4299999999999995</v>
      </c>
      <c r="AD77" s="2">
        <f t="shared" si="16"/>
        <v>1.3919999999999995</v>
      </c>
      <c r="AE77" s="2">
        <f t="shared" si="16"/>
        <v>1.3539999999999994</v>
      </c>
      <c r="AF77" s="2">
        <f t="shared" si="16"/>
        <v>1.3159999999999994</v>
      </c>
      <c r="AG77" s="2">
        <f t="shared" si="16"/>
        <v>1.2779999999999994</v>
      </c>
      <c r="AH77" s="2">
        <f t="shared" si="16"/>
        <v>1.2399999999999993</v>
      </c>
      <c r="AI77" s="2">
        <f t="shared" si="16"/>
        <v>1.2019999999999993</v>
      </c>
      <c r="AJ77" s="2">
        <f t="shared" si="16"/>
        <v>1.1639999999999993</v>
      </c>
      <c r="AK77" s="2">
        <f t="shared" si="16"/>
        <v>1.1259999999999992</v>
      </c>
      <c r="AL77" s="2">
        <f t="shared" si="16"/>
        <v>1.0879999999999992</v>
      </c>
      <c r="AM77" s="406">
        <f t="shared" si="14"/>
        <v>1.05</v>
      </c>
    </row>
    <row r="78" spans="1:39">
      <c r="A78" s="73" t="s">
        <v>331</v>
      </c>
      <c r="B78" s="31" t="s">
        <v>475</v>
      </c>
      <c r="C78" s="31">
        <v>5</v>
      </c>
      <c r="D78" s="31" t="s">
        <v>476</v>
      </c>
      <c r="E78" s="31" t="s">
        <v>398</v>
      </c>
      <c r="F78" s="31" t="s">
        <v>477</v>
      </c>
      <c r="G78" s="31" t="s">
        <v>478</v>
      </c>
      <c r="H78" s="31"/>
      <c r="I78" s="31" t="s">
        <v>354</v>
      </c>
      <c r="J78" s="2">
        <v>2</v>
      </c>
      <c r="K78" s="2">
        <v>2</v>
      </c>
      <c r="L78" s="2">
        <v>2</v>
      </c>
      <c r="M78" s="2">
        <v>2</v>
      </c>
      <c r="N78" s="406">
        <v>2</v>
      </c>
      <c r="O78" s="2">
        <f t="shared" ref="O78:AL78" si="17">N78+(($AM78-$J78)/25)</f>
        <v>1.962</v>
      </c>
      <c r="P78" s="2">
        <f t="shared" si="17"/>
        <v>1.9239999999999999</v>
      </c>
      <c r="Q78" s="2">
        <f t="shared" si="17"/>
        <v>1.8859999999999999</v>
      </c>
      <c r="R78" s="2">
        <f t="shared" si="17"/>
        <v>1.8479999999999999</v>
      </c>
      <c r="S78" s="2">
        <f t="shared" si="17"/>
        <v>1.8099999999999998</v>
      </c>
      <c r="T78" s="2">
        <f t="shared" si="17"/>
        <v>1.7719999999999998</v>
      </c>
      <c r="U78" s="2">
        <f t="shared" si="17"/>
        <v>1.7339999999999998</v>
      </c>
      <c r="V78" s="2">
        <f t="shared" si="17"/>
        <v>1.6959999999999997</v>
      </c>
      <c r="W78" s="2">
        <f t="shared" si="17"/>
        <v>1.6579999999999997</v>
      </c>
      <c r="X78" s="2">
        <f t="shared" si="17"/>
        <v>1.6199999999999997</v>
      </c>
      <c r="Y78" s="2">
        <f t="shared" si="17"/>
        <v>1.5819999999999996</v>
      </c>
      <c r="Z78" s="2">
        <f t="shared" si="17"/>
        <v>1.5439999999999996</v>
      </c>
      <c r="AA78" s="2">
        <f t="shared" si="17"/>
        <v>1.5059999999999996</v>
      </c>
      <c r="AB78" s="2">
        <f t="shared" si="17"/>
        <v>1.4679999999999995</v>
      </c>
      <c r="AC78" s="2">
        <f t="shared" si="17"/>
        <v>1.4299999999999995</v>
      </c>
      <c r="AD78" s="2">
        <f t="shared" si="17"/>
        <v>1.3919999999999995</v>
      </c>
      <c r="AE78" s="2">
        <f t="shared" si="17"/>
        <v>1.3539999999999994</v>
      </c>
      <c r="AF78" s="2">
        <f t="shared" si="17"/>
        <v>1.3159999999999994</v>
      </c>
      <c r="AG78" s="2">
        <f t="shared" si="17"/>
        <v>1.2779999999999994</v>
      </c>
      <c r="AH78" s="2">
        <f t="shared" si="17"/>
        <v>1.2399999999999993</v>
      </c>
      <c r="AI78" s="2">
        <f t="shared" si="17"/>
        <v>1.2019999999999993</v>
      </c>
      <c r="AJ78" s="2">
        <f t="shared" si="17"/>
        <v>1.1639999999999993</v>
      </c>
      <c r="AK78" s="2">
        <f t="shared" si="17"/>
        <v>1.1259999999999992</v>
      </c>
      <c r="AL78" s="2">
        <f t="shared" si="17"/>
        <v>1.0879999999999992</v>
      </c>
      <c r="AM78" s="406">
        <f t="shared" si="14"/>
        <v>1.05</v>
      </c>
    </row>
    <row r="79" spans="1:39">
      <c r="A79" s="73" t="s">
        <v>331</v>
      </c>
      <c r="B79" s="10" t="s">
        <v>479</v>
      </c>
      <c r="C79" s="10">
        <v>6</v>
      </c>
      <c r="D79" s="10" t="s">
        <v>476</v>
      </c>
      <c r="E79" s="10" t="s">
        <v>245</v>
      </c>
      <c r="F79" s="10" t="s">
        <v>477</v>
      </c>
      <c r="G79" s="10" t="s">
        <v>480</v>
      </c>
      <c r="H79" s="10"/>
      <c r="I79" s="10" t="s">
        <v>354</v>
      </c>
      <c r="J79" s="2">
        <v>56</v>
      </c>
      <c r="K79" s="2">
        <v>56</v>
      </c>
      <c r="L79" s="2">
        <v>56</v>
      </c>
      <c r="M79" s="2">
        <v>56</v>
      </c>
      <c r="N79" s="2">
        <f>M79+(($AM79-$M79)/26)</f>
        <v>55.731846153846156</v>
      </c>
      <c r="O79" s="2">
        <f t="shared" ref="O79:AL79" si="18">N79+(($AM79-$M79)/26)</f>
        <v>55.463692307692313</v>
      </c>
      <c r="P79" s="2">
        <f t="shared" si="18"/>
        <v>55.195538461538469</v>
      </c>
      <c r="Q79" s="2">
        <f t="shared" si="18"/>
        <v>54.927384615384625</v>
      </c>
      <c r="R79" s="2">
        <f t="shared" si="18"/>
        <v>54.659230769230781</v>
      </c>
      <c r="S79" s="2">
        <f t="shared" si="18"/>
        <v>54.391076923076938</v>
      </c>
      <c r="T79" s="2">
        <f t="shared" si="18"/>
        <v>54.122923076923094</v>
      </c>
      <c r="U79" s="2">
        <f t="shared" si="18"/>
        <v>53.85476923076925</v>
      </c>
      <c r="V79" s="2">
        <f t="shared" si="18"/>
        <v>53.586615384615406</v>
      </c>
      <c r="W79" s="2">
        <f t="shared" si="18"/>
        <v>53.318461538461563</v>
      </c>
      <c r="X79" s="2">
        <f t="shared" si="18"/>
        <v>53.050307692307719</v>
      </c>
      <c r="Y79" s="2">
        <f t="shared" si="18"/>
        <v>52.782153846153875</v>
      </c>
      <c r="Z79" s="2">
        <f t="shared" si="18"/>
        <v>52.514000000000031</v>
      </c>
      <c r="AA79" s="2">
        <f t="shared" si="18"/>
        <v>52.245846153846188</v>
      </c>
      <c r="AB79" s="2">
        <f t="shared" si="18"/>
        <v>51.977692307692344</v>
      </c>
      <c r="AC79" s="2">
        <f t="shared" si="18"/>
        <v>51.7095384615385</v>
      </c>
      <c r="AD79" s="2">
        <f t="shared" si="18"/>
        <v>51.441384615384656</v>
      </c>
      <c r="AE79" s="2">
        <f t="shared" si="18"/>
        <v>51.173230769230813</v>
      </c>
      <c r="AF79" s="2">
        <f t="shared" si="18"/>
        <v>50.905076923076969</v>
      </c>
      <c r="AG79" s="2">
        <f t="shared" si="18"/>
        <v>50.636923076923125</v>
      </c>
      <c r="AH79" s="2">
        <f t="shared" si="18"/>
        <v>50.368769230769281</v>
      </c>
      <c r="AI79" s="2">
        <f t="shared" si="18"/>
        <v>50.100615384615438</v>
      </c>
      <c r="AJ79" s="2">
        <f t="shared" si="18"/>
        <v>49.832461538461594</v>
      </c>
      <c r="AK79" s="2">
        <f t="shared" si="18"/>
        <v>49.56430769230775</v>
      </c>
      <c r="AL79" s="2">
        <f t="shared" si="18"/>
        <v>49.296153846153906</v>
      </c>
      <c r="AM79" s="441">
        <f>M79*(1-0.04-0.05-0.0345)</f>
        <v>49.027999999999999</v>
      </c>
    </row>
    <row r="80" spans="1:39">
      <c r="A80" s="73" t="s">
        <v>331</v>
      </c>
      <c r="B80" s="10" t="s">
        <v>479</v>
      </c>
      <c r="C80" s="10">
        <v>7</v>
      </c>
      <c r="D80" s="10" t="s">
        <v>476</v>
      </c>
      <c r="E80" s="10" t="s">
        <v>396</v>
      </c>
      <c r="F80" s="10" t="s">
        <v>477</v>
      </c>
      <c r="G80" s="10" t="s">
        <v>480</v>
      </c>
      <c r="H80" s="10"/>
      <c r="I80" s="10" t="s">
        <v>354</v>
      </c>
      <c r="J80" s="2">
        <v>72</v>
      </c>
      <c r="K80" s="2">
        <v>72</v>
      </c>
      <c r="L80" s="2">
        <v>72</v>
      </c>
      <c r="M80" s="2">
        <v>72</v>
      </c>
      <c r="N80" s="2">
        <f t="shared" ref="N80:AL80" si="19">M80+(($AM80-$M80)/26)</f>
        <v>71.655230769230769</v>
      </c>
      <c r="O80" s="2">
        <f t="shared" si="19"/>
        <v>71.310461538461539</v>
      </c>
      <c r="P80" s="2">
        <f t="shared" si="19"/>
        <v>70.965692307692308</v>
      </c>
      <c r="Q80" s="2">
        <f t="shared" si="19"/>
        <v>70.620923076923077</v>
      </c>
      <c r="R80" s="2">
        <f t="shared" si="19"/>
        <v>70.276153846153846</v>
      </c>
      <c r="S80" s="2">
        <f t="shared" si="19"/>
        <v>69.931384615384616</v>
      </c>
      <c r="T80" s="2">
        <f t="shared" si="19"/>
        <v>69.586615384615385</v>
      </c>
      <c r="U80" s="2">
        <f t="shared" si="19"/>
        <v>69.241846153846154</v>
      </c>
      <c r="V80" s="2">
        <f t="shared" si="19"/>
        <v>68.897076923076924</v>
      </c>
      <c r="W80" s="2">
        <f t="shared" si="19"/>
        <v>68.552307692307693</v>
      </c>
      <c r="X80" s="2">
        <f t="shared" si="19"/>
        <v>68.207538461538462</v>
      </c>
      <c r="Y80" s="2">
        <f t="shared" si="19"/>
        <v>67.862769230769231</v>
      </c>
      <c r="Z80" s="2">
        <f t="shared" si="19"/>
        <v>67.518000000000001</v>
      </c>
      <c r="AA80" s="2">
        <f t="shared" si="19"/>
        <v>67.17323076923077</v>
      </c>
      <c r="AB80" s="2">
        <f t="shared" si="19"/>
        <v>66.828461538461539</v>
      </c>
      <c r="AC80" s="2">
        <f t="shared" si="19"/>
        <v>66.483692307692309</v>
      </c>
      <c r="AD80" s="2">
        <f t="shared" si="19"/>
        <v>66.138923076923078</v>
      </c>
      <c r="AE80" s="2">
        <f t="shared" si="19"/>
        <v>65.794153846153847</v>
      </c>
      <c r="AF80" s="2">
        <f t="shared" si="19"/>
        <v>65.449384615384616</v>
      </c>
      <c r="AG80" s="2">
        <f t="shared" si="19"/>
        <v>65.104615384615386</v>
      </c>
      <c r="AH80" s="2">
        <f t="shared" si="19"/>
        <v>64.759846153846155</v>
      </c>
      <c r="AI80" s="2">
        <f t="shared" si="19"/>
        <v>64.415076923076924</v>
      </c>
      <c r="AJ80" s="2">
        <f t="shared" si="19"/>
        <v>64.070307692307694</v>
      </c>
      <c r="AK80" s="2">
        <f t="shared" si="19"/>
        <v>63.725538461538463</v>
      </c>
      <c r="AL80" s="2">
        <f t="shared" si="19"/>
        <v>63.380769230769232</v>
      </c>
      <c r="AM80" s="441">
        <f t="shared" ref="AM80:AM83" si="20">M80*(1-0.04-0.05-0.0345)</f>
        <v>63.035999999999994</v>
      </c>
    </row>
    <row r="81" spans="1:39">
      <c r="A81" s="73" t="s">
        <v>331</v>
      </c>
      <c r="B81" s="10" t="s">
        <v>479</v>
      </c>
      <c r="C81" s="10">
        <v>8</v>
      </c>
      <c r="D81" s="10" t="s">
        <v>476</v>
      </c>
      <c r="E81" s="10" t="s">
        <v>397</v>
      </c>
      <c r="F81" s="10" t="s">
        <v>477</v>
      </c>
      <c r="G81" s="10" t="s">
        <v>480</v>
      </c>
      <c r="H81" s="10"/>
      <c r="I81" s="10" t="s">
        <v>354</v>
      </c>
      <c r="J81" s="2">
        <v>5</v>
      </c>
      <c r="K81" s="2">
        <v>5</v>
      </c>
      <c r="L81" s="2">
        <v>5</v>
      </c>
      <c r="M81" s="2">
        <v>5</v>
      </c>
      <c r="N81" s="2">
        <f t="shared" ref="N81:AL81" si="21">M81+(($AM81-$M81)/26)</f>
        <v>4.976057692307692</v>
      </c>
      <c r="O81" s="2">
        <f t="shared" si="21"/>
        <v>4.952115384615384</v>
      </c>
      <c r="P81" s="2">
        <f t="shared" si="21"/>
        <v>4.928173076923076</v>
      </c>
      <c r="Q81" s="2">
        <f t="shared" si="21"/>
        <v>4.9042307692307681</v>
      </c>
      <c r="R81" s="2">
        <f t="shared" si="21"/>
        <v>4.8802884615384601</v>
      </c>
      <c r="S81" s="2">
        <f t="shared" si="21"/>
        <v>4.8563461538461521</v>
      </c>
      <c r="T81" s="2">
        <f t="shared" si="21"/>
        <v>4.8324038461538441</v>
      </c>
      <c r="U81" s="2">
        <f t="shared" si="21"/>
        <v>4.8084615384615361</v>
      </c>
      <c r="V81" s="2">
        <f t="shared" si="21"/>
        <v>4.7845192307692281</v>
      </c>
      <c r="W81" s="2">
        <f t="shared" si="21"/>
        <v>4.7605769230769202</v>
      </c>
      <c r="X81" s="2">
        <f t="shared" si="21"/>
        <v>4.7366346153846122</v>
      </c>
      <c r="Y81" s="2">
        <f t="shared" si="21"/>
        <v>4.7126923076923042</v>
      </c>
      <c r="Z81" s="2">
        <f t="shared" si="21"/>
        <v>4.6887499999999962</v>
      </c>
      <c r="AA81" s="2">
        <f t="shared" si="21"/>
        <v>4.6648076923076882</v>
      </c>
      <c r="AB81" s="2">
        <f t="shared" si="21"/>
        <v>4.6408653846153802</v>
      </c>
      <c r="AC81" s="2">
        <f t="shared" si="21"/>
        <v>4.6169230769230722</v>
      </c>
      <c r="AD81" s="2">
        <f t="shared" si="21"/>
        <v>4.5929807692307643</v>
      </c>
      <c r="AE81" s="2">
        <f t="shared" si="21"/>
        <v>4.5690384615384563</v>
      </c>
      <c r="AF81" s="2">
        <f t="shared" si="21"/>
        <v>4.5450961538461483</v>
      </c>
      <c r="AG81" s="2">
        <f t="shared" si="21"/>
        <v>4.5211538461538403</v>
      </c>
      <c r="AH81" s="2">
        <f t="shared" si="21"/>
        <v>4.4972115384615323</v>
      </c>
      <c r="AI81" s="2">
        <f t="shared" si="21"/>
        <v>4.4732692307692243</v>
      </c>
      <c r="AJ81" s="2">
        <f t="shared" si="21"/>
        <v>4.4493269230769164</v>
      </c>
      <c r="AK81" s="2">
        <f t="shared" si="21"/>
        <v>4.4253846153846084</v>
      </c>
      <c r="AL81" s="2">
        <f t="shared" si="21"/>
        <v>4.4014423076923004</v>
      </c>
      <c r="AM81" s="441">
        <f t="shared" si="20"/>
        <v>4.3774999999999995</v>
      </c>
    </row>
    <row r="82" spans="1:39">
      <c r="A82" s="73" t="s">
        <v>331</v>
      </c>
      <c r="B82" s="10" t="s">
        <v>479</v>
      </c>
      <c r="C82" s="10">
        <v>9</v>
      </c>
      <c r="D82" s="10" t="s">
        <v>476</v>
      </c>
      <c r="E82" s="10" t="s">
        <v>254</v>
      </c>
      <c r="F82" s="10" t="s">
        <v>477</v>
      </c>
      <c r="G82" s="10" t="s">
        <v>480</v>
      </c>
      <c r="H82" s="10"/>
      <c r="I82" s="10" t="s">
        <v>354</v>
      </c>
      <c r="J82" s="2">
        <v>1</v>
      </c>
      <c r="K82" s="2">
        <v>1</v>
      </c>
      <c r="L82" s="2">
        <v>1</v>
      </c>
      <c r="M82" s="2">
        <v>1</v>
      </c>
      <c r="N82" s="2">
        <f t="shared" ref="N82:AL82" si="22">M82+(($AM82-$M82)/26)</f>
        <v>0.99521153846153843</v>
      </c>
      <c r="O82" s="2">
        <f t="shared" si="22"/>
        <v>0.99042307692307685</v>
      </c>
      <c r="P82" s="2">
        <f t="shared" si="22"/>
        <v>0.98563461538461528</v>
      </c>
      <c r="Q82" s="2">
        <f t="shared" si="22"/>
        <v>0.9808461538461537</v>
      </c>
      <c r="R82" s="2">
        <f t="shared" si="22"/>
        <v>0.97605769230769213</v>
      </c>
      <c r="S82" s="2">
        <f t="shared" si="22"/>
        <v>0.97126923076923055</v>
      </c>
      <c r="T82" s="2">
        <f t="shared" si="22"/>
        <v>0.96648076923076898</v>
      </c>
      <c r="U82" s="2">
        <f t="shared" si="22"/>
        <v>0.9616923076923074</v>
      </c>
      <c r="V82" s="2">
        <f t="shared" si="22"/>
        <v>0.95690384615384583</v>
      </c>
      <c r="W82" s="2">
        <f t="shared" si="22"/>
        <v>0.95211538461538425</v>
      </c>
      <c r="X82" s="2">
        <f t="shared" si="22"/>
        <v>0.94732692307692268</v>
      </c>
      <c r="Y82" s="2">
        <f t="shared" si="22"/>
        <v>0.9425384615384611</v>
      </c>
      <c r="Z82" s="2">
        <f t="shared" si="22"/>
        <v>0.93774999999999953</v>
      </c>
      <c r="AA82" s="2">
        <f t="shared" si="22"/>
        <v>0.93296153846153795</v>
      </c>
      <c r="AB82" s="2">
        <f t="shared" si="22"/>
        <v>0.92817307692307638</v>
      </c>
      <c r="AC82" s="2">
        <f t="shared" si="22"/>
        <v>0.9233846153846148</v>
      </c>
      <c r="AD82" s="2">
        <f t="shared" si="22"/>
        <v>0.91859615384615323</v>
      </c>
      <c r="AE82" s="2">
        <f t="shared" si="22"/>
        <v>0.91380769230769165</v>
      </c>
      <c r="AF82" s="2">
        <f t="shared" si="22"/>
        <v>0.90901923076923008</v>
      </c>
      <c r="AG82" s="2">
        <f t="shared" si="22"/>
        <v>0.90423076923076851</v>
      </c>
      <c r="AH82" s="2">
        <f t="shared" si="22"/>
        <v>0.89944230769230693</v>
      </c>
      <c r="AI82" s="2">
        <f t="shared" si="22"/>
        <v>0.89465384615384536</v>
      </c>
      <c r="AJ82" s="2">
        <f t="shared" si="22"/>
        <v>0.88986538461538378</v>
      </c>
      <c r="AK82" s="2">
        <f t="shared" si="22"/>
        <v>0.88507692307692221</v>
      </c>
      <c r="AL82" s="2">
        <f t="shared" si="22"/>
        <v>0.88028846153846063</v>
      </c>
      <c r="AM82" s="441">
        <f t="shared" si="20"/>
        <v>0.87549999999999994</v>
      </c>
    </row>
    <row r="83" spans="1:39">
      <c r="A83" s="73" t="s">
        <v>331</v>
      </c>
      <c r="B83" s="10" t="s">
        <v>479</v>
      </c>
      <c r="C83" s="10">
        <v>10</v>
      </c>
      <c r="D83" s="10" t="s">
        <v>476</v>
      </c>
      <c r="E83" s="10" t="s">
        <v>398</v>
      </c>
      <c r="F83" s="10" t="s">
        <v>477</v>
      </c>
      <c r="G83" s="10" t="s">
        <v>480</v>
      </c>
      <c r="H83" s="10"/>
      <c r="I83" s="10" t="s">
        <v>354</v>
      </c>
      <c r="J83" s="2">
        <v>55</v>
      </c>
      <c r="K83" s="2">
        <v>55</v>
      </c>
      <c r="L83" s="2">
        <v>55</v>
      </c>
      <c r="M83" s="2">
        <v>55</v>
      </c>
      <c r="N83" s="2">
        <f t="shared" ref="N83:AL83" si="23">M83+(($AM83-$M83)/26)</f>
        <v>54.736634615384617</v>
      </c>
      <c r="O83" s="2">
        <f t="shared" si="23"/>
        <v>54.473269230769233</v>
      </c>
      <c r="P83" s="2">
        <f t="shared" si="23"/>
        <v>54.20990384615385</v>
      </c>
      <c r="Q83" s="2">
        <f t="shared" si="23"/>
        <v>53.946538461538466</v>
      </c>
      <c r="R83" s="2">
        <f t="shared" si="23"/>
        <v>53.683173076923083</v>
      </c>
      <c r="S83" s="2">
        <f t="shared" si="23"/>
        <v>53.4198076923077</v>
      </c>
      <c r="T83" s="2">
        <f t="shared" si="23"/>
        <v>53.156442307692316</v>
      </c>
      <c r="U83" s="2">
        <f t="shared" si="23"/>
        <v>52.893076923076933</v>
      </c>
      <c r="V83" s="2">
        <f t="shared" si="23"/>
        <v>52.629711538461549</v>
      </c>
      <c r="W83" s="2">
        <f t="shared" si="23"/>
        <v>52.366346153846166</v>
      </c>
      <c r="X83" s="2">
        <f t="shared" si="23"/>
        <v>52.102980769230783</v>
      </c>
      <c r="Y83" s="2">
        <f t="shared" si="23"/>
        <v>51.839615384615399</v>
      </c>
      <c r="Z83" s="2">
        <f t="shared" si="23"/>
        <v>51.576250000000016</v>
      </c>
      <c r="AA83" s="2">
        <f t="shared" si="23"/>
        <v>51.312884615384633</v>
      </c>
      <c r="AB83" s="2">
        <f t="shared" si="23"/>
        <v>51.049519230769249</v>
      </c>
      <c r="AC83" s="2">
        <f t="shared" si="23"/>
        <v>50.786153846153866</v>
      </c>
      <c r="AD83" s="2">
        <f t="shared" si="23"/>
        <v>50.522788461538482</v>
      </c>
      <c r="AE83" s="2">
        <f t="shared" si="23"/>
        <v>50.259423076923099</v>
      </c>
      <c r="AF83" s="2">
        <f t="shared" si="23"/>
        <v>49.996057692307716</v>
      </c>
      <c r="AG83" s="2">
        <f t="shared" si="23"/>
        <v>49.732692307692332</v>
      </c>
      <c r="AH83" s="2">
        <f t="shared" si="23"/>
        <v>49.469326923076949</v>
      </c>
      <c r="AI83" s="2">
        <f t="shared" si="23"/>
        <v>49.205961538461565</v>
      </c>
      <c r="AJ83" s="2">
        <f t="shared" si="23"/>
        <v>48.942596153846182</v>
      </c>
      <c r="AK83" s="2">
        <f t="shared" si="23"/>
        <v>48.679230769230799</v>
      </c>
      <c r="AL83" s="2">
        <f t="shared" si="23"/>
        <v>48.415865384615415</v>
      </c>
      <c r="AM83" s="441">
        <f t="shared" si="20"/>
        <v>48.152499999999996</v>
      </c>
    </row>
    <row r="84" spans="1:39">
      <c r="A84" s="73" t="s">
        <v>331</v>
      </c>
      <c r="B84" s="31" t="s">
        <v>481</v>
      </c>
      <c r="C84" s="31">
        <v>11</v>
      </c>
      <c r="D84" s="31" t="s">
        <v>476</v>
      </c>
      <c r="E84" s="31" t="s">
        <v>285</v>
      </c>
      <c r="F84" s="31" t="s">
        <v>477</v>
      </c>
      <c r="G84" s="342" t="s">
        <v>482</v>
      </c>
      <c r="H84" s="31"/>
      <c r="I84" s="31" t="s">
        <v>346</v>
      </c>
      <c r="J84" s="28">
        <f>(47.6*1000000000)/(4096000*1.206*365*0.86)</f>
        <v>30.697879800318788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58"/>
    </row>
    <row r="85" spans="1:39">
      <c r="A85" s="73" t="s">
        <v>331</v>
      </c>
      <c r="B85" s="31" t="s">
        <v>481</v>
      </c>
      <c r="C85" s="31">
        <v>12</v>
      </c>
      <c r="D85" s="31" t="s">
        <v>476</v>
      </c>
      <c r="E85" s="31" t="s">
        <v>419</v>
      </c>
      <c r="F85" s="31" t="s">
        <v>477</v>
      </c>
      <c r="G85" s="31" t="s">
        <v>483</v>
      </c>
      <c r="H85" s="31"/>
      <c r="I85" s="31" t="s">
        <v>346</v>
      </c>
      <c r="J85" s="322">
        <f>0.8*0.169*0.5*0.5*(16/12)*(1-0.1)*(1-0.75)*1000</f>
        <v>10.14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58"/>
    </row>
    <row r="86" spans="1:39">
      <c r="A86" s="73" t="s">
        <v>331</v>
      </c>
      <c r="B86" s="31" t="s">
        <v>481</v>
      </c>
      <c r="C86" s="31">
        <v>13</v>
      </c>
      <c r="D86" s="31" t="s">
        <v>476</v>
      </c>
      <c r="E86" s="31" t="s">
        <v>420</v>
      </c>
      <c r="F86" s="31" t="s">
        <v>477</v>
      </c>
      <c r="G86" s="31" t="s">
        <v>124</v>
      </c>
      <c r="H86" s="31"/>
      <c r="I86" s="31" t="s">
        <v>346</v>
      </c>
      <c r="J86" s="322"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58"/>
    </row>
    <row r="87" spans="1:39">
      <c r="A87" s="73" t="s">
        <v>331</v>
      </c>
      <c r="B87" s="31" t="s">
        <v>481</v>
      </c>
      <c r="C87" s="31">
        <v>14</v>
      </c>
      <c r="D87" s="31" t="s">
        <v>476</v>
      </c>
      <c r="E87" s="31" t="s">
        <v>421</v>
      </c>
      <c r="F87" s="31" t="s">
        <v>477</v>
      </c>
      <c r="G87" s="31" t="s">
        <v>484</v>
      </c>
      <c r="H87" s="31"/>
      <c r="I87" s="31" t="s">
        <v>346</v>
      </c>
      <c r="J87" s="322">
        <v>4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58"/>
    </row>
    <row r="88" spans="1:39">
      <c r="A88" s="73" t="s">
        <v>331</v>
      </c>
      <c r="B88" s="31" t="s">
        <v>481</v>
      </c>
      <c r="C88" s="31">
        <v>15</v>
      </c>
      <c r="D88" s="31" t="s">
        <v>476</v>
      </c>
      <c r="E88" s="31" t="s">
        <v>294</v>
      </c>
      <c r="F88" s="31" t="s">
        <v>477</v>
      </c>
      <c r="G88" s="31" t="s">
        <v>484</v>
      </c>
      <c r="H88" s="31"/>
      <c r="I88" s="31" t="s">
        <v>346</v>
      </c>
      <c r="J88">
        <f>0.001*0.5</f>
        <v>5.0000000000000001E-4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58"/>
    </row>
    <row r="89" spans="1:39">
      <c r="A89" s="73" t="s">
        <v>331</v>
      </c>
      <c r="B89" s="31" t="s">
        <v>481</v>
      </c>
      <c r="C89" s="31">
        <v>16</v>
      </c>
      <c r="D89" s="31" t="s">
        <v>476</v>
      </c>
      <c r="E89" s="31" t="s">
        <v>422</v>
      </c>
      <c r="F89" s="31" t="s">
        <v>477</v>
      </c>
      <c r="G89" s="31" t="s">
        <v>485</v>
      </c>
      <c r="H89" s="31"/>
      <c r="I89" s="31" t="s">
        <v>346</v>
      </c>
      <c r="J89" s="28">
        <f>0.95*1000000/((20.42+4.38+58.35+2.9+5.84+11.67+42.3)*1000)</f>
        <v>6.5130947483888662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58"/>
    </row>
    <row r="90" spans="1:39">
      <c r="A90" s="73" t="s">
        <v>331</v>
      </c>
      <c r="B90" s="31" t="s">
        <v>481</v>
      </c>
      <c r="C90" s="31">
        <v>17</v>
      </c>
      <c r="D90" s="31" t="s">
        <v>476</v>
      </c>
      <c r="E90" s="31" t="s">
        <v>423</v>
      </c>
      <c r="F90" s="31" t="s">
        <v>477</v>
      </c>
      <c r="G90" s="31" t="s">
        <v>485</v>
      </c>
      <c r="H90" s="31"/>
      <c r="I90" s="31" t="s">
        <v>346</v>
      </c>
      <c r="J90">
        <v>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58"/>
    </row>
    <row r="91" spans="1:39">
      <c r="A91" s="73" t="s">
        <v>331</v>
      </c>
      <c r="B91" s="427" t="s">
        <v>481</v>
      </c>
      <c r="C91" s="427">
        <v>18</v>
      </c>
      <c r="D91" s="427" t="s">
        <v>476</v>
      </c>
      <c r="E91" s="427" t="s">
        <v>422</v>
      </c>
      <c r="F91" s="427" t="s">
        <v>732</v>
      </c>
      <c r="G91" s="427" t="s">
        <v>733</v>
      </c>
      <c r="H91" s="427"/>
      <c r="I91" s="427" t="s">
        <v>346</v>
      </c>
      <c r="J91" s="426">
        <f>0.047*1000000/((20.42+4.38+58.35+2.9+5.84+11.67+42.3)*1000)</f>
        <v>0.32222679281502808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58"/>
    </row>
    <row r="92" spans="1:39">
      <c r="A92" s="73" t="s">
        <v>331</v>
      </c>
      <c r="B92" s="427" t="s">
        <v>481</v>
      </c>
      <c r="C92" s="427">
        <v>19</v>
      </c>
      <c r="D92" s="427" t="s">
        <v>476</v>
      </c>
      <c r="E92" s="427" t="s">
        <v>423</v>
      </c>
      <c r="F92" s="427" t="s">
        <v>732</v>
      </c>
      <c r="G92" s="427" t="s">
        <v>733</v>
      </c>
      <c r="H92" s="427"/>
      <c r="I92" s="427" t="s">
        <v>346</v>
      </c>
      <c r="J92" s="426">
        <f>0.047*1000000/((20.42+4.38+58.35+2.9+5.84+11.67+42.3)*1000)</f>
        <v>0.32222679281502808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58"/>
    </row>
    <row r="93" spans="1:39">
      <c r="A93" s="73" t="s">
        <v>331</v>
      </c>
      <c r="B93" s="31" t="s">
        <v>481</v>
      </c>
      <c r="C93" s="31">
        <v>18</v>
      </c>
      <c r="D93" s="31" t="s">
        <v>476</v>
      </c>
      <c r="E93" s="31" t="s">
        <v>299</v>
      </c>
      <c r="F93" s="31" t="s">
        <v>477</v>
      </c>
      <c r="G93" s="31" t="s">
        <v>483</v>
      </c>
      <c r="H93" s="31"/>
      <c r="I93" s="31" t="s">
        <v>346</v>
      </c>
      <c r="J93" s="322">
        <f>0.8*0.169*0.5*0.5*(16/12)*(1-0.1)*(1-0.75)*1000</f>
        <v>10.14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58"/>
    </row>
    <row r="94" spans="1:39">
      <c r="A94" s="73" t="s">
        <v>331</v>
      </c>
      <c r="B94" s="147" t="s">
        <v>404</v>
      </c>
      <c r="C94" s="147">
        <v>20</v>
      </c>
      <c r="D94" s="31" t="s">
        <v>476</v>
      </c>
      <c r="E94" s="147" t="s">
        <v>405</v>
      </c>
      <c r="F94" s="147" t="s">
        <v>477</v>
      </c>
      <c r="G94" s="31" t="s">
        <v>486</v>
      </c>
      <c r="H94" s="147"/>
      <c r="I94" s="31" t="s">
        <v>346</v>
      </c>
      <c r="J94" s="322">
        <f>5.5*0.8*2.7</f>
        <v>11.880000000000003</v>
      </c>
      <c r="K94" s="2">
        <f t="shared" ref="K94:K95" si="24">J94+(($R94-$J94)/8)</f>
        <v>11.137500000000003</v>
      </c>
      <c r="L94" s="2">
        <f t="shared" ref="L94:L95" si="25">K94+(($R94-$J94)/8)</f>
        <v>10.395000000000003</v>
      </c>
      <c r="M94" s="2">
        <f t="shared" ref="M94:M95" si="26">L94+(($R94-$J94)/8)</f>
        <v>9.6525000000000034</v>
      </c>
      <c r="N94" s="2">
        <f t="shared" ref="N94:N95" si="27">M94+(($R94-$J94)/8)</f>
        <v>8.9100000000000037</v>
      </c>
      <c r="O94" s="2">
        <f t="shared" ref="O94:O95" si="28">N94+(($R94-$J94)/8)</f>
        <v>8.167500000000004</v>
      </c>
      <c r="P94" s="2">
        <f t="shared" ref="P94:P95" si="29">O94+(($R94-$J94)/8)</f>
        <v>7.4250000000000043</v>
      </c>
      <c r="Q94" s="2">
        <f t="shared" ref="Q94:Q95" si="30">P94+(($R94-$J94)/8)</f>
        <v>6.6825000000000045</v>
      </c>
      <c r="R94" s="406">
        <f>J94*0.5</f>
        <v>5.9400000000000013</v>
      </c>
      <c r="S94" s="28">
        <f t="shared" ref="S94:S95" si="31">R94+(($AM94-$R94)/21)</f>
        <v>5.7137142857142873</v>
      </c>
      <c r="T94" s="28">
        <f t="shared" ref="T94:T95" si="32">S94+(($AM94-$R94)/21)</f>
        <v>5.4874285714285733</v>
      </c>
      <c r="U94" s="28">
        <f t="shared" ref="U94:U95" si="33">T94+(($AM94-$R94)/21)</f>
        <v>5.2611428571428593</v>
      </c>
      <c r="V94" s="28">
        <f t="shared" ref="V94:V95" si="34">U94+(($AM94-$R94)/21)</f>
        <v>5.0348571428571454</v>
      </c>
      <c r="W94" s="28">
        <f t="shared" ref="W94:W95" si="35">V94+(($AM94-$R94)/21)</f>
        <v>4.8085714285714314</v>
      </c>
      <c r="X94" s="28">
        <f t="shared" ref="X94:X95" si="36">W94+(($AM94-$R94)/21)</f>
        <v>4.5822857142857174</v>
      </c>
      <c r="Y94" s="28">
        <f t="shared" ref="Y94:Y95" si="37">X94+(($AM94-$R94)/21)</f>
        <v>4.3560000000000034</v>
      </c>
      <c r="Z94" s="28">
        <f t="shared" ref="Z94:Z95" si="38">Y94+(($AM94-$R94)/21)</f>
        <v>4.1297142857142894</v>
      </c>
      <c r="AA94" s="28">
        <f t="shared" ref="AA94:AA95" si="39">Z94+(($AM94-$R94)/21)</f>
        <v>3.903428571428575</v>
      </c>
      <c r="AB94" s="28">
        <f t="shared" ref="AB94:AB95" si="40">AA94+(($AM94-$R94)/21)</f>
        <v>3.6771428571428606</v>
      </c>
      <c r="AC94" s="28">
        <f t="shared" ref="AC94:AC95" si="41">AB94+(($AM94-$R94)/21)</f>
        <v>3.4508571428571462</v>
      </c>
      <c r="AD94" s="28">
        <f t="shared" ref="AD94:AD95" si="42">AC94+(($AM94-$R94)/21)</f>
        <v>3.2245714285714318</v>
      </c>
      <c r="AE94" s="28">
        <f t="shared" ref="AE94:AE95" si="43">AD94+(($AM94-$R94)/21)</f>
        <v>2.9982857142857173</v>
      </c>
      <c r="AF94" s="28">
        <f t="shared" ref="AF94:AF95" si="44">AE94+(($AM94-$R94)/21)</f>
        <v>2.7720000000000029</v>
      </c>
      <c r="AG94" s="28">
        <f t="shared" ref="AG94:AG95" si="45">AF94+(($AM94-$R94)/21)</f>
        <v>2.5457142857142885</v>
      </c>
      <c r="AH94" s="28">
        <f t="shared" ref="AH94:AH95" si="46">AG94+(($AM94-$R94)/21)</f>
        <v>2.3194285714285741</v>
      </c>
      <c r="AI94" s="28">
        <f t="shared" ref="AI94:AI95" si="47">AH94+(($AM94-$R94)/21)</f>
        <v>2.0931428571428596</v>
      </c>
      <c r="AJ94" s="28">
        <f t="shared" ref="AJ94:AJ95" si="48">AI94+(($AM94-$R94)/21)</f>
        <v>1.8668571428571452</v>
      </c>
      <c r="AK94" s="28">
        <f t="shared" ref="AK94:AK95" si="49">AJ94+(($AM94-$R94)/21)</f>
        <v>1.6405714285714308</v>
      </c>
      <c r="AL94" s="28">
        <f t="shared" ref="AL94:AL95" si="50">AK94+(($AM94-$R94)/21)</f>
        <v>1.4142857142857164</v>
      </c>
      <c r="AM94" s="58">
        <f>J94*0.1</f>
        <v>1.1880000000000004</v>
      </c>
    </row>
    <row r="95" spans="1:39">
      <c r="A95" s="73" t="s">
        <v>331</v>
      </c>
      <c r="B95" s="147" t="s">
        <v>404</v>
      </c>
      <c r="C95" s="147">
        <v>21</v>
      </c>
      <c r="D95" s="31" t="s">
        <v>476</v>
      </c>
      <c r="E95" s="147" t="s">
        <v>487</v>
      </c>
      <c r="F95" s="147" t="s">
        <v>477</v>
      </c>
      <c r="G95" s="31" t="s">
        <v>486</v>
      </c>
      <c r="H95" s="147"/>
      <c r="I95" s="31" t="s">
        <v>346</v>
      </c>
      <c r="J95" s="322">
        <f>6.5*0.8*2.7</f>
        <v>14.040000000000001</v>
      </c>
      <c r="K95" s="2">
        <f t="shared" si="24"/>
        <v>13.162500000000001</v>
      </c>
      <c r="L95" s="2">
        <f t="shared" si="25"/>
        <v>12.285000000000002</v>
      </c>
      <c r="M95" s="2">
        <f t="shared" si="26"/>
        <v>11.407500000000002</v>
      </c>
      <c r="N95" s="2">
        <f t="shared" si="27"/>
        <v>10.530000000000003</v>
      </c>
      <c r="O95" s="2">
        <f t="shared" si="28"/>
        <v>9.6525000000000034</v>
      </c>
      <c r="P95" s="2">
        <f t="shared" si="29"/>
        <v>8.7750000000000039</v>
      </c>
      <c r="Q95" s="2">
        <f t="shared" si="30"/>
        <v>7.8975000000000035</v>
      </c>
      <c r="R95" s="406">
        <f t="shared" ref="R95" si="51">J95*0.5</f>
        <v>7.0200000000000005</v>
      </c>
      <c r="S95" s="28">
        <f t="shared" si="31"/>
        <v>6.7525714285714287</v>
      </c>
      <c r="T95" s="28">
        <f t="shared" si="32"/>
        <v>6.4851428571428569</v>
      </c>
      <c r="U95" s="28">
        <f t="shared" si="33"/>
        <v>6.2177142857142851</v>
      </c>
      <c r="V95" s="28">
        <f t="shared" si="34"/>
        <v>5.9502857142857133</v>
      </c>
      <c r="W95" s="28">
        <f t="shared" si="35"/>
        <v>5.6828571428571415</v>
      </c>
      <c r="X95" s="28">
        <f t="shared" si="36"/>
        <v>5.4154285714285697</v>
      </c>
      <c r="Y95" s="28">
        <f t="shared" si="37"/>
        <v>5.1479999999999979</v>
      </c>
      <c r="Z95" s="28">
        <f t="shared" si="38"/>
        <v>4.8805714285714261</v>
      </c>
      <c r="AA95" s="28">
        <f t="shared" si="39"/>
        <v>4.6131428571428543</v>
      </c>
      <c r="AB95" s="28">
        <f t="shared" si="40"/>
        <v>4.3457142857142825</v>
      </c>
      <c r="AC95" s="28">
        <f t="shared" si="41"/>
        <v>4.0782857142857107</v>
      </c>
      <c r="AD95" s="28">
        <f t="shared" si="42"/>
        <v>3.8108571428571394</v>
      </c>
      <c r="AE95" s="28">
        <f t="shared" si="43"/>
        <v>3.543428571428568</v>
      </c>
      <c r="AF95" s="28">
        <f t="shared" si="44"/>
        <v>3.2759999999999967</v>
      </c>
      <c r="AG95" s="28">
        <f t="shared" si="45"/>
        <v>3.0085714285714253</v>
      </c>
      <c r="AH95" s="28">
        <f t="shared" si="46"/>
        <v>2.741142857142854</v>
      </c>
      <c r="AI95" s="28">
        <f t="shared" si="47"/>
        <v>2.4737142857142826</v>
      </c>
      <c r="AJ95" s="28">
        <f t="shared" si="48"/>
        <v>2.2062857142857113</v>
      </c>
      <c r="AK95" s="28">
        <f t="shared" si="49"/>
        <v>1.9388571428571399</v>
      </c>
      <c r="AL95" s="28">
        <f t="shared" si="50"/>
        <v>1.6714285714285686</v>
      </c>
      <c r="AM95" s="58">
        <f>J95*0.1</f>
        <v>1.4040000000000001</v>
      </c>
    </row>
    <row r="96" spans="1:39">
      <c r="A96" s="73" t="s">
        <v>331</v>
      </c>
      <c r="B96" s="147" t="s">
        <v>411</v>
      </c>
      <c r="C96" s="147">
        <v>22</v>
      </c>
      <c r="D96" s="31" t="s">
        <v>476</v>
      </c>
      <c r="E96" s="147" t="s">
        <v>412</v>
      </c>
      <c r="F96" s="147" t="s">
        <v>477</v>
      </c>
      <c r="G96" s="31" t="s">
        <v>486</v>
      </c>
      <c r="H96" s="147"/>
      <c r="I96" s="31" t="s">
        <v>346</v>
      </c>
      <c r="J96" s="322">
        <f>2.1*2.3*0.74</f>
        <v>3.5741999999999998</v>
      </c>
      <c r="K96" s="2">
        <f t="shared" ref="K96:Q96" si="52">J96+(($R96-$J96)/8)</f>
        <v>3.3508125</v>
      </c>
      <c r="L96" s="2">
        <f t="shared" si="52"/>
        <v>3.1274250000000001</v>
      </c>
      <c r="M96" s="2">
        <f t="shared" si="52"/>
        <v>2.9040375000000003</v>
      </c>
      <c r="N96" s="2">
        <f t="shared" si="52"/>
        <v>2.6806500000000004</v>
      </c>
      <c r="O96" s="2">
        <f t="shared" si="52"/>
        <v>2.4572625000000006</v>
      </c>
      <c r="P96" s="2">
        <f t="shared" si="52"/>
        <v>2.2338750000000007</v>
      </c>
      <c r="Q96" s="2">
        <f t="shared" si="52"/>
        <v>2.0104875000000009</v>
      </c>
      <c r="R96" s="406">
        <f>J96*0.5</f>
        <v>1.7870999999999999</v>
      </c>
      <c r="S96" s="28">
        <f t="shared" ref="S96:AL96" si="53">R96+(($AM96-$R96)/21)</f>
        <v>1.71902</v>
      </c>
      <c r="T96" s="28">
        <f t="shared" si="53"/>
        <v>1.6509400000000001</v>
      </c>
      <c r="U96" s="28">
        <f t="shared" si="53"/>
        <v>1.5828600000000002</v>
      </c>
      <c r="V96" s="28">
        <f t="shared" si="53"/>
        <v>1.5147800000000002</v>
      </c>
      <c r="W96" s="28">
        <f t="shared" si="53"/>
        <v>1.4467000000000003</v>
      </c>
      <c r="X96" s="28">
        <f t="shared" si="53"/>
        <v>1.3786200000000004</v>
      </c>
      <c r="Y96" s="28">
        <f t="shared" si="53"/>
        <v>1.3105400000000005</v>
      </c>
      <c r="Z96" s="28">
        <f t="shared" si="53"/>
        <v>1.2424600000000006</v>
      </c>
      <c r="AA96" s="28">
        <f t="shared" si="53"/>
        <v>1.1743800000000006</v>
      </c>
      <c r="AB96" s="28">
        <f t="shared" si="53"/>
        <v>1.1063000000000007</v>
      </c>
      <c r="AC96" s="28">
        <f t="shared" si="53"/>
        <v>1.0382200000000008</v>
      </c>
      <c r="AD96" s="28">
        <f t="shared" si="53"/>
        <v>0.97014000000000078</v>
      </c>
      <c r="AE96" s="28">
        <f t="shared" si="53"/>
        <v>0.90206000000000075</v>
      </c>
      <c r="AF96" s="28">
        <f t="shared" si="53"/>
        <v>0.83398000000000072</v>
      </c>
      <c r="AG96" s="28">
        <f t="shared" si="53"/>
        <v>0.76590000000000069</v>
      </c>
      <c r="AH96" s="28">
        <f t="shared" si="53"/>
        <v>0.69782000000000066</v>
      </c>
      <c r="AI96" s="28">
        <f t="shared" si="53"/>
        <v>0.62974000000000063</v>
      </c>
      <c r="AJ96" s="28">
        <f t="shared" si="53"/>
        <v>0.5616600000000006</v>
      </c>
      <c r="AK96" s="28">
        <f t="shared" si="53"/>
        <v>0.49358000000000063</v>
      </c>
      <c r="AL96" s="28">
        <f t="shared" si="53"/>
        <v>0.42550000000000066</v>
      </c>
      <c r="AM96" s="58">
        <f>J96*0.1</f>
        <v>0.35742000000000002</v>
      </c>
    </row>
    <row r="97" spans="1:39">
      <c r="A97" s="73" t="s">
        <v>331</v>
      </c>
      <c r="B97" s="429" t="s">
        <v>404</v>
      </c>
      <c r="C97" s="429">
        <v>19</v>
      </c>
      <c r="D97" s="427" t="s">
        <v>476</v>
      </c>
      <c r="E97" s="429" t="s">
        <v>734</v>
      </c>
      <c r="F97" s="429" t="s">
        <v>732</v>
      </c>
      <c r="G97" s="427" t="s">
        <v>735</v>
      </c>
      <c r="H97" s="429"/>
      <c r="I97" s="427" t="s">
        <v>346</v>
      </c>
      <c r="J97" s="428">
        <f>0.022*1000000/(2564+2561)</f>
        <v>4.2926829268292686</v>
      </c>
      <c r="K97" s="2"/>
      <c r="L97" s="2"/>
      <c r="M97" s="2"/>
      <c r="N97" s="2"/>
      <c r="O97" s="2"/>
      <c r="P97" s="2"/>
      <c r="Q97" s="2"/>
      <c r="R97" s="406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58"/>
    </row>
    <row r="98" spans="1:39">
      <c r="A98" s="73" t="s">
        <v>331</v>
      </c>
      <c r="B98" s="429" t="s">
        <v>404</v>
      </c>
      <c r="C98" s="429">
        <v>20</v>
      </c>
      <c r="D98" s="427" t="s">
        <v>476</v>
      </c>
      <c r="E98" s="429" t="s">
        <v>487</v>
      </c>
      <c r="F98" s="429" t="s">
        <v>732</v>
      </c>
      <c r="G98" s="427" t="s">
        <v>735</v>
      </c>
      <c r="H98" s="429"/>
      <c r="I98" s="427" t="s">
        <v>346</v>
      </c>
      <c r="J98" s="428">
        <f>0.066*1000000/(38712)</f>
        <v>1.7048977061376318</v>
      </c>
      <c r="K98" s="2"/>
      <c r="L98" s="2"/>
      <c r="M98" s="2"/>
      <c r="N98" s="2"/>
      <c r="O98" s="2"/>
      <c r="P98" s="2"/>
      <c r="Q98" s="2"/>
      <c r="R98" s="406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58"/>
    </row>
    <row r="99" spans="1:39">
      <c r="A99" s="73" t="s">
        <v>331</v>
      </c>
      <c r="B99" s="429" t="s">
        <v>411</v>
      </c>
      <c r="C99" s="429">
        <v>21</v>
      </c>
      <c r="D99" s="427" t="s">
        <v>476</v>
      </c>
      <c r="E99" s="429" t="s">
        <v>412</v>
      </c>
      <c r="F99" s="429" t="s">
        <v>732</v>
      </c>
      <c r="G99" s="427" t="s">
        <v>735</v>
      </c>
      <c r="H99" s="429"/>
      <c r="I99" s="427" t="s">
        <v>346</v>
      </c>
      <c r="J99" s="428">
        <f>0.046*1000000/(7021+6060+1885)</f>
        <v>3.073633569424028</v>
      </c>
      <c r="K99" s="2"/>
      <c r="L99" s="2"/>
      <c r="M99" s="2"/>
      <c r="N99" s="2"/>
      <c r="O99" s="2"/>
      <c r="P99" s="2"/>
      <c r="Q99" s="2"/>
      <c r="R99" s="406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58"/>
    </row>
    <row r="100" spans="1:39">
      <c r="A100" s="73" t="s">
        <v>331</v>
      </c>
      <c r="B100" s="147" t="s">
        <v>272</v>
      </c>
      <c r="C100" s="147">
        <v>23</v>
      </c>
      <c r="D100" s="31" t="s">
        <v>476</v>
      </c>
      <c r="E100" s="31" t="s">
        <v>774</v>
      </c>
      <c r="F100" s="147" t="s">
        <v>477</v>
      </c>
      <c r="G100" s="31" t="s">
        <v>486</v>
      </c>
      <c r="H100" s="147"/>
      <c r="I100" s="31" t="s">
        <v>346</v>
      </c>
      <c r="J100" s="322">
        <f>1.3*0.28*0.68*110</f>
        <v>27.227200000000003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58"/>
    </row>
    <row r="101" spans="1:39">
      <c r="A101" s="73" t="s">
        <v>331</v>
      </c>
      <c r="B101" s="147" t="s">
        <v>272</v>
      </c>
      <c r="C101" s="147">
        <v>24</v>
      </c>
      <c r="D101" s="31" t="s">
        <v>476</v>
      </c>
      <c r="E101" s="31" t="s">
        <v>488</v>
      </c>
      <c r="F101" s="147" t="s">
        <v>477</v>
      </c>
      <c r="G101" s="31" t="s">
        <v>486</v>
      </c>
      <c r="H101" s="147"/>
      <c r="I101" s="31" t="s">
        <v>346</v>
      </c>
      <c r="J101" s="322">
        <f>0.6*J100</f>
        <v>16.336320000000001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58"/>
    </row>
    <row r="102" spans="1:39">
      <c r="A102" s="73" t="s">
        <v>331</v>
      </c>
      <c r="B102" s="147" t="s">
        <v>272</v>
      </c>
      <c r="C102" s="147">
        <v>25</v>
      </c>
      <c r="D102" s="31" t="s">
        <v>476</v>
      </c>
      <c r="E102" s="31" t="s">
        <v>489</v>
      </c>
      <c r="F102" s="147" t="s">
        <v>490</v>
      </c>
      <c r="G102" s="31" t="s">
        <v>486</v>
      </c>
      <c r="H102" s="147"/>
      <c r="I102" s="31" t="s">
        <v>346</v>
      </c>
      <c r="J102" s="322">
        <f>1.3*0.52*1*220</f>
        <v>148.72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58"/>
    </row>
    <row r="103" spans="1:39" ht="15" thickBot="1">
      <c r="A103" s="73" t="s">
        <v>331</v>
      </c>
      <c r="B103" s="328" t="s">
        <v>491</v>
      </c>
      <c r="C103" s="328">
        <v>26</v>
      </c>
      <c r="D103" s="328" t="s">
        <v>476</v>
      </c>
      <c r="E103" s="328" t="s">
        <v>302</v>
      </c>
      <c r="F103" s="328" t="s">
        <v>477</v>
      </c>
      <c r="G103" s="10" t="s">
        <v>492</v>
      </c>
      <c r="H103" s="328"/>
      <c r="I103" s="328" t="s">
        <v>346</v>
      </c>
      <c r="J103" s="322">
        <v>4.3</v>
      </c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89"/>
    </row>
    <row r="104" spans="1:39">
      <c r="A104" s="73" t="s">
        <v>330</v>
      </c>
      <c r="B104" s="10" t="s">
        <v>755</v>
      </c>
      <c r="C104" s="10">
        <v>27</v>
      </c>
      <c r="D104" s="10" t="s">
        <v>476</v>
      </c>
      <c r="E104" s="10" t="s">
        <v>752</v>
      </c>
      <c r="F104" s="10" t="s">
        <v>477</v>
      </c>
      <c r="G104" s="10" t="s">
        <v>756</v>
      </c>
      <c r="H104" s="10"/>
      <c r="I104" s="10" t="s">
        <v>346</v>
      </c>
      <c r="J104" s="440">
        <v>0.71955000000000002</v>
      </c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206"/>
    </row>
  </sheetData>
  <phoneticPr fontId="4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731B-4840-4942-9BC9-AC17C5D2C897}">
  <sheetPr codeName="Sheet21"/>
  <dimension ref="A1:AH39"/>
  <sheetViews>
    <sheetView workbookViewId="0">
      <selection activeCell="C8" sqref="C8"/>
    </sheetView>
  </sheetViews>
  <sheetFormatPr defaultColWidth="11.21875" defaultRowHeight="14.4"/>
  <cols>
    <col min="1" max="1" width="14.21875" bestFit="1" customWidth="1"/>
    <col min="2" max="2" width="13.21875" customWidth="1"/>
    <col min="3" max="3" width="16.77734375" customWidth="1"/>
    <col min="4" max="4" width="9.77734375" customWidth="1"/>
    <col min="5" max="5" width="7.5546875" bestFit="1" customWidth="1"/>
    <col min="6" max="34" width="5" bestFit="1" customWidth="1"/>
  </cols>
  <sheetData>
    <row r="1" spans="1:34" ht="15" thickBot="1">
      <c r="A1" s="397" t="s">
        <v>515</v>
      </c>
      <c r="B1" s="397" t="s">
        <v>516</v>
      </c>
      <c r="C1" s="397" t="s">
        <v>494</v>
      </c>
      <c r="D1" s="397" t="s">
        <v>393</v>
      </c>
      <c r="E1" s="397">
        <v>2021</v>
      </c>
      <c r="F1" s="397">
        <v>2022</v>
      </c>
      <c r="G1" s="397">
        <v>2023</v>
      </c>
      <c r="H1" s="397">
        <v>2024</v>
      </c>
      <c r="I1" s="397">
        <v>2025</v>
      </c>
      <c r="J1" s="397">
        <v>2026</v>
      </c>
      <c r="K1" s="397">
        <v>2027</v>
      </c>
      <c r="L1" s="397">
        <v>2028</v>
      </c>
      <c r="M1" s="397">
        <v>2029</v>
      </c>
      <c r="N1" s="397">
        <v>2030</v>
      </c>
      <c r="O1" s="397">
        <v>2031</v>
      </c>
      <c r="P1" s="397">
        <v>2032</v>
      </c>
      <c r="Q1" s="397">
        <v>2033</v>
      </c>
      <c r="R1" s="397">
        <v>2034</v>
      </c>
      <c r="S1" s="397">
        <v>2035</v>
      </c>
      <c r="T1" s="397">
        <v>2036</v>
      </c>
      <c r="U1" s="397">
        <v>2037</v>
      </c>
      <c r="V1" s="397">
        <v>2038</v>
      </c>
      <c r="W1" s="397">
        <v>2039</v>
      </c>
      <c r="X1" s="397">
        <v>2040</v>
      </c>
      <c r="Y1" s="397">
        <v>2041</v>
      </c>
      <c r="Z1" s="397">
        <v>2042</v>
      </c>
      <c r="AA1" s="397">
        <v>2043</v>
      </c>
      <c r="AB1" s="397">
        <v>2044</v>
      </c>
      <c r="AC1" s="397">
        <v>2045</v>
      </c>
      <c r="AD1" s="397">
        <v>2046</v>
      </c>
      <c r="AE1" s="397">
        <v>2047</v>
      </c>
      <c r="AF1" s="397">
        <v>2048</v>
      </c>
      <c r="AG1" s="397">
        <v>2049</v>
      </c>
      <c r="AH1" s="397">
        <v>2050</v>
      </c>
    </row>
    <row r="2" spans="1:34">
      <c r="A2" s="2" t="s">
        <v>517</v>
      </c>
      <c r="B2" s="2"/>
      <c r="C2" s="2" t="s">
        <v>518</v>
      </c>
      <c r="D2" s="2" t="s">
        <v>346</v>
      </c>
      <c r="E2" s="2">
        <v>1100</v>
      </c>
      <c r="F2" s="2"/>
      <c r="G2" s="2"/>
      <c r="H2" s="2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299"/>
    </row>
    <row r="3" spans="1:34">
      <c r="A3" s="2" t="s">
        <v>439</v>
      </c>
      <c r="B3" s="2"/>
      <c r="C3" s="2" t="s">
        <v>759</v>
      </c>
      <c r="D3" s="2" t="s">
        <v>346</v>
      </c>
      <c r="E3" s="2">
        <v>1300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8"/>
    </row>
    <row r="4" spans="1:34">
      <c r="A4" s="2" t="s">
        <v>519</v>
      </c>
      <c r="B4" s="2"/>
      <c r="C4" s="2" t="s">
        <v>518</v>
      </c>
      <c r="D4" s="2" t="s">
        <v>346</v>
      </c>
      <c r="E4" s="2">
        <v>353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58"/>
    </row>
    <row r="5" spans="1:34">
      <c r="A5" s="2" t="s">
        <v>520</v>
      </c>
      <c r="B5" s="2"/>
      <c r="C5" s="2" t="s">
        <v>518</v>
      </c>
      <c r="D5" s="2" t="s">
        <v>346</v>
      </c>
      <c r="E5" s="2">
        <v>1030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58"/>
    </row>
    <row r="6" spans="1:34">
      <c r="A6" s="2" t="s">
        <v>521</v>
      </c>
      <c r="B6" s="2"/>
      <c r="C6" s="2" t="s">
        <v>518</v>
      </c>
      <c r="D6" s="2" t="s">
        <v>346</v>
      </c>
      <c r="E6" s="2">
        <v>794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58"/>
    </row>
    <row r="7" spans="1:34">
      <c r="A7" s="2" t="s">
        <v>467</v>
      </c>
      <c r="B7" s="2"/>
      <c r="C7" s="2" t="s">
        <v>759</v>
      </c>
      <c r="D7" s="2" t="s">
        <v>346</v>
      </c>
      <c r="E7" s="2">
        <v>3350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58"/>
    </row>
    <row r="8" spans="1:34">
      <c r="A8" s="2" t="s">
        <v>522</v>
      </c>
      <c r="B8" s="2"/>
      <c r="C8" s="2" t="s">
        <v>518</v>
      </c>
      <c r="D8" s="2" t="s">
        <v>346</v>
      </c>
      <c r="E8" s="2">
        <v>1340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58"/>
    </row>
    <row r="9" spans="1:34">
      <c r="A9" s="2" t="s">
        <v>523</v>
      </c>
      <c r="B9" s="2"/>
      <c r="C9" s="2" t="s">
        <v>518</v>
      </c>
      <c r="D9" s="2" t="s">
        <v>346</v>
      </c>
      <c r="E9" s="2">
        <v>1370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58"/>
    </row>
    <row r="10" spans="1:34">
      <c r="A10" s="2" t="s">
        <v>524</v>
      </c>
      <c r="B10" s="2"/>
      <c r="C10" s="2" t="s">
        <v>518</v>
      </c>
      <c r="D10" s="2" t="s">
        <v>346</v>
      </c>
      <c r="E10" s="2">
        <v>9810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58"/>
    </row>
    <row r="11" spans="1:34">
      <c r="A11" s="2" t="s">
        <v>525</v>
      </c>
      <c r="B11" s="2"/>
      <c r="C11" s="2" t="s">
        <v>518</v>
      </c>
      <c r="D11" s="2" t="s">
        <v>346</v>
      </c>
      <c r="E11" s="2">
        <v>693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58"/>
    </row>
    <row r="12" spans="1:34">
      <c r="A12" s="2" t="s">
        <v>526</v>
      </c>
      <c r="B12" s="2"/>
      <c r="C12" s="2" t="s">
        <v>518</v>
      </c>
      <c r="D12" s="2" t="s">
        <v>346</v>
      </c>
      <c r="E12" s="2">
        <v>1640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8"/>
    </row>
    <row r="13" spans="1:34">
      <c r="A13" s="2" t="s">
        <v>441</v>
      </c>
      <c r="B13" s="2"/>
      <c r="C13" s="2" t="s">
        <v>759</v>
      </c>
      <c r="D13" s="2" t="s">
        <v>346</v>
      </c>
      <c r="E13" s="2">
        <v>677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58"/>
    </row>
    <row r="14" spans="1:34">
      <c r="A14" s="2" t="s">
        <v>466</v>
      </c>
      <c r="B14" s="2"/>
      <c r="C14" s="2" t="s">
        <v>518</v>
      </c>
      <c r="D14" s="2" t="s">
        <v>346</v>
      </c>
      <c r="E14" s="2">
        <v>3500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58"/>
    </row>
    <row r="15" spans="1:34">
      <c r="A15" s="2" t="s">
        <v>527</v>
      </c>
      <c r="B15" s="2"/>
      <c r="C15" s="2" t="s">
        <v>759</v>
      </c>
      <c r="D15" s="2" t="s">
        <v>346</v>
      </c>
      <c r="E15" s="2">
        <v>4800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58"/>
    </row>
    <row r="16" spans="1:34">
      <c r="A16" s="2" t="s">
        <v>528</v>
      </c>
      <c r="B16" s="2"/>
      <c r="C16" s="2" t="s">
        <v>518</v>
      </c>
      <c r="D16" s="2" t="s">
        <v>346</v>
      </c>
      <c r="E16" s="2">
        <v>92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2" t="s">
        <v>529</v>
      </c>
      <c r="B17" s="2"/>
      <c r="C17" s="2" t="s">
        <v>518</v>
      </c>
      <c r="D17" s="2" t="s">
        <v>346</v>
      </c>
      <c r="E17" s="2">
        <v>53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2" t="s">
        <v>530</v>
      </c>
      <c r="B18" s="2"/>
      <c r="C18" s="2" t="s">
        <v>518</v>
      </c>
      <c r="D18" s="2" t="s">
        <v>346</v>
      </c>
      <c r="E18" s="2">
        <v>124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2" t="s">
        <v>531</v>
      </c>
      <c r="B19" s="2"/>
      <c r="C19" s="2" t="s">
        <v>518</v>
      </c>
      <c r="D19" s="2" t="s">
        <v>346</v>
      </c>
      <c r="E19" s="2">
        <v>12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2" t="s">
        <v>532</v>
      </c>
      <c r="B20" s="2"/>
      <c r="C20" s="2" t="s">
        <v>759</v>
      </c>
      <c r="D20" s="2" t="s">
        <v>346</v>
      </c>
      <c r="E20" s="2">
        <v>12400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2" t="s">
        <v>461</v>
      </c>
      <c r="B21" s="2" t="s">
        <v>533</v>
      </c>
      <c r="C21" s="2"/>
      <c r="D21" s="2" t="s">
        <v>346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2" t="s">
        <v>457</v>
      </c>
      <c r="B22" s="2" t="s">
        <v>534</v>
      </c>
      <c r="C22" s="2" t="s">
        <v>535</v>
      </c>
      <c r="D22" s="2" t="s">
        <v>346</v>
      </c>
      <c r="E22" s="2">
        <v>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2" t="s">
        <v>458</v>
      </c>
      <c r="B23" s="2" t="s">
        <v>536</v>
      </c>
      <c r="C23" s="2" t="s">
        <v>535</v>
      </c>
      <c r="D23" s="2" t="s">
        <v>346</v>
      </c>
      <c r="E23" s="2">
        <v>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2" t="s">
        <v>463</v>
      </c>
      <c r="B24" s="2"/>
      <c r="C24" s="2" t="s">
        <v>537</v>
      </c>
      <c r="D24" s="2" t="s">
        <v>346</v>
      </c>
      <c r="E24" s="2">
        <v>77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2" t="s">
        <v>466</v>
      </c>
      <c r="B25" s="2"/>
      <c r="C25" s="2" t="s">
        <v>759</v>
      </c>
      <c r="D25" s="2" t="s">
        <v>346</v>
      </c>
      <c r="E25" s="2">
        <v>3170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2" t="s">
        <v>450</v>
      </c>
      <c r="B26" s="2"/>
      <c r="C26" s="2" t="s">
        <v>535</v>
      </c>
      <c r="D26" s="2" t="s">
        <v>346</v>
      </c>
      <c r="E26" s="2">
        <v>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2" t="s">
        <v>468</v>
      </c>
      <c r="B27" s="2"/>
      <c r="C27" s="2" t="s">
        <v>538</v>
      </c>
      <c r="D27" s="2" t="s">
        <v>346</v>
      </c>
      <c r="E27" s="2">
        <v>0.9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2" t="s">
        <v>452</v>
      </c>
      <c r="B28" s="2"/>
      <c r="C28" s="2" t="s">
        <v>535</v>
      </c>
      <c r="D28" s="2" t="s">
        <v>346</v>
      </c>
      <c r="E28" s="2">
        <v>3922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" t="s">
        <v>453</v>
      </c>
      <c r="B29" s="2"/>
      <c r="C29" s="2" t="s">
        <v>535</v>
      </c>
      <c r="D29" s="2" t="s">
        <v>346</v>
      </c>
      <c r="E29" s="2">
        <v>2107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2" t="s">
        <v>443</v>
      </c>
      <c r="B30" s="2"/>
      <c r="C30" s="2" t="s">
        <v>535</v>
      </c>
      <c r="D30" s="2" t="s">
        <v>346</v>
      </c>
      <c r="E30" s="2">
        <v>1774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2" t="s">
        <v>444</v>
      </c>
      <c r="B31" s="2"/>
      <c r="C31" s="2" t="s">
        <v>535</v>
      </c>
      <c r="D31" s="2" t="s">
        <v>346</v>
      </c>
      <c r="E31" s="2">
        <v>2088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2" t="s">
        <v>445</v>
      </c>
      <c r="B32" s="2"/>
      <c r="C32" s="2" t="s">
        <v>535</v>
      </c>
      <c r="D32" s="2" t="s">
        <v>346</v>
      </c>
      <c r="E32" s="2">
        <v>2346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2" t="s">
        <v>446</v>
      </c>
      <c r="B33" s="2"/>
      <c r="C33" s="2" t="s">
        <v>535</v>
      </c>
      <c r="D33" s="2" t="s">
        <v>346</v>
      </c>
      <c r="E33" s="2">
        <v>2729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58"/>
    </row>
    <row r="34" spans="1:34">
      <c r="A34" s="2" t="s">
        <v>447</v>
      </c>
      <c r="B34" s="2"/>
      <c r="C34" s="2" t="s">
        <v>535</v>
      </c>
      <c r="D34" s="2" t="s">
        <v>346</v>
      </c>
      <c r="E34" s="2">
        <v>1505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58"/>
    </row>
    <row r="35" spans="1:34">
      <c r="A35" s="2" t="s">
        <v>454</v>
      </c>
      <c r="B35" s="2"/>
      <c r="C35" s="2" t="s">
        <v>535</v>
      </c>
      <c r="D35" s="2" t="s">
        <v>346</v>
      </c>
      <c r="E35" s="2">
        <v>1805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58"/>
    </row>
    <row r="36" spans="1:34">
      <c r="A36" s="2" t="s">
        <v>448</v>
      </c>
      <c r="B36" s="2"/>
      <c r="C36" s="2" t="s">
        <v>535</v>
      </c>
      <c r="D36" s="2" t="s">
        <v>346</v>
      </c>
      <c r="E36" s="2">
        <v>2265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58"/>
    </row>
    <row r="37" spans="1:34">
      <c r="A37" s="2" t="s">
        <v>455</v>
      </c>
      <c r="B37" s="2"/>
      <c r="C37" s="2" t="s">
        <v>535</v>
      </c>
      <c r="D37" s="2" t="s">
        <v>346</v>
      </c>
      <c r="E37" s="2">
        <v>3985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58"/>
    </row>
    <row r="38" spans="1:34">
      <c r="A38" s="2" t="s">
        <v>459</v>
      </c>
      <c r="B38" s="2" t="s">
        <v>539</v>
      </c>
      <c r="C38" s="2" t="s">
        <v>535</v>
      </c>
      <c r="D38" s="2" t="s">
        <v>346</v>
      </c>
      <c r="E38" s="2"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58"/>
    </row>
    <row r="39" spans="1:34">
      <c r="A39" s="2" t="s">
        <v>460</v>
      </c>
      <c r="B39" s="2" t="s">
        <v>540</v>
      </c>
      <c r="C39" s="2" t="s">
        <v>535</v>
      </c>
      <c r="D39" s="2" t="s">
        <v>346</v>
      </c>
      <c r="E39" s="2">
        <v>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58"/>
    </row>
  </sheetData>
  <hyperlinks>
    <hyperlink ref="C2" r:id="rId1" xr:uid="{03D3232D-9377-4702-ACEF-EE936ADABC97}"/>
    <hyperlink ref="C22" r:id="rId2" xr:uid="{4792EA7C-447B-4738-BD7C-FA8AF3C2111D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1F6A-5387-4A5C-B813-701EC0FDFFDD}">
  <sheetPr codeName="Sheet22"/>
  <dimension ref="A1:D15"/>
  <sheetViews>
    <sheetView workbookViewId="0">
      <pane ySplit="1" topLeftCell="A2" activePane="bottomLeft" state="frozen"/>
      <selection pane="bottomLeft" activeCell="H16" sqref="H16"/>
    </sheetView>
  </sheetViews>
  <sheetFormatPr defaultColWidth="8.77734375" defaultRowHeight="14.4"/>
  <cols>
    <col min="1" max="1" width="19.77734375" bestFit="1" customWidth="1"/>
    <col min="2" max="2" width="4.77734375" bestFit="1" customWidth="1"/>
    <col min="3" max="3" width="37.21875" bestFit="1" customWidth="1"/>
    <col min="4" max="4" width="13.21875" bestFit="1" customWidth="1"/>
  </cols>
  <sheetData>
    <row r="1" spans="1:4" ht="15" thickBot="1">
      <c r="A1" s="412" t="s">
        <v>152</v>
      </c>
      <c r="B1" s="412" t="s">
        <v>81</v>
      </c>
      <c r="C1" s="412" t="s">
        <v>507</v>
      </c>
      <c r="D1" s="412" t="s">
        <v>508</v>
      </c>
    </row>
    <row r="2" spans="1:4">
      <c r="A2" s="413" t="s">
        <v>99</v>
      </c>
      <c r="B2" s="413">
        <v>2021</v>
      </c>
      <c r="C2" s="413" t="s">
        <v>185</v>
      </c>
      <c r="D2" s="413">
        <v>0.52287517788963467</v>
      </c>
    </row>
    <row r="3" spans="1:4">
      <c r="A3" s="414" t="s">
        <v>99</v>
      </c>
      <c r="B3" s="414">
        <v>2021</v>
      </c>
      <c r="C3" s="414" t="s">
        <v>186</v>
      </c>
      <c r="D3" s="414">
        <v>0.29619204697134055</v>
      </c>
    </row>
    <row r="4" spans="1:4">
      <c r="A4" s="414" t="s">
        <v>99</v>
      </c>
      <c r="B4" s="414">
        <v>2021</v>
      </c>
      <c r="C4" s="414" t="s">
        <v>187</v>
      </c>
      <c r="D4" s="414">
        <v>0.29619204697134055</v>
      </c>
    </row>
    <row r="5" spans="1:4">
      <c r="A5" s="414" t="s">
        <v>99</v>
      </c>
      <c r="B5" s="414">
        <v>2021</v>
      </c>
      <c r="C5" s="414" t="s">
        <v>344</v>
      </c>
      <c r="D5" s="414">
        <v>0.29619204697134055</v>
      </c>
    </row>
    <row r="6" spans="1:4">
      <c r="A6" s="414" t="s">
        <v>99</v>
      </c>
      <c r="B6" s="414">
        <v>2021</v>
      </c>
      <c r="C6" s="414" t="s">
        <v>206</v>
      </c>
      <c r="D6" s="414">
        <v>0.29619204697134055</v>
      </c>
    </row>
    <row r="7" spans="1:4">
      <c r="A7" s="414" t="s">
        <v>99</v>
      </c>
      <c r="B7" s="414">
        <v>2021</v>
      </c>
      <c r="C7" s="414" t="s">
        <v>188</v>
      </c>
      <c r="D7" s="414">
        <v>0.29619204697134055</v>
      </c>
    </row>
    <row r="8" spans="1:4">
      <c r="A8" s="414" t="s">
        <v>99</v>
      </c>
      <c r="B8" s="414">
        <v>2021</v>
      </c>
      <c r="C8" s="414" t="s">
        <v>338</v>
      </c>
      <c r="D8" s="414">
        <v>0</v>
      </c>
    </row>
    <row r="9" spans="1:4">
      <c r="A9" s="414" t="s">
        <v>99</v>
      </c>
      <c r="B9" s="414">
        <v>2021</v>
      </c>
      <c r="C9" s="414" t="s">
        <v>189</v>
      </c>
      <c r="D9" s="414">
        <v>0.22391341112802302</v>
      </c>
    </row>
    <row r="10" spans="1:4">
      <c r="A10" s="414" t="s">
        <v>99</v>
      </c>
      <c r="B10" s="414">
        <v>2021</v>
      </c>
      <c r="C10" s="414" t="s">
        <v>190</v>
      </c>
      <c r="D10" s="414">
        <v>0.22391341112802302</v>
      </c>
    </row>
    <row r="11" spans="1:4">
      <c r="A11" s="414" t="s">
        <v>99</v>
      </c>
      <c r="B11" s="414">
        <v>2021</v>
      </c>
      <c r="C11" s="414" t="s">
        <v>191</v>
      </c>
      <c r="D11" s="414">
        <v>0.15172336602018419</v>
      </c>
    </row>
    <row r="12" spans="1:4">
      <c r="A12" s="414" t="s">
        <v>99</v>
      </c>
      <c r="B12" s="414">
        <v>2021</v>
      </c>
      <c r="C12" s="414" t="s">
        <v>193</v>
      </c>
      <c r="D12" s="414">
        <v>0.15172336602018419</v>
      </c>
    </row>
    <row r="13" spans="1:4">
      <c r="A13" s="414" t="s">
        <v>99</v>
      </c>
      <c r="B13" s="414">
        <v>2021</v>
      </c>
      <c r="C13" s="414" t="s">
        <v>194</v>
      </c>
      <c r="D13" s="414">
        <v>0.15172336602018419</v>
      </c>
    </row>
    <row r="14" spans="1:4">
      <c r="A14" s="414" t="s">
        <v>99</v>
      </c>
      <c r="B14" s="414">
        <v>2021</v>
      </c>
      <c r="C14" s="414" t="s">
        <v>192</v>
      </c>
      <c r="D14" s="414">
        <v>0.15172336602018419</v>
      </c>
    </row>
    <row r="15" spans="1:4" ht="15" thickBot="1">
      <c r="A15" s="415" t="s">
        <v>99</v>
      </c>
      <c r="B15" s="415">
        <v>2021</v>
      </c>
      <c r="C15" s="415" t="s">
        <v>197</v>
      </c>
      <c r="D15" s="415">
        <v>0.31709791983764585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EB59-5F21-4C01-AAA8-9AB91FD57D91}">
  <sheetPr codeName="Sheet23"/>
  <dimension ref="A1:F17"/>
  <sheetViews>
    <sheetView workbookViewId="0"/>
  </sheetViews>
  <sheetFormatPr defaultColWidth="8.77734375" defaultRowHeight="14.4"/>
  <cols>
    <col min="1" max="1" width="17.77734375" customWidth="1"/>
    <col min="2" max="2" width="37" bestFit="1" customWidth="1"/>
    <col min="3" max="3" width="24.77734375" customWidth="1"/>
    <col min="4" max="4" width="18" customWidth="1"/>
    <col min="5" max="5" width="14" customWidth="1"/>
    <col min="6" max="6" width="24.77734375" customWidth="1"/>
  </cols>
  <sheetData>
    <row r="1" spans="1:6" ht="42.6" customHeight="1">
      <c r="A1" s="43" t="s">
        <v>541</v>
      </c>
      <c r="B1" s="43" t="s">
        <v>310</v>
      </c>
      <c r="C1" s="42" t="s">
        <v>542</v>
      </c>
      <c r="D1" s="42" t="s">
        <v>543</v>
      </c>
      <c r="E1" s="42" t="s">
        <v>544</v>
      </c>
      <c r="F1" s="42" t="s">
        <v>545</v>
      </c>
    </row>
    <row r="2" spans="1:6">
      <c r="A2" s="39" t="s">
        <v>546</v>
      </c>
      <c r="B2" s="40" t="s">
        <v>206</v>
      </c>
      <c r="C2" s="44">
        <v>11.4</v>
      </c>
      <c r="D2" s="44">
        <v>5.0999999999999996</v>
      </c>
      <c r="E2" s="45">
        <v>0.14000000000000001</v>
      </c>
      <c r="F2" s="46"/>
    </row>
    <row r="3" spans="1:6">
      <c r="A3" s="39" t="s">
        <v>547</v>
      </c>
      <c r="B3" s="40" t="s">
        <v>188</v>
      </c>
      <c r="C3" s="44">
        <v>1.8</v>
      </c>
      <c r="D3" s="44">
        <v>2.9</v>
      </c>
      <c r="E3" s="45">
        <v>0.14000000000000001</v>
      </c>
      <c r="F3" s="46"/>
    </row>
    <row r="4" spans="1:6">
      <c r="A4" s="39" t="s">
        <v>548</v>
      </c>
      <c r="B4" s="40" t="s">
        <v>204</v>
      </c>
      <c r="C4" s="44">
        <v>11.8</v>
      </c>
      <c r="D4" s="44">
        <v>1.3</v>
      </c>
      <c r="E4" s="44">
        <v>0.6</v>
      </c>
      <c r="F4" s="45">
        <v>0.95</v>
      </c>
    </row>
    <row r="5" spans="1:6">
      <c r="A5" s="39" t="s">
        <v>549</v>
      </c>
      <c r="B5" s="40" t="s">
        <v>197</v>
      </c>
      <c r="C5" s="44">
        <v>14</v>
      </c>
      <c r="D5" s="44">
        <v>2.9</v>
      </c>
      <c r="E5" s="44">
        <v>1.5</v>
      </c>
      <c r="F5" s="46"/>
    </row>
    <row r="6" spans="1:6">
      <c r="A6" s="39" t="s">
        <v>550</v>
      </c>
      <c r="B6" s="40" t="s">
        <v>185</v>
      </c>
      <c r="C6" s="44">
        <v>7.5</v>
      </c>
      <c r="D6" s="44">
        <v>3.9</v>
      </c>
      <c r="E6" s="44">
        <v>0.2</v>
      </c>
      <c r="F6" s="46"/>
    </row>
    <row r="7" spans="1:6">
      <c r="A7" s="39" t="s">
        <v>551</v>
      </c>
      <c r="B7" s="41" t="s">
        <v>164</v>
      </c>
      <c r="C7" s="44">
        <v>7.5</v>
      </c>
      <c r="D7" s="44">
        <v>3.9</v>
      </c>
      <c r="E7" s="44">
        <v>0.2</v>
      </c>
      <c r="F7" s="46"/>
    </row>
    <row r="8" spans="1:6">
      <c r="A8" s="39" t="s">
        <v>552</v>
      </c>
      <c r="B8" s="41" t="s">
        <v>164</v>
      </c>
      <c r="C8" s="44">
        <v>15.8</v>
      </c>
      <c r="D8" s="44">
        <v>11.1</v>
      </c>
      <c r="E8" s="44">
        <v>4.9000000000000004</v>
      </c>
      <c r="F8" s="46"/>
    </row>
    <row r="9" spans="1:6">
      <c r="A9" s="39" t="s">
        <v>553</v>
      </c>
      <c r="B9" s="40" t="s">
        <v>189</v>
      </c>
      <c r="C9" s="44">
        <v>3</v>
      </c>
      <c r="D9" s="44">
        <v>3.4</v>
      </c>
      <c r="E9" s="44">
        <v>0.3</v>
      </c>
      <c r="F9" s="46"/>
    </row>
    <row r="10" spans="1:6">
      <c r="A10" s="39" t="s">
        <v>554</v>
      </c>
      <c r="B10" s="40" t="s">
        <v>190</v>
      </c>
      <c r="C10" s="44">
        <v>6.5</v>
      </c>
      <c r="D10" s="44">
        <v>13.6</v>
      </c>
      <c r="E10" s="45">
        <v>0.15</v>
      </c>
      <c r="F10" s="46"/>
    </row>
    <row r="11" spans="1:6">
      <c r="A11" s="39" t="s">
        <v>555</v>
      </c>
      <c r="B11" s="40" t="s">
        <v>192</v>
      </c>
      <c r="C11" s="44">
        <v>13</v>
      </c>
      <c r="D11" s="44">
        <v>6.7</v>
      </c>
      <c r="E11" s="44">
        <v>0.7</v>
      </c>
      <c r="F11" s="46"/>
    </row>
    <row r="12" spans="1:6">
      <c r="A12" s="39" t="s">
        <v>556</v>
      </c>
      <c r="B12" s="39" t="s">
        <v>194</v>
      </c>
      <c r="C12" s="44">
        <v>13</v>
      </c>
      <c r="D12" s="44">
        <v>6.7</v>
      </c>
      <c r="E12" s="44">
        <v>0.7</v>
      </c>
      <c r="F12" s="46"/>
    </row>
    <row r="13" spans="1:6">
      <c r="A13" s="39" t="s">
        <v>557</v>
      </c>
      <c r="B13" s="39" t="s">
        <v>338</v>
      </c>
      <c r="C13" s="44">
        <v>6.8</v>
      </c>
      <c r="D13" s="44">
        <v>3.9</v>
      </c>
      <c r="E13" s="44">
        <v>0.4</v>
      </c>
      <c r="F13" s="46"/>
    </row>
    <row r="14" spans="1:6">
      <c r="A14" s="39" t="s">
        <v>558</v>
      </c>
      <c r="B14" s="40" t="s">
        <v>195</v>
      </c>
      <c r="C14" s="44">
        <v>8.9</v>
      </c>
      <c r="D14" s="44">
        <v>4</v>
      </c>
      <c r="E14" s="44">
        <v>0.7</v>
      </c>
      <c r="F14" s="46"/>
    </row>
    <row r="15" spans="1:6">
      <c r="A15" s="39" t="s">
        <v>559</v>
      </c>
      <c r="B15" s="39" t="s">
        <v>164</v>
      </c>
      <c r="C15" s="44">
        <v>10.3</v>
      </c>
      <c r="D15" s="44">
        <v>10.3</v>
      </c>
      <c r="E15" s="44">
        <v>0.6</v>
      </c>
      <c r="F15" s="46"/>
    </row>
    <row r="16" spans="1:6">
      <c r="A16" s="39" t="s">
        <v>560</v>
      </c>
      <c r="B16" s="40" t="s">
        <v>338</v>
      </c>
      <c r="C16" s="47">
        <v>6.8</v>
      </c>
      <c r="D16" s="48">
        <v>3.9</v>
      </c>
      <c r="E16" s="48">
        <v>0.4</v>
      </c>
      <c r="F16" s="46"/>
    </row>
    <row r="17" spans="1:6">
      <c r="A17" s="39" t="s">
        <v>561</v>
      </c>
      <c r="B17" s="39" t="s">
        <v>164</v>
      </c>
      <c r="C17" s="47">
        <v>8.4</v>
      </c>
      <c r="D17" s="48">
        <v>0</v>
      </c>
      <c r="E17" s="48">
        <v>0</v>
      </c>
      <c r="F17" s="46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5F9D-3C0A-4506-A236-E9D80282BB17}">
  <sheetPr codeName="Sheet24"/>
  <dimension ref="A1:G21"/>
  <sheetViews>
    <sheetView topLeftCell="A7" workbookViewId="0">
      <selection activeCell="K35" sqref="K35"/>
    </sheetView>
  </sheetViews>
  <sheetFormatPr defaultColWidth="8.77734375" defaultRowHeight="14.4"/>
  <cols>
    <col min="1" max="1" width="36" bestFit="1" customWidth="1"/>
    <col min="2" max="3" width="13" customWidth="1"/>
    <col min="4" max="4" width="12.21875" customWidth="1"/>
    <col min="5" max="6" width="12" customWidth="1"/>
    <col min="7" max="7" width="12.77734375" customWidth="1"/>
  </cols>
  <sheetData>
    <row r="1" spans="1:7" ht="72">
      <c r="A1" s="50" t="s">
        <v>310</v>
      </c>
      <c r="B1" s="1" t="s">
        <v>562</v>
      </c>
      <c r="C1" s="1" t="s">
        <v>563</v>
      </c>
      <c r="D1" s="49" t="s">
        <v>564</v>
      </c>
      <c r="E1" s="1" t="s">
        <v>565</v>
      </c>
      <c r="F1" s="1" t="s">
        <v>566</v>
      </c>
      <c r="G1" s="49" t="s">
        <v>567</v>
      </c>
    </row>
    <row r="2" spans="1:7">
      <c r="A2" s="3" t="s">
        <v>190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>
      <c r="A3" s="3" t="s">
        <v>189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>
      <c r="A4" s="3" t="s">
        <v>191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>
      <c r="A5" s="3" t="s">
        <v>193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>
      <c r="A6" s="3" t="s">
        <v>194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>
      <c r="A7" s="3" t="s">
        <v>195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>
      <c r="A8" s="3" t="s">
        <v>338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>
      <c r="A9" s="3" t="s">
        <v>185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>
      <c r="A10" s="3" t="s">
        <v>204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>
      <c r="A11" s="3" t="s">
        <v>197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>
      <c r="A12" s="3" t="s">
        <v>192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>
      <c r="A13" s="3" t="s">
        <v>206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>
      <c r="A14" s="3" t="s">
        <v>188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>
      <c r="A15" s="3" t="s">
        <v>340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</row>
    <row r="16" spans="1:7">
      <c r="A16" s="3" t="s">
        <v>341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</row>
    <row r="17" spans="1:7">
      <c r="A17" s="3" t="s">
        <v>342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</row>
    <row r="18" spans="1:7">
      <c r="A18" s="3" t="s">
        <v>343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</row>
    <row r="19" spans="1:7">
      <c r="A19" s="3" t="s">
        <v>196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</row>
    <row r="20" spans="1:7">
      <c r="A20" s="3" t="s">
        <v>186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</row>
    <row r="21" spans="1:7">
      <c r="A21" s="3" t="s">
        <v>187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3701-7B76-41A0-86A7-E327AFC37F90}">
  <sheetPr codeName="Sheet25"/>
  <dimension ref="A1:C55"/>
  <sheetViews>
    <sheetView workbookViewId="0">
      <selection activeCell="C1" sqref="C1"/>
    </sheetView>
  </sheetViews>
  <sheetFormatPr defaultColWidth="8.77734375" defaultRowHeight="14.4"/>
  <cols>
    <col min="1" max="1" width="18" bestFit="1" customWidth="1"/>
    <col min="2" max="2" width="14" bestFit="1" customWidth="1"/>
    <col min="3" max="3" width="15.21875" bestFit="1" customWidth="1"/>
    <col min="6" max="6" width="18" bestFit="1" customWidth="1"/>
  </cols>
  <sheetData>
    <row r="1" spans="1:3" ht="15" thickBot="1">
      <c r="A1" s="54" t="s">
        <v>152</v>
      </c>
      <c r="B1" s="55" t="s">
        <v>568</v>
      </c>
      <c r="C1" s="56" t="s">
        <v>569</v>
      </c>
    </row>
    <row r="2" spans="1:3">
      <c r="A2" s="195" t="s">
        <v>570</v>
      </c>
      <c r="B2" s="298" t="s">
        <v>185</v>
      </c>
      <c r="C2" s="299">
        <v>40400</v>
      </c>
    </row>
    <row r="3" spans="1:3">
      <c r="A3" s="57" t="s">
        <v>571</v>
      </c>
      <c r="B3" s="53" t="s">
        <v>185</v>
      </c>
      <c r="C3" s="59">
        <v>0</v>
      </c>
    </row>
    <row r="4" spans="1:3">
      <c r="A4" s="57" t="s">
        <v>572</v>
      </c>
      <c r="B4" s="53" t="s">
        <v>185</v>
      </c>
      <c r="C4" s="58">
        <v>900</v>
      </c>
    </row>
    <row r="5" spans="1:3">
      <c r="A5" s="57" t="s">
        <v>573</v>
      </c>
      <c r="B5" s="53" t="s">
        <v>185</v>
      </c>
      <c r="C5" s="58">
        <v>40000</v>
      </c>
    </row>
    <row r="6" spans="1:3">
      <c r="A6" s="57" t="s">
        <v>574</v>
      </c>
      <c r="B6" s="53" t="s">
        <v>185</v>
      </c>
      <c r="C6" s="58">
        <v>260093</v>
      </c>
    </row>
    <row r="7" spans="1:3">
      <c r="A7" s="57" t="s">
        <v>575</v>
      </c>
      <c r="B7" s="53" t="s">
        <v>185</v>
      </c>
      <c r="C7" s="58">
        <v>25156</v>
      </c>
    </row>
    <row r="8" spans="1:3">
      <c r="A8" s="57" t="s">
        <v>576</v>
      </c>
      <c r="B8" s="53" t="s">
        <v>185</v>
      </c>
      <c r="C8" s="58">
        <v>56187.77</v>
      </c>
    </row>
    <row r="9" spans="1:3">
      <c r="A9" s="57" t="s">
        <v>577</v>
      </c>
      <c r="B9" s="53" t="s">
        <v>185</v>
      </c>
      <c r="C9" s="58">
        <v>6650</v>
      </c>
    </row>
    <row r="10" spans="1:3">
      <c r="A10" s="57" t="s">
        <v>578</v>
      </c>
      <c r="B10" s="53" t="s">
        <v>185</v>
      </c>
      <c r="C10" s="58">
        <v>650</v>
      </c>
    </row>
    <row r="11" spans="1:3">
      <c r="A11" s="57" t="s">
        <v>579</v>
      </c>
      <c r="B11" s="53" t="s">
        <v>185</v>
      </c>
      <c r="C11" s="58">
        <v>2095</v>
      </c>
    </row>
    <row r="12" spans="1:3">
      <c r="A12" s="300" t="s">
        <v>580</v>
      </c>
      <c r="B12" s="53" t="s">
        <v>185</v>
      </c>
      <c r="C12" s="301">
        <v>21900</v>
      </c>
    </row>
    <row r="13" spans="1:3">
      <c r="A13" s="300" t="s">
        <v>581</v>
      </c>
      <c r="B13" s="53" t="s">
        <v>185</v>
      </c>
      <c r="C13" s="301">
        <v>2258</v>
      </c>
    </row>
    <row r="14" spans="1:3">
      <c r="A14" s="300" t="s">
        <v>582</v>
      </c>
      <c r="B14" s="53" t="s">
        <v>185</v>
      </c>
      <c r="C14" s="59">
        <v>0</v>
      </c>
    </row>
    <row r="15" spans="1:3">
      <c r="A15" s="300" t="s">
        <v>583</v>
      </c>
      <c r="B15" s="53" t="s">
        <v>185</v>
      </c>
      <c r="C15" s="301">
        <v>6000</v>
      </c>
    </row>
    <row r="16" spans="1:3">
      <c r="A16" s="300" t="s">
        <v>584</v>
      </c>
      <c r="B16" s="53" t="s">
        <v>185</v>
      </c>
      <c r="C16" s="301">
        <v>7000</v>
      </c>
    </row>
    <row r="17" spans="1:3">
      <c r="A17" s="300" t="s">
        <v>585</v>
      </c>
      <c r="B17" s="53" t="s">
        <v>185</v>
      </c>
      <c r="C17" s="301">
        <v>206.64</v>
      </c>
    </row>
    <row r="18" spans="1:3">
      <c r="A18" s="300" t="s">
        <v>586</v>
      </c>
      <c r="B18" s="53" t="s">
        <v>185</v>
      </c>
      <c r="C18" s="301">
        <v>5000</v>
      </c>
    </row>
    <row r="19" spans="1:3">
      <c r="A19" s="300" t="s">
        <v>587</v>
      </c>
      <c r="B19" s="53" t="s">
        <v>185</v>
      </c>
      <c r="C19" s="301">
        <v>86.4</v>
      </c>
    </row>
    <row r="20" spans="1:3">
      <c r="A20" s="300" t="s">
        <v>588</v>
      </c>
      <c r="B20" s="53" t="s">
        <v>185</v>
      </c>
      <c r="C20" s="301">
        <v>53000</v>
      </c>
    </row>
    <row r="21" spans="1:3">
      <c r="A21" s="300" t="s">
        <v>589</v>
      </c>
      <c r="B21" s="53" t="s">
        <v>185</v>
      </c>
      <c r="C21" s="301">
        <v>2000</v>
      </c>
    </row>
    <row r="22" spans="1:3">
      <c r="A22" s="300" t="s">
        <v>99</v>
      </c>
      <c r="B22" s="53" t="s">
        <v>185</v>
      </c>
      <c r="C22" s="301">
        <v>2080.11</v>
      </c>
    </row>
    <row r="23" spans="1:3">
      <c r="A23" s="300" t="s">
        <v>590</v>
      </c>
      <c r="B23" s="53" t="s">
        <v>185</v>
      </c>
      <c r="C23" s="301">
        <v>13012.7</v>
      </c>
    </row>
    <row r="24" spans="1:3">
      <c r="A24" s="300" t="s">
        <v>591</v>
      </c>
      <c r="B24" s="53" t="s">
        <v>185</v>
      </c>
      <c r="C24" s="301">
        <v>69445</v>
      </c>
    </row>
    <row r="25" spans="1:3">
      <c r="A25" s="57" t="s">
        <v>592</v>
      </c>
      <c r="B25" s="53" t="s">
        <v>185</v>
      </c>
      <c r="C25" s="58">
        <v>2420</v>
      </c>
    </row>
    <row r="26" spans="1:3">
      <c r="A26" s="57" t="s">
        <v>593</v>
      </c>
      <c r="B26" s="53" t="s">
        <v>185</v>
      </c>
      <c r="C26" s="59">
        <v>0</v>
      </c>
    </row>
    <row r="27" spans="1:3">
      <c r="A27" s="57" t="s">
        <v>99</v>
      </c>
      <c r="B27" s="53" t="s">
        <v>185</v>
      </c>
      <c r="C27" s="58">
        <v>1815</v>
      </c>
    </row>
    <row r="28" spans="1:3" ht="15" thickBot="1">
      <c r="A28" s="88" t="s">
        <v>594</v>
      </c>
      <c r="B28" s="302" t="s">
        <v>185</v>
      </c>
      <c r="C28" s="89">
        <v>58000</v>
      </c>
    </row>
    <row r="29" spans="1:3">
      <c r="A29" s="195" t="s">
        <v>570</v>
      </c>
      <c r="B29" s="303" t="s">
        <v>338</v>
      </c>
      <c r="C29" s="299">
        <v>844.1</v>
      </c>
    </row>
    <row r="30" spans="1:3">
      <c r="A30" s="57" t="s">
        <v>571</v>
      </c>
      <c r="B30" s="60" t="s">
        <v>338</v>
      </c>
      <c r="C30" s="59">
        <v>0</v>
      </c>
    </row>
    <row r="31" spans="1:3">
      <c r="A31" s="57" t="s">
        <v>572</v>
      </c>
      <c r="B31" s="60" t="s">
        <v>338</v>
      </c>
      <c r="C31" s="59">
        <v>0</v>
      </c>
    </row>
    <row r="32" spans="1:3">
      <c r="A32" s="57" t="s">
        <v>573</v>
      </c>
      <c r="B32" s="60" t="s">
        <v>338</v>
      </c>
      <c r="C32" s="304">
        <v>334.5</v>
      </c>
    </row>
    <row r="33" spans="1:3">
      <c r="A33" s="57" t="s">
        <v>574</v>
      </c>
      <c r="B33" s="60" t="s">
        <v>338</v>
      </c>
      <c r="C33" s="59">
        <v>0</v>
      </c>
    </row>
    <row r="34" spans="1:3">
      <c r="A34" s="57" t="s">
        <v>575</v>
      </c>
      <c r="B34" s="60" t="s">
        <v>338</v>
      </c>
      <c r="C34" s="304">
        <v>131</v>
      </c>
    </row>
    <row r="35" spans="1:3">
      <c r="A35" s="57" t="s">
        <v>576</v>
      </c>
      <c r="B35" s="60" t="s">
        <v>338</v>
      </c>
      <c r="C35" s="305">
        <v>999999999</v>
      </c>
    </row>
    <row r="36" spans="1:3">
      <c r="A36" s="57" t="s">
        <v>577</v>
      </c>
      <c r="B36" s="60" t="s">
        <v>338</v>
      </c>
      <c r="C36" s="304">
        <v>1205.76</v>
      </c>
    </row>
    <row r="37" spans="1:3">
      <c r="A37" s="57" t="s">
        <v>578</v>
      </c>
      <c r="B37" s="60" t="s">
        <v>338</v>
      </c>
      <c r="C37" s="59">
        <v>0</v>
      </c>
    </row>
    <row r="38" spans="1:3">
      <c r="A38" s="57" t="s">
        <v>579</v>
      </c>
      <c r="B38" s="60" t="s">
        <v>338</v>
      </c>
      <c r="C38" s="59">
        <v>0</v>
      </c>
    </row>
    <row r="39" spans="1:3">
      <c r="A39" s="300" t="s">
        <v>580</v>
      </c>
      <c r="B39" s="60" t="s">
        <v>338</v>
      </c>
      <c r="C39" s="304">
        <v>10796.7</v>
      </c>
    </row>
    <row r="40" spans="1:3">
      <c r="A40" s="300" t="s">
        <v>581</v>
      </c>
      <c r="B40" s="60" t="s">
        <v>338</v>
      </c>
      <c r="C40" s="304">
        <v>1456</v>
      </c>
    </row>
    <row r="41" spans="1:3">
      <c r="A41" s="300" t="s">
        <v>582</v>
      </c>
      <c r="B41" s="60" t="s">
        <v>338</v>
      </c>
      <c r="C41" s="59">
        <v>0</v>
      </c>
    </row>
    <row r="42" spans="1:3">
      <c r="A42" s="300" t="s">
        <v>583</v>
      </c>
      <c r="B42" s="60" t="s">
        <v>338</v>
      </c>
      <c r="C42" s="304">
        <v>9855</v>
      </c>
    </row>
    <row r="43" spans="1:3">
      <c r="A43" s="300" t="s">
        <v>584</v>
      </c>
      <c r="B43" s="60" t="s">
        <v>338</v>
      </c>
      <c r="C43" s="59">
        <v>0</v>
      </c>
    </row>
    <row r="44" spans="1:3">
      <c r="A44" s="300" t="s">
        <v>585</v>
      </c>
      <c r="B44" s="60" t="s">
        <v>338</v>
      </c>
      <c r="C44" s="59">
        <v>0</v>
      </c>
    </row>
    <row r="45" spans="1:3">
      <c r="A45" s="300" t="s">
        <v>586</v>
      </c>
      <c r="B45" s="60" t="s">
        <v>338</v>
      </c>
      <c r="C45" s="304">
        <v>569.4</v>
      </c>
    </row>
    <row r="46" spans="1:3">
      <c r="A46" s="300" t="s">
        <v>587</v>
      </c>
      <c r="B46" s="60" t="s">
        <v>338</v>
      </c>
      <c r="C46" s="59">
        <v>0</v>
      </c>
    </row>
    <row r="47" spans="1:3">
      <c r="A47" s="300" t="s">
        <v>588</v>
      </c>
      <c r="B47" s="60" t="s">
        <v>338</v>
      </c>
      <c r="C47" s="304">
        <v>10446</v>
      </c>
    </row>
    <row r="48" spans="1:3">
      <c r="A48" s="300" t="s">
        <v>589</v>
      </c>
      <c r="B48" s="60" t="s">
        <v>338</v>
      </c>
      <c r="C48" s="304">
        <v>4381.7</v>
      </c>
    </row>
    <row r="49" spans="1:3">
      <c r="A49" s="300" t="s">
        <v>99</v>
      </c>
      <c r="B49" s="60" t="s">
        <v>338</v>
      </c>
      <c r="C49" s="304">
        <v>1577</v>
      </c>
    </row>
    <row r="50" spans="1:3">
      <c r="A50" s="300" t="s">
        <v>590</v>
      </c>
      <c r="B50" s="60" t="s">
        <v>338</v>
      </c>
      <c r="C50" s="59">
        <v>0</v>
      </c>
    </row>
    <row r="51" spans="1:3">
      <c r="A51" s="300" t="s">
        <v>591</v>
      </c>
      <c r="B51" s="60" t="s">
        <v>338</v>
      </c>
      <c r="C51" s="305">
        <v>999999999</v>
      </c>
    </row>
    <row r="52" spans="1:3">
      <c r="A52" s="57" t="s">
        <v>592</v>
      </c>
      <c r="B52" s="60" t="s">
        <v>338</v>
      </c>
      <c r="C52" s="59">
        <v>0</v>
      </c>
    </row>
    <row r="53" spans="1:3">
      <c r="A53" s="57" t="s">
        <v>593</v>
      </c>
      <c r="B53" s="60" t="s">
        <v>338</v>
      </c>
      <c r="C53" s="59">
        <v>0</v>
      </c>
    </row>
    <row r="54" spans="1:3">
      <c r="A54" s="57" t="s">
        <v>99</v>
      </c>
      <c r="B54" s="60" t="s">
        <v>338</v>
      </c>
      <c r="C54" s="59">
        <v>0</v>
      </c>
    </row>
    <row r="55" spans="1:3" ht="15" thickBot="1">
      <c r="A55" s="88" t="s">
        <v>594</v>
      </c>
      <c r="B55" s="306" t="s">
        <v>338</v>
      </c>
      <c r="C55" s="307">
        <v>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94DC-6432-4FA1-9CA8-4AAD76B0F4CA}">
  <sheetPr codeName="Sheet26">
    <tabColor theme="8" tint="0.59999389629810485"/>
  </sheetPr>
  <dimension ref="A1:K136"/>
  <sheetViews>
    <sheetView topLeftCell="B1" zoomScaleNormal="100" workbookViewId="0">
      <pane ySplit="1" topLeftCell="A2" activePane="bottomLeft" state="frozen"/>
      <selection pane="bottomLeft" activeCell="G133" sqref="G133"/>
    </sheetView>
  </sheetViews>
  <sheetFormatPr defaultColWidth="8.77734375" defaultRowHeight="14.4"/>
  <cols>
    <col min="1" max="1" width="7.21875" bestFit="1" customWidth="1"/>
    <col min="2" max="2" width="14.21875" bestFit="1" customWidth="1"/>
    <col min="3" max="3" width="8.21875" bestFit="1" customWidth="1"/>
    <col min="4" max="4" width="12.77734375" bestFit="1" customWidth="1"/>
    <col min="5" max="5" width="11.21875" bestFit="1" customWidth="1"/>
    <col min="6" max="8" width="12" bestFit="1" customWidth="1"/>
    <col min="9" max="9" width="7.21875" bestFit="1" customWidth="1"/>
    <col min="10" max="10" width="11.77734375" bestFit="1" customWidth="1"/>
    <col min="11" max="11" width="12.21875" bestFit="1" customWidth="1"/>
  </cols>
  <sheetData>
    <row r="1" spans="1:11" ht="28.8">
      <c r="A1" s="11" t="s">
        <v>595</v>
      </c>
      <c r="B1" s="11" t="s">
        <v>151</v>
      </c>
      <c r="C1" s="11" t="s">
        <v>152</v>
      </c>
      <c r="D1" s="11" t="s">
        <v>596</v>
      </c>
      <c r="E1" s="11" t="s">
        <v>155</v>
      </c>
      <c r="F1" s="11" t="s">
        <v>597</v>
      </c>
      <c r="G1" s="11" t="s">
        <v>598</v>
      </c>
      <c r="H1" s="11" t="s">
        <v>599</v>
      </c>
      <c r="I1" s="11" t="s">
        <v>600</v>
      </c>
      <c r="J1" s="11" t="s">
        <v>83</v>
      </c>
      <c r="K1" s="11" t="s">
        <v>601</v>
      </c>
    </row>
    <row r="2" spans="1:11">
      <c r="A2">
        <v>1</v>
      </c>
      <c r="B2" t="s">
        <v>588</v>
      </c>
      <c r="C2" t="s">
        <v>588</v>
      </c>
      <c r="D2" t="s">
        <v>602</v>
      </c>
      <c r="E2" t="s">
        <v>603</v>
      </c>
      <c r="F2" s="297">
        <v>0.11109199076035528</v>
      </c>
      <c r="G2" s="297">
        <v>0.12551334079768262</v>
      </c>
      <c r="H2">
        <f>1/(34.2*(0.000000001)*1000000)</f>
        <v>29.239766081871345</v>
      </c>
      <c r="I2" t="s">
        <v>604</v>
      </c>
      <c r="J2" t="s">
        <v>605</v>
      </c>
      <c r="K2" t="s">
        <v>349</v>
      </c>
    </row>
    <row r="3" spans="1:11">
      <c r="A3">
        <v>1</v>
      </c>
      <c r="B3" t="s">
        <v>588</v>
      </c>
      <c r="C3" t="s">
        <v>588</v>
      </c>
      <c r="D3" t="s">
        <v>602</v>
      </c>
      <c r="E3" t="s">
        <v>115</v>
      </c>
      <c r="F3" s="297">
        <v>0.12676957446354198</v>
      </c>
      <c r="G3" s="297">
        <v>0.5232157450573498</v>
      </c>
      <c r="H3">
        <f>1/(38.6*(0.000000001)*1000000)</f>
        <v>25.906735751295336</v>
      </c>
      <c r="I3" t="s">
        <v>604</v>
      </c>
      <c r="J3" t="s">
        <v>605</v>
      </c>
      <c r="K3" t="str">
        <f t="shared" ref="K3:K66" si="0">K2</f>
        <v>M$/PJ</v>
      </c>
    </row>
    <row r="4" spans="1:11">
      <c r="A4">
        <v>1</v>
      </c>
      <c r="B4" t="s">
        <v>588</v>
      </c>
      <c r="C4" t="s">
        <v>588</v>
      </c>
      <c r="D4" t="s">
        <v>602</v>
      </c>
      <c r="E4" t="s">
        <v>606</v>
      </c>
      <c r="F4" s="297">
        <v>0.12676957446354198</v>
      </c>
      <c r="G4" s="297">
        <v>0.5232157450573498</v>
      </c>
      <c r="H4">
        <v>1</v>
      </c>
      <c r="I4" t="s">
        <v>607</v>
      </c>
      <c r="J4" t="s">
        <v>605</v>
      </c>
      <c r="K4" t="str">
        <f t="shared" si="0"/>
        <v>M$/PJ</v>
      </c>
    </row>
    <row r="5" spans="1:11">
      <c r="A5">
        <v>1</v>
      </c>
      <c r="B5" t="s">
        <v>588</v>
      </c>
      <c r="C5" t="s">
        <v>588</v>
      </c>
      <c r="D5" t="s">
        <v>602</v>
      </c>
      <c r="E5" t="s">
        <v>138</v>
      </c>
      <c r="F5" s="297">
        <v>4.3702846823890527</v>
      </c>
      <c r="G5" s="297">
        <v>0.54723463124903371</v>
      </c>
      <c r="H5">
        <v>1</v>
      </c>
      <c r="I5" t="s">
        <v>604</v>
      </c>
      <c r="J5" t="s">
        <v>608</v>
      </c>
      <c r="K5" t="str">
        <f t="shared" si="0"/>
        <v>M$/PJ</v>
      </c>
    </row>
    <row r="6" spans="1:11">
      <c r="A6">
        <v>1</v>
      </c>
      <c r="B6" t="s">
        <v>588</v>
      </c>
      <c r="C6" t="s">
        <v>588</v>
      </c>
      <c r="D6" t="s">
        <v>602</v>
      </c>
      <c r="E6" t="s">
        <v>139</v>
      </c>
      <c r="F6" s="297">
        <v>2.5860221132270329</v>
      </c>
      <c r="G6" s="297">
        <v>8.8816501569974088E-2</v>
      </c>
      <c r="H6" s="6">
        <v>1</v>
      </c>
      <c r="I6" s="6" t="s">
        <v>604</v>
      </c>
      <c r="J6" t="s">
        <v>608</v>
      </c>
      <c r="K6" t="str">
        <f t="shared" si="0"/>
        <v>M$/PJ</v>
      </c>
    </row>
    <row r="7" spans="1:11">
      <c r="A7">
        <v>2</v>
      </c>
      <c r="B7" t="s">
        <v>609</v>
      </c>
      <c r="C7" t="s">
        <v>577</v>
      </c>
      <c r="D7" t="s">
        <v>602</v>
      </c>
      <c r="E7" t="s">
        <v>603</v>
      </c>
      <c r="F7" s="297">
        <v>0.11109199076035528</v>
      </c>
      <c r="G7" s="297">
        <v>2.6256213267216725E-2</v>
      </c>
      <c r="H7">
        <f>1/(34.2*(0.000000001)*1000000)</f>
        <v>29.239766081871345</v>
      </c>
      <c r="I7" t="s">
        <v>604</v>
      </c>
      <c r="J7" t="s">
        <v>605</v>
      </c>
      <c r="K7" t="str">
        <f t="shared" si="0"/>
        <v>M$/PJ</v>
      </c>
    </row>
    <row r="8" spans="1:11">
      <c r="A8">
        <v>2</v>
      </c>
      <c r="B8" t="s">
        <v>609</v>
      </c>
      <c r="C8" t="s">
        <v>577</v>
      </c>
      <c r="D8" t="s">
        <v>602</v>
      </c>
      <c r="E8" t="s">
        <v>115</v>
      </c>
      <c r="F8" s="297">
        <v>0.12676957446354198</v>
      </c>
      <c r="G8" s="297">
        <v>0.31409117367981004</v>
      </c>
      <c r="H8">
        <f>1/(38.6*(0.000000001)*1000000)</f>
        <v>25.906735751295336</v>
      </c>
      <c r="I8" t="s">
        <v>604</v>
      </c>
      <c r="J8" t="s">
        <v>605</v>
      </c>
      <c r="K8" t="str">
        <f t="shared" si="0"/>
        <v>M$/PJ</v>
      </c>
    </row>
    <row r="9" spans="1:11">
      <c r="A9">
        <v>2</v>
      </c>
      <c r="B9" t="s">
        <v>609</v>
      </c>
      <c r="C9" t="s">
        <v>577</v>
      </c>
      <c r="D9" t="s">
        <v>602</v>
      </c>
      <c r="E9" t="s">
        <v>606</v>
      </c>
      <c r="F9" s="297">
        <v>0.12676957446354198</v>
      </c>
      <c r="G9" s="297">
        <v>0.31409117367981004</v>
      </c>
      <c r="H9">
        <v>1</v>
      </c>
      <c r="I9" t="s">
        <v>607</v>
      </c>
      <c r="J9" t="s">
        <v>605</v>
      </c>
      <c r="K9" t="str">
        <f t="shared" si="0"/>
        <v>M$/PJ</v>
      </c>
    </row>
    <row r="10" spans="1:11">
      <c r="A10">
        <v>2</v>
      </c>
      <c r="B10" t="s">
        <v>609</v>
      </c>
      <c r="C10" t="s">
        <v>577</v>
      </c>
      <c r="D10" t="s">
        <v>602</v>
      </c>
      <c r="E10" t="s">
        <v>138</v>
      </c>
      <c r="F10" s="297">
        <v>4.3702846823890527</v>
      </c>
      <c r="G10" s="297">
        <v>1.1936667440701418</v>
      </c>
      <c r="H10">
        <v>1</v>
      </c>
      <c r="I10" t="s">
        <v>604</v>
      </c>
      <c r="J10" t="s">
        <v>608</v>
      </c>
      <c r="K10" t="str">
        <f t="shared" si="0"/>
        <v>M$/PJ</v>
      </c>
    </row>
    <row r="11" spans="1:11">
      <c r="A11">
        <v>2</v>
      </c>
      <c r="B11" t="s">
        <v>609</v>
      </c>
      <c r="C11" t="s">
        <v>577</v>
      </c>
      <c r="D11" t="s">
        <v>602</v>
      </c>
      <c r="E11" t="s">
        <v>139</v>
      </c>
      <c r="F11" s="297">
        <v>2.5860221132270325</v>
      </c>
      <c r="G11" s="297">
        <v>6.0643426575138576E-2</v>
      </c>
      <c r="H11" s="6">
        <v>1</v>
      </c>
      <c r="I11" s="6" t="s">
        <v>604</v>
      </c>
      <c r="J11" t="s">
        <v>608</v>
      </c>
      <c r="K11" t="str">
        <f t="shared" si="0"/>
        <v>M$/PJ</v>
      </c>
    </row>
    <row r="12" spans="1:11">
      <c r="A12">
        <v>2</v>
      </c>
      <c r="B12" t="s">
        <v>609</v>
      </c>
      <c r="C12" t="s">
        <v>581</v>
      </c>
      <c r="D12" t="s">
        <v>602</v>
      </c>
      <c r="E12" t="s">
        <v>603</v>
      </c>
      <c r="F12" s="297">
        <v>0.11109199076035528</v>
      </c>
      <c r="G12" s="297">
        <v>1.1445157234449076E-2</v>
      </c>
      <c r="H12">
        <f>1/(34.2*(0.000000001)*1000000)</f>
        <v>29.239766081871345</v>
      </c>
      <c r="I12" t="s">
        <v>604</v>
      </c>
      <c r="J12" t="s">
        <v>605</v>
      </c>
      <c r="K12" t="str">
        <f t="shared" si="0"/>
        <v>M$/PJ</v>
      </c>
    </row>
    <row r="13" spans="1:11">
      <c r="A13">
        <v>2</v>
      </c>
      <c r="B13" t="s">
        <v>609</v>
      </c>
      <c r="C13" t="s">
        <v>581</v>
      </c>
      <c r="D13" t="s">
        <v>602</v>
      </c>
      <c r="E13" t="s">
        <v>115</v>
      </c>
      <c r="F13" s="297">
        <v>0.12676957446354198</v>
      </c>
      <c r="G13" s="297">
        <v>0.13762040766963315</v>
      </c>
      <c r="H13">
        <f>1/(38.6*(0.000000001)*1000000)</f>
        <v>25.906735751295336</v>
      </c>
      <c r="I13" t="s">
        <v>604</v>
      </c>
      <c r="J13" t="s">
        <v>605</v>
      </c>
      <c r="K13" t="str">
        <f t="shared" si="0"/>
        <v>M$/PJ</v>
      </c>
    </row>
    <row r="14" spans="1:11">
      <c r="A14">
        <v>2</v>
      </c>
      <c r="B14" t="s">
        <v>609</v>
      </c>
      <c r="C14" t="s">
        <v>581</v>
      </c>
      <c r="D14" t="s">
        <v>602</v>
      </c>
      <c r="E14" t="s">
        <v>606</v>
      </c>
      <c r="F14" s="297">
        <v>0.12676957446354198</v>
      </c>
      <c r="G14" s="297">
        <v>0.13762040766963315</v>
      </c>
      <c r="H14">
        <v>1</v>
      </c>
      <c r="I14" t="s">
        <v>607</v>
      </c>
      <c r="J14" t="s">
        <v>605</v>
      </c>
      <c r="K14" t="str">
        <f t="shared" si="0"/>
        <v>M$/PJ</v>
      </c>
    </row>
    <row r="15" spans="1:11">
      <c r="A15">
        <v>2</v>
      </c>
      <c r="B15" t="s">
        <v>609</v>
      </c>
      <c r="C15" t="s">
        <v>581</v>
      </c>
      <c r="D15" t="s">
        <v>602</v>
      </c>
      <c r="E15" t="s">
        <v>138</v>
      </c>
      <c r="F15" s="297">
        <v>4.3702846823890535</v>
      </c>
      <c r="G15" s="297">
        <v>0.6985297594745371</v>
      </c>
      <c r="H15">
        <v>1</v>
      </c>
      <c r="I15" t="s">
        <v>604</v>
      </c>
      <c r="J15" t="s">
        <v>608</v>
      </c>
      <c r="K15" t="str">
        <f t="shared" si="0"/>
        <v>M$/PJ</v>
      </c>
    </row>
    <row r="16" spans="1:11">
      <c r="A16">
        <v>2</v>
      </c>
      <c r="B16" t="s">
        <v>609</v>
      </c>
      <c r="C16" t="s">
        <v>581</v>
      </c>
      <c r="D16" t="s">
        <v>602</v>
      </c>
      <c r="E16" t="s">
        <v>139</v>
      </c>
      <c r="F16" s="297">
        <v>2.5860221132270325</v>
      </c>
      <c r="G16" s="297">
        <v>2.8941385252298779E-2</v>
      </c>
      <c r="H16">
        <v>1</v>
      </c>
      <c r="I16" t="s">
        <v>604</v>
      </c>
      <c r="J16" t="s">
        <v>608</v>
      </c>
      <c r="K16" t="str">
        <f t="shared" si="0"/>
        <v>M$/PJ</v>
      </c>
    </row>
    <row r="17" spans="1:11">
      <c r="A17">
        <v>2</v>
      </c>
      <c r="B17" t="s">
        <v>609</v>
      </c>
      <c r="C17" t="s">
        <v>583</v>
      </c>
      <c r="D17" t="s">
        <v>602</v>
      </c>
      <c r="E17" t="s">
        <v>603</v>
      </c>
      <c r="F17" s="297">
        <v>0.11109199076035528</v>
      </c>
      <c r="G17" s="297">
        <v>4.8161078505138677E-3</v>
      </c>
      <c r="H17">
        <f>1/(34.2*(0.000000001)*1000000)</f>
        <v>29.239766081871345</v>
      </c>
      <c r="I17" t="s">
        <v>604</v>
      </c>
      <c r="J17" t="s">
        <v>605</v>
      </c>
      <c r="K17" t="str">
        <f t="shared" si="0"/>
        <v>M$/PJ</v>
      </c>
    </row>
    <row r="18" spans="1:11">
      <c r="A18">
        <v>2</v>
      </c>
      <c r="B18" t="s">
        <v>609</v>
      </c>
      <c r="C18" t="s">
        <v>583</v>
      </c>
      <c r="D18" t="s">
        <v>602</v>
      </c>
      <c r="E18" t="s">
        <v>115</v>
      </c>
      <c r="F18" s="297">
        <v>0.12676957446354198</v>
      </c>
      <c r="G18" s="297">
        <v>5.8416373418826821E-2</v>
      </c>
      <c r="H18">
        <f>1/(38.6*(0.000000001)*1000000)</f>
        <v>25.906735751295336</v>
      </c>
      <c r="I18" t="s">
        <v>604</v>
      </c>
      <c r="J18" t="s">
        <v>605</v>
      </c>
      <c r="K18" t="str">
        <f t="shared" si="0"/>
        <v>M$/PJ</v>
      </c>
    </row>
    <row r="19" spans="1:11">
      <c r="A19">
        <v>2</v>
      </c>
      <c r="B19" t="s">
        <v>609</v>
      </c>
      <c r="C19" t="s">
        <v>583</v>
      </c>
      <c r="D19" t="s">
        <v>602</v>
      </c>
      <c r="E19" t="s">
        <v>606</v>
      </c>
      <c r="F19" s="297">
        <v>0.12676957446354198</v>
      </c>
      <c r="G19" s="297">
        <v>5.8416373418826821E-2</v>
      </c>
      <c r="H19">
        <v>1</v>
      </c>
      <c r="I19" t="s">
        <v>607</v>
      </c>
      <c r="J19" t="s">
        <v>605</v>
      </c>
      <c r="K19" t="str">
        <f t="shared" si="0"/>
        <v>M$/PJ</v>
      </c>
    </row>
    <row r="20" spans="1:11">
      <c r="A20">
        <v>2</v>
      </c>
      <c r="B20" t="s">
        <v>609</v>
      </c>
      <c r="C20" t="s">
        <v>583</v>
      </c>
      <c r="D20" t="s">
        <v>602</v>
      </c>
      <c r="E20" t="s">
        <v>138</v>
      </c>
      <c r="F20" s="297">
        <v>4.3702846823890535</v>
      </c>
      <c r="G20" s="297">
        <v>0.66765411725318768</v>
      </c>
      <c r="H20">
        <v>1</v>
      </c>
      <c r="I20" t="s">
        <v>604</v>
      </c>
      <c r="J20" t="s">
        <v>608</v>
      </c>
      <c r="K20" t="str">
        <f t="shared" si="0"/>
        <v>M$/PJ</v>
      </c>
    </row>
    <row r="21" spans="1:11">
      <c r="A21">
        <v>2</v>
      </c>
      <c r="B21" t="s">
        <v>609</v>
      </c>
      <c r="C21" t="s">
        <v>583</v>
      </c>
      <c r="D21" t="s">
        <v>602</v>
      </c>
      <c r="E21" t="s">
        <v>139</v>
      </c>
      <c r="F21" s="297">
        <v>2.586022113227032</v>
      </c>
      <c r="G21" s="297">
        <v>1.5357880059204226E-2</v>
      </c>
      <c r="H21" s="6">
        <v>1</v>
      </c>
      <c r="I21" s="6" t="s">
        <v>604</v>
      </c>
      <c r="J21" t="s">
        <v>608</v>
      </c>
      <c r="K21" t="str">
        <f t="shared" si="0"/>
        <v>M$/PJ</v>
      </c>
    </row>
    <row r="22" spans="1:11">
      <c r="A22">
        <v>2</v>
      </c>
      <c r="B22" t="s">
        <v>609</v>
      </c>
      <c r="C22" t="s">
        <v>586</v>
      </c>
      <c r="D22" t="s">
        <v>602</v>
      </c>
      <c r="E22" t="s">
        <v>603</v>
      </c>
      <c r="F22" s="297">
        <v>0.11109199076035528</v>
      </c>
      <c r="G22" s="297">
        <v>9.1324377154741818E-3</v>
      </c>
      <c r="H22">
        <f>1/(34.2*(0.000000001)*1000000)</f>
        <v>29.239766081871345</v>
      </c>
      <c r="I22" t="s">
        <v>604</v>
      </c>
      <c r="J22" t="s">
        <v>605</v>
      </c>
      <c r="K22" t="str">
        <f t="shared" si="0"/>
        <v>M$/PJ</v>
      </c>
    </row>
    <row r="23" spans="1:11">
      <c r="A23">
        <v>2</v>
      </c>
      <c r="B23" t="s">
        <v>609</v>
      </c>
      <c r="C23" t="s">
        <v>586</v>
      </c>
      <c r="D23" t="s">
        <v>602</v>
      </c>
      <c r="E23" t="s">
        <v>115</v>
      </c>
      <c r="F23" s="297">
        <v>0.12676957446354198</v>
      </c>
      <c r="G23" s="297">
        <v>0.11053669454698709</v>
      </c>
      <c r="H23">
        <f>1/(38.6*(0.000000001)*1000000)</f>
        <v>25.906735751295336</v>
      </c>
      <c r="I23" t="s">
        <v>604</v>
      </c>
      <c r="J23" t="s">
        <v>605</v>
      </c>
      <c r="K23" t="str">
        <f t="shared" si="0"/>
        <v>M$/PJ</v>
      </c>
    </row>
    <row r="24" spans="1:11">
      <c r="A24">
        <v>2</v>
      </c>
      <c r="B24" t="s">
        <v>609</v>
      </c>
      <c r="C24" t="s">
        <v>586</v>
      </c>
      <c r="D24" t="s">
        <v>602</v>
      </c>
      <c r="E24" t="s">
        <v>606</v>
      </c>
      <c r="F24" s="297">
        <v>0.12676957446354198</v>
      </c>
      <c r="G24" s="297">
        <v>0.11053669454698709</v>
      </c>
      <c r="H24">
        <v>1</v>
      </c>
      <c r="I24" t="s">
        <v>607</v>
      </c>
      <c r="J24" t="s">
        <v>605</v>
      </c>
      <c r="K24" t="str">
        <f t="shared" si="0"/>
        <v>M$/PJ</v>
      </c>
    </row>
    <row r="25" spans="1:11">
      <c r="A25">
        <v>2</v>
      </c>
      <c r="B25" t="s">
        <v>609</v>
      </c>
      <c r="C25" t="s">
        <v>586</v>
      </c>
      <c r="D25" t="s">
        <v>602</v>
      </c>
      <c r="E25" t="s">
        <v>138</v>
      </c>
      <c r="F25" s="297">
        <v>4.3702846823890535</v>
      </c>
      <c r="G25" s="297">
        <v>0.45618613867038554</v>
      </c>
      <c r="H25">
        <v>1</v>
      </c>
      <c r="I25" t="s">
        <v>604</v>
      </c>
      <c r="J25" t="s">
        <v>608</v>
      </c>
      <c r="K25" t="str">
        <f t="shared" si="0"/>
        <v>M$/PJ</v>
      </c>
    </row>
    <row r="26" spans="1:11">
      <c r="A26">
        <v>2</v>
      </c>
      <c r="B26" t="s">
        <v>609</v>
      </c>
      <c r="C26" t="s">
        <v>586</v>
      </c>
      <c r="D26" t="s">
        <v>602</v>
      </c>
      <c r="E26" t="s">
        <v>139</v>
      </c>
      <c r="F26" s="297">
        <v>0</v>
      </c>
      <c r="G26" s="297">
        <v>0</v>
      </c>
      <c r="H26">
        <v>1</v>
      </c>
      <c r="I26" t="s">
        <v>604</v>
      </c>
      <c r="J26" t="s">
        <v>608</v>
      </c>
      <c r="K26" t="str">
        <f t="shared" si="0"/>
        <v>M$/PJ</v>
      </c>
    </row>
    <row r="27" spans="1:11">
      <c r="A27">
        <v>2</v>
      </c>
      <c r="B27" t="s">
        <v>609</v>
      </c>
      <c r="C27" t="s">
        <v>589</v>
      </c>
      <c r="D27" t="s">
        <v>602</v>
      </c>
      <c r="E27" t="s">
        <v>603</v>
      </c>
      <c r="F27" s="297">
        <v>0.11109199076035528</v>
      </c>
      <c r="G27" s="297">
        <v>7.1909176143903891E-3</v>
      </c>
      <c r="H27">
        <f>1/(34.2*(0.000000001)*1000000)</f>
        <v>29.239766081871345</v>
      </c>
      <c r="I27" t="s">
        <v>604</v>
      </c>
      <c r="J27" t="s">
        <v>605</v>
      </c>
      <c r="K27" t="str">
        <f t="shared" si="0"/>
        <v>M$/PJ</v>
      </c>
    </row>
    <row r="28" spans="1:11">
      <c r="A28">
        <v>2</v>
      </c>
      <c r="B28" t="s">
        <v>609</v>
      </c>
      <c r="C28" t="s">
        <v>589</v>
      </c>
      <c r="D28" t="s">
        <v>602</v>
      </c>
      <c r="E28" t="s">
        <v>115</v>
      </c>
      <c r="F28" s="297">
        <v>0.12676957446354198</v>
      </c>
      <c r="G28" s="297">
        <v>8.6465982717484305E-2</v>
      </c>
      <c r="H28">
        <f>1/(38.6*(0.000000001)*1000000)</f>
        <v>25.906735751295336</v>
      </c>
      <c r="I28" t="s">
        <v>604</v>
      </c>
      <c r="J28" t="s">
        <v>605</v>
      </c>
      <c r="K28" t="str">
        <f t="shared" si="0"/>
        <v>M$/PJ</v>
      </c>
    </row>
    <row r="29" spans="1:11">
      <c r="A29">
        <v>2</v>
      </c>
      <c r="B29" t="s">
        <v>609</v>
      </c>
      <c r="C29" t="s">
        <v>589</v>
      </c>
      <c r="D29" t="s">
        <v>602</v>
      </c>
      <c r="E29" t="s">
        <v>606</v>
      </c>
      <c r="F29" s="297">
        <v>0.12676957446354198</v>
      </c>
      <c r="G29" s="297">
        <v>8.6465982717484305E-2</v>
      </c>
      <c r="H29">
        <v>1</v>
      </c>
      <c r="I29" t="s">
        <v>607</v>
      </c>
      <c r="J29" t="s">
        <v>605</v>
      </c>
      <c r="K29" t="str">
        <f t="shared" si="0"/>
        <v>M$/PJ</v>
      </c>
    </row>
    <row r="30" spans="1:11">
      <c r="A30">
        <v>2</v>
      </c>
      <c r="B30" t="s">
        <v>609</v>
      </c>
      <c r="C30" t="s">
        <v>589</v>
      </c>
      <c r="D30" t="s">
        <v>602</v>
      </c>
      <c r="E30" t="s">
        <v>138</v>
      </c>
      <c r="F30" s="297">
        <v>4.3702846823890535</v>
      </c>
      <c r="G30" s="297">
        <v>0.47495246122720713</v>
      </c>
      <c r="H30">
        <v>1</v>
      </c>
      <c r="I30" t="s">
        <v>604</v>
      </c>
      <c r="J30" t="s">
        <v>608</v>
      </c>
      <c r="K30" t="str">
        <f t="shared" si="0"/>
        <v>M$/PJ</v>
      </c>
    </row>
    <row r="31" spans="1:11">
      <c r="A31">
        <v>2</v>
      </c>
      <c r="B31" t="s">
        <v>609</v>
      </c>
      <c r="C31" t="s">
        <v>589</v>
      </c>
      <c r="D31" t="s">
        <v>602</v>
      </c>
      <c r="E31" t="s">
        <v>139</v>
      </c>
      <c r="F31" s="297">
        <v>0</v>
      </c>
      <c r="G31" s="297">
        <v>0</v>
      </c>
      <c r="H31" s="6">
        <v>1</v>
      </c>
      <c r="I31" s="6" t="s">
        <v>604</v>
      </c>
      <c r="J31" t="s">
        <v>608</v>
      </c>
      <c r="K31" t="str">
        <f t="shared" si="0"/>
        <v>M$/PJ</v>
      </c>
    </row>
    <row r="32" spans="1:11">
      <c r="A32">
        <v>2</v>
      </c>
      <c r="B32" t="s">
        <v>609</v>
      </c>
      <c r="C32" t="s">
        <v>99</v>
      </c>
      <c r="D32" t="s">
        <v>602</v>
      </c>
      <c r="E32" t="s">
        <v>603</v>
      </c>
      <c r="F32" s="297">
        <v>0.11109199076035528</v>
      </c>
      <c r="G32" s="297">
        <v>2.4603114108227953E-2</v>
      </c>
      <c r="H32">
        <f>1/(34.2*(0.000000001)*1000000)</f>
        <v>29.239766081871345</v>
      </c>
      <c r="I32" t="s">
        <v>604</v>
      </c>
      <c r="J32" t="s">
        <v>605</v>
      </c>
      <c r="K32" t="str">
        <f t="shared" si="0"/>
        <v>M$/PJ</v>
      </c>
    </row>
    <row r="33" spans="1:11">
      <c r="A33">
        <v>2</v>
      </c>
      <c r="B33" t="s">
        <v>609</v>
      </c>
      <c r="C33" t="s">
        <v>99</v>
      </c>
      <c r="D33" t="s">
        <v>602</v>
      </c>
      <c r="E33" t="s">
        <v>115</v>
      </c>
      <c r="F33" s="297">
        <v>0.12676957446354198</v>
      </c>
      <c r="G33" s="297">
        <v>0.29151523930031714</v>
      </c>
      <c r="H33">
        <f>1/(38.6*(0.000000001)*1000000)</f>
        <v>25.906735751295336</v>
      </c>
      <c r="I33" t="s">
        <v>604</v>
      </c>
      <c r="J33" t="s">
        <v>605</v>
      </c>
      <c r="K33" t="str">
        <f t="shared" si="0"/>
        <v>M$/PJ</v>
      </c>
    </row>
    <row r="34" spans="1:11">
      <c r="A34">
        <v>2</v>
      </c>
      <c r="B34" t="s">
        <v>609</v>
      </c>
      <c r="C34" t="s">
        <v>99</v>
      </c>
      <c r="D34" t="s">
        <v>602</v>
      </c>
      <c r="E34" t="s">
        <v>606</v>
      </c>
      <c r="F34" s="297">
        <v>0.12676957446354198</v>
      </c>
      <c r="G34" s="297">
        <v>0.29151523930031714</v>
      </c>
      <c r="H34">
        <v>1</v>
      </c>
      <c r="I34" t="s">
        <v>607</v>
      </c>
      <c r="J34" t="s">
        <v>605</v>
      </c>
      <c r="K34" t="str">
        <f t="shared" si="0"/>
        <v>M$/PJ</v>
      </c>
    </row>
    <row r="35" spans="1:11">
      <c r="A35">
        <v>2</v>
      </c>
      <c r="B35" t="s">
        <v>609</v>
      </c>
      <c r="C35" t="s">
        <v>99</v>
      </c>
      <c r="D35" t="s">
        <v>602</v>
      </c>
      <c r="E35" t="s">
        <v>138</v>
      </c>
      <c r="F35" s="297">
        <v>4.3702846823890527</v>
      </c>
      <c r="G35" s="297">
        <v>2.1098065862807585</v>
      </c>
      <c r="H35">
        <v>1</v>
      </c>
      <c r="I35" t="s">
        <v>604</v>
      </c>
      <c r="J35" t="s">
        <v>608</v>
      </c>
      <c r="K35" t="str">
        <f t="shared" si="0"/>
        <v>M$/PJ</v>
      </c>
    </row>
    <row r="36" spans="1:11">
      <c r="A36">
        <v>2</v>
      </c>
      <c r="B36" t="s">
        <v>609</v>
      </c>
      <c r="C36" t="s">
        <v>99</v>
      </c>
      <c r="D36" t="s">
        <v>602</v>
      </c>
      <c r="E36" t="s">
        <v>139</v>
      </c>
      <c r="F36" s="297">
        <v>2.5860221132270325</v>
      </c>
      <c r="G36" s="297">
        <v>7.1289611014756255E-2</v>
      </c>
      <c r="H36">
        <v>1</v>
      </c>
      <c r="I36" t="s">
        <v>604</v>
      </c>
      <c r="J36" t="s">
        <v>608</v>
      </c>
      <c r="K36" t="str">
        <f t="shared" si="0"/>
        <v>M$/PJ</v>
      </c>
    </row>
    <row r="37" spans="1:11">
      <c r="A37">
        <v>3</v>
      </c>
      <c r="B37" t="s">
        <v>610</v>
      </c>
      <c r="C37" t="s">
        <v>571</v>
      </c>
      <c r="D37" t="s">
        <v>602</v>
      </c>
      <c r="E37" t="s">
        <v>603</v>
      </c>
      <c r="F37" s="297">
        <v>0.11109199076035528</v>
      </c>
      <c r="G37" s="297">
        <v>3.6127273215838515E-2</v>
      </c>
      <c r="H37">
        <f>1/(34.2*(0.000000001)*1000000)</f>
        <v>29.239766081871345</v>
      </c>
      <c r="I37" t="s">
        <v>604</v>
      </c>
      <c r="J37" t="s">
        <v>605</v>
      </c>
      <c r="K37" t="str">
        <f t="shared" si="0"/>
        <v>M$/PJ</v>
      </c>
    </row>
    <row r="38" spans="1:11">
      <c r="A38">
        <v>3</v>
      </c>
      <c r="B38" t="s">
        <v>610</v>
      </c>
      <c r="C38" t="s">
        <v>571</v>
      </c>
      <c r="D38" t="s">
        <v>602</v>
      </c>
      <c r="E38" t="s">
        <v>115</v>
      </c>
      <c r="F38" s="297">
        <v>0.12676957446354198</v>
      </c>
      <c r="G38" s="297">
        <v>0.49945381159359126</v>
      </c>
      <c r="H38">
        <f>1/(38.6*(0.000000001)*1000000)</f>
        <v>25.906735751295336</v>
      </c>
      <c r="I38" t="s">
        <v>604</v>
      </c>
      <c r="J38" t="s">
        <v>605</v>
      </c>
      <c r="K38" t="str">
        <f t="shared" si="0"/>
        <v>M$/PJ</v>
      </c>
    </row>
    <row r="39" spans="1:11">
      <c r="A39">
        <v>3</v>
      </c>
      <c r="B39" t="s">
        <v>610</v>
      </c>
      <c r="C39" t="s">
        <v>571</v>
      </c>
      <c r="D39" t="s">
        <v>602</v>
      </c>
      <c r="E39" t="s">
        <v>606</v>
      </c>
      <c r="F39" s="297">
        <v>0.12676957446354198</v>
      </c>
      <c r="G39" s="297">
        <v>0.49945381159359126</v>
      </c>
      <c r="H39">
        <v>1</v>
      </c>
      <c r="I39" t="s">
        <v>607</v>
      </c>
      <c r="J39" t="s">
        <v>605</v>
      </c>
      <c r="K39" t="str">
        <f t="shared" si="0"/>
        <v>M$/PJ</v>
      </c>
    </row>
    <row r="40" spans="1:11">
      <c r="A40">
        <v>3</v>
      </c>
      <c r="B40" t="s">
        <v>610</v>
      </c>
      <c r="C40" t="s">
        <v>571</v>
      </c>
      <c r="D40" t="s">
        <v>602</v>
      </c>
      <c r="E40" t="s">
        <v>138</v>
      </c>
      <c r="F40" s="297">
        <v>4.3702846823890535</v>
      </c>
      <c r="G40" s="297">
        <v>4.1768910622996884</v>
      </c>
      <c r="H40">
        <v>1</v>
      </c>
      <c r="I40" t="s">
        <v>604</v>
      </c>
      <c r="J40" t="s">
        <v>608</v>
      </c>
      <c r="K40" t="str">
        <f t="shared" si="0"/>
        <v>M$/PJ</v>
      </c>
    </row>
    <row r="41" spans="1:11">
      <c r="A41">
        <v>3</v>
      </c>
      <c r="B41" t="s">
        <v>610</v>
      </c>
      <c r="C41" t="s">
        <v>571</v>
      </c>
      <c r="D41" t="s">
        <v>602</v>
      </c>
      <c r="E41" t="s">
        <v>139</v>
      </c>
      <c r="F41" s="297">
        <v>2.5860221132270325</v>
      </c>
      <c r="G41" s="297">
        <v>0.13347602800659372</v>
      </c>
      <c r="H41" s="6">
        <v>1</v>
      </c>
      <c r="I41" s="6" t="s">
        <v>604</v>
      </c>
      <c r="J41" t="s">
        <v>608</v>
      </c>
      <c r="K41" t="str">
        <f t="shared" si="0"/>
        <v>M$/PJ</v>
      </c>
    </row>
    <row r="42" spans="1:11">
      <c r="A42">
        <v>3</v>
      </c>
      <c r="B42" t="s">
        <v>610</v>
      </c>
      <c r="C42" t="s">
        <v>572</v>
      </c>
      <c r="D42" t="s">
        <v>602</v>
      </c>
      <c r="E42" t="s">
        <v>603</v>
      </c>
      <c r="F42" s="297">
        <v>0.11109199076035528</v>
      </c>
      <c r="G42" s="297">
        <v>1.1032956385560323E-2</v>
      </c>
      <c r="H42">
        <f>1/(34.2*(0.000000001)*1000000)</f>
        <v>29.239766081871345</v>
      </c>
      <c r="I42" t="s">
        <v>604</v>
      </c>
      <c r="J42" t="s">
        <v>605</v>
      </c>
      <c r="K42" t="str">
        <f t="shared" si="0"/>
        <v>M$/PJ</v>
      </c>
    </row>
    <row r="43" spans="1:11">
      <c r="A43">
        <v>3</v>
      </c>
      <c r="B43" t="s">
        <v>610</v>
      </c>
      <c r="C43" t="s">
        <v>572</v>
      </c>
      <c r="D43" t="s">
        <v>602</v>
      </c>
      <c r="E43" t="s">
        <v>115</v>
      </c>
      <c r="F43" s="297">
        <v>0.12676957446354198</v>
      </c>
      <c r="G43" s="297">
        <v>0.13265705297341365</v>
      </c>
      <c r="H43">
        <f>1/(38.6*(0.000000001)*1000000)</f>
        <v>25.906735751295336</v>
      </c>
      <c r="I43" t="s">
        <v>604</v>
      </c>
      <c r="J43" t="s">
        <v>605</v>
      </c>
      <c r="K43" t="str">
        <f t="shared" si="0"/>
        <v>M$/PJ</v>
      </c>
    </row>
    <row r="44" spans="1:11">
      <c r="A44">
        <v>3</v>
      </c>
      <c r="B44" t="s">
        <v>610</v>
      </c>
      <c r="C44" t="s">
        <v>572</v>
      </c>
      <c r="D44" t="s">
        <v>602</v>
      </c>
      <c r="E44" t="s">
        <v>606</v>
      </c>
      <c r="F44" s="297">
        <v>0.12676957446354198</v>
      </c>
      <c r="G44" s="297">
        <v>0.13265705297341365</v>
      </c>
      <c r="H44">
        <v>1</v>
      </c>
      <c r="I44" t="s">
        <v>607</v>
      </c>
      <c r="J44" t="s">
        <v>605</v>
      </c>
      <c r="K44" t="str">
        <f t="shared" si="0"/>
        <v>M$/PJ</v>
      </c>
    </row>
    <row r="45" spans="1:11">
      <c r="A45">
        <v>3</v>
      </c>
      <c r="B45" t="s">
        <v>610</v>
      </c>
      <c r="C45" t="s">
        <v>572</v>
      </c>
      <c r="D45" t="s">
        <v>602</v>
      </c>
      <c r="E45" t="s">
        <v>138</v>
      </c>
      <c r="F45" s="297">
        <v>4.3702846823890535</v>
      </c>
      <c r="G45" s="297">
        <v>0.75648400648282532</v>
      </c>
      <c r="H45">
        <v>1</v>
      </c>
      <c r="I45" t="s">
        <v>604</v>
      </c>
      <c r="J45" t="s">
        <v>608</v>
      </c>
      <c r="K45" t="str">
        <f t="shared" si="0"/>
        <v>M$/PJ</v>
      </c>
    </row>
    <row r="46" spans="1:11">
      <c r="A46">
        <v>3</v>
      </c>
      <c r="B46" t="s">
        <v>610</v>
      </c>
      <c r="C46" t="s">
        <v>572</v>
      </c>
      <c r="D46" t="s">
        <v>602</v>
      </c>
      <c r="E46" t="s">
        <v>139</v>
      </c>
      <c r="F46" s="297">
        <v>2.5860221132270329</v>
      </c>
      <c r="G46" s="297">
        <v>2.9353034778258423E-2</v>
      </c>
      <c r="H46" s="6">
        <v>1</v>
      </c>
      <c r="I46" s="6" t="s">
        <v>604</v>
      </c>
      <c r="J46" t="s">
        <v>608</v>
      </c>
      <c r="K46" t="str">
        <f t="shared" si="0"/>
        <v>M$/PJ</v>
      </c>
    </row>
    <row r="47" spans="1:11">
      <c r="A47">
        <v>3</v>
      </c>
      <c r="B47" t="s">
        <v>610</v>
      </c>
      <c r="C47" t="s">
        <v>578</v>
      </c>
      <c r="D47" t="s">
        <v>602</v>
      </c>
      <c r="E47" t="s">
        <v>603</v>
      </c>
      <c r="F47" s="297">
        <v>0</v>
      </c>
      <c r="G47" s="297">
        <v>0</v>
      </c>
      <c r="H47">
        <f>1/(34.2*(0.000000001)*1000000)</f>
        <v>29.239766081871345</v>
      </c>
      <c r="I47" t="s">
        <v>604</v>
      </c>
      <c r="J47" t="s">
        <v>605</v>
      </c>
      <c r="K47" t="str">
        <f t="shared" si="0"/>
        <v>M$/PJ</v>
      </c>
    </row>
    <row r="48" spans="1:11">
      <c r="A48">
        <v>3</v>
      </c>
      <c r="B48" t="s">
        <v>610</v>
      </c>
      <c r="C48" t="s">
        <v>578</v>
      </c>
      <c r="D48" t="s">
        <v>602</v>
      </c>
      <c r="E48" t="s">
        <v>115</v>
      </c>
      <c r="F48" s="297">
        <v>0</v>
      </c>
      <c r="G48" s="297">
        <v>0</v>
      </c>
      <c r="H48">
        <f>1/(38.6*(0.000000001)*1000000)</f>
        <v>25.906735751295336</v>
      </c>
      <c r="I48" t="s">
        <v>604</v>
      </c>
      <c r="J48" t="s">
        <v>605</v>
      </c>
      <c r="K48" t="str">
        <f t="shared" si="0"/>
        <v>M$/PJ</v>
      </c>
    </row>
    <row r="49" spans="1:11">
      <c r="A49">
        <v>3</v>
      </c>
      <c r="B49" t="s">
        <v>610</v>
      </c>
      <c r="C49" t="s">
        <v>578</v>
      </c>
      <c r="D49" t="s">
        <v>602</v>
      </c>
      <c r="E49" t="s">
        <v>606</v>
      </c>
      <c r="F49" s="297">
        <v>0</v>
      </c>
      <c r="G49" s="297">
        <v>0</v>
      </c>
      <c r="H49">
        <v>1</v>
      </c>
      <c r="I49" t="s">
        <v>607</v>
      </c>
      <c r="J49" t="s">
        <v>605</v>
      </c>
      <c r="K49" t="str">
        <f t="shared" si="0"/>
        <v>M$/PJ</v>
      </c>
    </row>
    <row r="50" spans="1:11">
      <c r="A50">
        <v>3</v>
      </c>
      <c r="B50" t="s">
        <v>610</v>
      </c>
      <c r="C50" t="s">
        <v>578</v>
      </c>
      <c r="D50" t="s">
        <v>602</v>
      </c>
      <c r="E50" t="s">
        <v>138</v>
      </c>
      <c r="F50" s="297">
        <v>0</v>
      </c>
      <c r="G50" s="297">
        <v>0</v>
      </c>
      <c r="H50">
        <v>1</v>
      </c>
      <c r="I50" t="s">
        <v>604</v>
      </c>
      <c r="J50" t="s">
        <v>608</v>
      </c>
      <c r="K50" t="str">
        <f t="shared" si="0"/>
        <v>M$/PJ</v>
      </c>
    </row>
    <row r="51" spans="1:11">
      <c r="A51">
        <v>3</v>
      </c>
      <c r="B51" t="s">
        <v>610</v>
      </c>
      <c r="C51" t="s">
        <v>578</v>
      </c>
      <c r="D51" t="s">
        <v>602</v>
      </c>
      <c r="E51" t="s">
        <v>139</v>
      </c>
      <c r="F51" s="297">
        <v>0</v>
      </c>
      <c r="G51" s="297">
        <v>0</v>
      </c>
      <c r="H51">
        <v>1</v>
      </c>
      <c r="I51" t="s">
        <v>604</v>
      </c>
      <c r="J51" t="s">
        <v>608</v>
      </c>
      <c r="K51" t="str">
        <f t="shared" si="0"/>
        <v>M$/PJ</v>
      </c>
    </row>
    <row r="52" spans="1:11">
      <c r="A52">
        <v>3</v>
      </c>
      <c r="B52" t="s">
        <v>610</v>
      </c>
      <c r="C52" t="s">
        <v>579</v>
      </c>
      <c r="D52" t="s">
        <v>602</v>
      </c>
      <c r="E52" t="s">
        <v>603</v>
      </c>
      <c r="F52" s="297">
        <v>9.5883682551999999E-2</v>
      </c>
      <c r="G52" s="297">
        <v>3.1731890092226801E-2</v>
      </c>
      <c r="H52">
        <f>1/(34.2*(0.000000001)*1000000)</f>
        <v>29.239766081871345</v>
      </c>
      <c r="I52" t="s">
        <v>604</v>
      </c>
      <c r="J52" t="s">
        <v>605</v>
      </c>
      <c r="K52" t="str">
        <f t="shared" si="0"/>
        <v>M$/PJ</v>
      </c>
    </row>
    <row r="53" spans="1:11">
      <c r="A53">
        <v>3</v>
      </c>
      <c r="B53" t="s">
        <v>610</v>
      </c>
      <c r="C53" t="s">
        <v>579</v>
      </c>
      <c r="D53" t="s">
        <v>602</v>
      </c>
      <c r="E53" t="s">
        <v>115</v>
      </c>
      <c r="F53" s="297">
        <v>0.1094150312</v>
      </c>
      <c r="G53" s="297">
        <v>0.43267542138726373</v>
      </c>
      <c r="H53">
        <f>1/(38.6*(0.000000001)*1000000)</f>
        <v>25.906735751295336</v>
      </c>
      <c r="I53" t="s">
        <v>604</v>
      </c>
      <c r="J53" t="s">
        <v>605</v>
      </c>
      <c r="K53" t="str">
        <f t="shared" si="0"/>
        <v>M$/PJ</v>
      </c>
    </row>
    <row r="54" spans="1:11">
      <c r="A54">
        <v>3</v>
      </c>
      <c r="B54" t="s">
        <v>610</v>
      </c>
      <c r="C54" t="s">
        <v>579</v>
      </c>
      <c r="D54" t="s">
        <v>602</v>
      </c>
      <c r="E54" t="s">
        <v>606</v>
      </c>
      <c r="F54" s="297">
        <v>0.1094150312</v>
      </c>
      <c r="G54" s="297">
        <v>0.43267542138726373</v>
      </c>
      <c r="H54">
        <v>1</v>
      </c>
      <c r="I54" t="s">
        <v>607</v>
      </c>
      <c r="J54" t="s">
        <v>605</v>
      </c>
      <c r="K54" t="str">
        <f t="shared" si="0"/>
        <v>M$/PJ</v>
      </c>
    </row>
    <row r="55" spans="1:11">
      <c r="A55">
        <v>3</v>
      </c>
      <c r="B55" t="s">
        <v>610</v>
      </c>
      <c r="C55" t="s">
        <v>579</v>
      </c>
      <c r="D55" t="s">
        <v>602</v>
      </c>
      <c r="E55" t="s">
        <v>138</v>
      </c>
      <c r="F55" s="297">
        <v>3.7719999999999998</v>
      </c>
      <c r="G55" s="297">
        <v>2.4778616398334301</v>
      </c>
      <c r="H55">
        <v>1</v>
      </c>
      <c r="I55" t="s">
        <v>604</v>
      </c>
      <c r="J55" t="s">
        <v>608</v>
      </c>
      <c r="K55" t="str">
        <f t="shared" si="0"/>
        <v>M$/PJ</v>
      </c>
    </row>
    <row r="56" spans="1:11">
      <c r="A56">
        <v>3</v>
      </c>
      <c r="B56" t="s">
        <v>610</v>
      </c>
      <c r="C56" t="s">
        <v>579</v>
      </c>
      <c r="D56" t="s">
        <v>602</v>
      </c>
      <c r="E56" t="s">
        <v>139</v>
      </c>
      <c r="F56" s="297">
        <v>2.2320000000000002</v>
      </c>
      <c r="G56" s="297">
        <v>0.10127695204498598</v>
      </c>
      <c r="H56" s="6">
        <v>1</v>
      </c>
      <c r="I56" s="6" t="s">
        <v>604</v>
      </c>
      <c r="J56" t="s">
        <v>608</v>
      </c>
      <c r="K56" t="str">
        <f t="shared" si="0"/>
        <v>M$/PJ</v>
      </c>
    </row>
    <row r="57" spans="1:11">
      <c r="A57">
        <v>3</v>
      </c>
      <c r="B57" t="s">
        <v>610</v>
      </c>
      <c r="C57" t="s">
        <v>582</v>
      </c>
      <c r="D57" t="s">
        <v>602</v>
      </c>
      <c r="E57" t="s">
        <v>603</v>
      </c>
      <c r="F57" s="297">
        <v>0.11109199076035528</v>
      </c>
      <c r="G57" s="297">
        <v>2.2831719154603997E-2</v>
      </c>
      <c r="H57">
        <f>1/(34.2*(0.000000001)*1000000)</f>
        <v>29.239766081871345</v>
      </c>
      <c r="I57" t="s">
        <v>604</v>
      </c>
      <c r="J57" t="s">
        <v>605</v>
      </c>
      <c r="K57" t="str">
        <f t="shared" si="0"/>
        <v>M$/PJ</v>
      </c>
    </row>
    <row r="58" spans="1:11">
      <c r="A58">
        <v>3</v>
      </c>
      <c r="B58" t="s">
        <v>610</v>
      </c>
      <c r="C58" t="s">
        <v>582</v>
      </c>
      <c r="D58" t="s">
        <v>602</v>
      </c>
      <c r="E58" t="s">
        <v>115</v>
      </c>
      <c r="F58" s="297">
        <v>0.12676957446354198</v>
      </c>
      <c r="G58" s="297">
        <v>0.31562545107391354</v>
      </c>
      <c r="H58">
        <f>1/(38.6*(0.000000001)*1000000)</f>
        <v>25.906735751295336</v>
      </c>
      <c r="I58" t="s">
        <v>604</v>
      </c>
      <c r="J58" t="s">
        <v>605</v>
      </c>
      <c r="K58" t="str">
        <f t="shared" si="0"/>
        <v>M$/PJ</v>
      </c>
    </row>
    <row r="59" spans="1:11">
      <c r="A59">
        <v>3</v>
      </c>
      <c r="B59" t="s">
        <v>610</v>
      </c>
      <c r="C59" t="s">
        <v>582</v>
      </c>
      <c r="D59" t="s">
        <v>602</v>
      </c>
      <c r="E59" t="s">
        <v>606</v>
      </c>
      <c r="F59" s="297">
        <v>0.12676957446354198</v>
      </c>
      <c r="G59" s="297">
        <v>0.31562545107391354</v>
      </c>
      <c r="H59">
        <v>1</v>
      </c>
      <c r="I59" t="s">
        <v>607</v>
      </c>
      <c r="J59" t="s">
        <v>605</v>
      </c>
      <c r="K59" t="str">
        <f t="shared" si="0"/>
        <v>M$/PJ</v>
      </c>
    </row>
    <row r="60" spans="1:11">
      <c r="A60">
        <v>3</v>
      </c>
      <c r="B60" t="s">
        <v>610</v>
      </c>
      <c r="C60" t="s">
        <v>582</v>
      </c>
      <c r="D60" t="s">
        <v>602</v>
      </c>
      <c r="E60" t="s">
        <v>138</v>
      </c>
      <c r="F60" s="297">
        <v>4.3702846823890535</v>
      </c>
      <c r="G60" s="297">
        <v>3.2668398128902876</v>
      </c>
      <c r="H60">
        <v>1</v>
      </c>
      <c r="I60" t="s">
        <v>604</v>
      </c>
      <c r="J60" t="s">
        <v>608</v>
      </c>
      <c r="K60" t="str">
        <f t="shared" si="0"/>
        <v>M$/PJ</v>
      </c>
    </row>
    <row r="61" spans="1:11">
      <c r="A61">
        <v>3</v>
      </c>
      <c r="B61" t="s">
        <v>610</v>
      </c>
      <c r="C61" t="s">
        <v>582</v>
      </c>
      <c r="D61" t="s">
        <v>602</v>
      </c>
      <c r="E61" t="s">
        <v>139</v>
      </c>
      <c r="F61" s="297">
        <v>2.586022113227032</v>
      </c>
      <c r="G61" s="297">
        <v>9.7577972490649992E-2</v>
      </c>
      <c r="H61">
        <v>1</v>
      </c>
      <c r="I61" t="s">
        <v>604</v>
      </c>
      <c r="J61" t="s">
        <v>608</v>
      </c>
      <c r="K61" t="str">
        <f t="shared" si="0"/>
        <v>M$/PJ</v>
      </c>
    </row>
    <row r="62" spans="1:11">
      <c r="A62">
        <v>3</v>
      </c>
      <c r="B62" t="s">
        <v>610</v>
      </c>
      <c r="C62" t="s">
        <v>584</v>
      </c>
      <c r="D62" t="s">
        <v>602</v>
      </c>
      <c r="E62" t="s">
        <v>603</v>
      </c>
      <c r="F62" s="297">
        <v>9.5883682551999999E-2</v>
      </c>
      <c r="G62" s="297">
        <v>1.9403898430273601E-2</v>
      </c>
      <c r="H62">
        <f>1/(34.2*(0.000000001)*1000000)</f>
        <v>29.239766081871345</v>
      </c>
      <c r="I62" t="s">
        <v>604</v>
      </c>
      <c r="J62" t="s">
        <v>605</v>
      </c>
      <c r="K62" t="str">
        <f t="shared" si="0"/>
        <v>M$/PJ</v>
      </c>
    </row>
    <row r="63" spans="1:11">
      <c r="A63">
        <v>3</v>
      </c>
      <c r="B63" t="s">
        <v>610</v>
      </c>
      <c r="C63" t="s">
        <v>584</v>
      </c>
      <c r="D63" t="s">
        <v>602</v>
      </c>
      <c r="E63" t="s">
        <v>115</v>
      </c>
      <c r="F63" s="297">
        <v>0.1094150312</v>
      </c>
      <c r="G63" s="297">
        <v>0.26681195050882772</v>
      </c>
      <c r="H63">
        <f>1/(38.6*(0.000000001)*1000000)</f>
        <v>25.906735751295336</v>
      </c>
      <c r="I63" t="s">
        <v>604</v>
      </c>
      <c r="J63" t="s">
        <v>605</v>
      </c>
      <c r="K63" t="str">
        <f t="shared" si="0"/>
        <v>M$/PJ</v>
      </c>
    </row>
    <row r="64" spans="1:11">
      <c r="A64">
        <v>3</v>
      </c>
      <c r="B64" t="s">
        <v>610</v>
      </c>
      <c r="C64" t="s">
        <v>584</v>
      </c>
      <c r="D64" t="s">
        <v>602</v>
      </c>
      <c r="E64" t="s">
        <v>606</v>
      </c>
      <c r="F64" s="297">
        <v>0.1094150312</v>
      </c>
      <c r="G64" s="297">
        <v>0.26681195050882772</v>
      </c>
      <c r="H64">
        <v>1</v>
      </c>
      <c r="I64" t="s">
        <v>607</v>
      </c>
      <c r="J64" t="s">
        <v>605</v>
      </c>
      <c r="K64" t="str">
        <f t="shared" si="0"/>
        <v>M$/PJ</v>
      </c>
    </row>
    <row r="65" spans="1:11">
      <c r="A65">
        <v>3</v>
      </c>
      <c r="B65" t="s">
        <v>610</v>
      </c>
      <c r="C65" t="s">
        <v>584</v>
      </c>
      <c r="D65" t="s">
        <v>602</v>
      </c>
      <c r="E65" t="s">
        <v>138</v>
      </c>
      <c r="F65" s="297">
        <v>3.7719999999999998</v>
      </c>
      <c r="G65" s="297">
        <v>2.0843705730338988</v>
      </c>
      <c r="H65">
        <v>1</v>
      </c>
      <c r="I65" t="s">
        <v>604</v>
      </c>
      <c r="J65" t="s">
        <v>608</v>
      </c>
      <c r="K65" t="str">
        <f t="shared" si="0"/>
        <v>M$/PJ</v>
      </c>
    </row>
    <row r="66" spans="1:11">
      <c r="A66">
        <v>3</v>
      </c>
      <c r="B66" t="s">
        <v>610</v>
      </c>
      <c r="C66" t="s">
        <v>584</v>
      </c>
      <c r="D66" t="s">
        <v>602</v>
      </c>
      <c r="E66" t="s">
        <v>139</v>
      </c>
      <c r="F66" s="297">
        <v>2.2320000000000002</v>
      </c>
      <c r="G66" s="297">
        <v>6.6096815226395461E-2</v>
      </c>
      <c r="H66" s="6">
        <v>1</v>
      </c>
      <c r="I66" s="6" t="s">
        <v>604</v>
      </c>
      <c r="J66" t="s">
        <v>608</v>
      </c>
      <c r="K66" t="str">
        <f t="shared" si="0"/>
        <v>M$/PJ</v>
      </c>
    </row>
    <row r="67" spans="1:11">
      <c r="A67">
        <v>3</v>
      </c>
      <c r="B67" t="s">
        <v>610</v>
      </c>
      <c r="C67" t="s">
        <v>585</v>
      </c>
      <c r="D67" t="s">
        <v>602</v>
      </c>
      <c r="E67" t="s">
        <v>603</v>
      </c>
      <c r="F67" s="297">
        <v>9.5883682551999999E-2</v>
      </c>
      <c r="G67" s="297">
        <v>4.3819134651052003E-3</v>
      </c>
      <c r="H67">
        <f>1/(34.2*(0.000000001)*1000000)</f>
        <v>29.239766081871345</v>
      </c>
      <c r="I67" t="s">
        <v>604</v>
      </c>
      <c r="J67" t="s">
        <v>605</v>
      </c>
      <c r="K67" t="str">
        <f t="shared" ref="K67:K130" si="1">K66</f>
        <v>M$/PJ</v>
      </c>
    </row>
    <row r="68" spans="1:11">
      <c r="A68">
        <v>3</v>
      </c>
      <c r="B68" t="s">
        <v>610</v>
      </c>
      <c r="C68" t="s">
        <v>585</v>
      </c>
      <c r="D68" t="s">
        <v>602</v>
      </c>
      <c r="E68" t="s">
        <v>115</v>
      </c>
      <c r="F68" s="297">
        <v>0.1094150312</v>
      </c>
      <c r="G68" s="297">
        <v>6.0581561188859601E-2</v>
      </c>
      <c r="H68">
        <f>1/(38.6*(0.000000001)*1000000)</f>
        <v>25.906735751295336</v>
      </c>
      <c r="I68" t="s">
        <v>604</v>
      </c>
      <c r="J68" t="s">
        <v>605</v>
      </c>
      <c r="K68" t="str">
        <f t="shared" si="1"/>
        <v>M$/PJ</v>
      </c>
    </row>
    <row r="69" spans="1:11">
      <c r="A69">
        <v>3</v>
      </c>
      <c r="B69" t="s">
        <v>610</v>
      </c>
      <c r="C69" t="s">
        <v>585</v>
      </c>
      <c r="D69" t="s">
        <v>602</v>
      </c>
      <c r="E69" t="s">
        <v>606</v>
      </c>
      <c r="F69" s="297">
        <v>0.1094150312</v>
      </c>
      <c r="G69" s="297">
        <v>6.0581561188859601E-2</v>
      </c>
      <c r="H69">
        <v>1</v>
      </c>
      <c r="I69" t="s">
        <v>607</v>
      </c>
      <c r="J69" t="s">
        <v>605</v>
      </c>
      <c r="K69" t="str">
        <f t="shared" si="1"/>
        <v>M$/PJ</v>
      </c>
    </row>
    <row r="70" spans="1:11">
      <c r="A70">
        <v>3</v>
      </c>
      <c r="B70" t="s">
        <v>610</v>
      </c>
      <c r="C70" t="s">
        <v>585</v>
      </c>
      <c r="D70" t="s">
        <v>602</v>
      </c>
      <c r="E70" t="s">
        <v>138</v>
      </c>
      <c r="F70" s="297">
        <v>3.7719999999999998</v>
      </c>
      <c r="G70" s="297">
        <v>0.41379450228661874</v>
      </c>
      <c r="H70">
        <v>1</v>
      </c>
      <c r="I70" t="s">
        <v>604</v>
      </c>
      <c r="J70" t="s">
        <v>608</v>
      </c>
      <c r="K70" t="str">
        <f t="shared" si="1"/>
        <v>M$/PJ</v>
      </c>
    </row>
    <row r="71" spans="1:11">
      <c r="A71">
        <v>3</v>
      </c>
      <c r="B71" t="s">
        <v>610</v>
      </c>
      <c r="C71" t="s">
        <v>585</v>
      </c>
      <c r="D71" t="s">
        <v>602</v>
      </c>
      <c r="E71" t="s">
        <v>139</v>
      </c>
      <c r="F71" s="297">
        <v>0</v>
      </c>
      <c r="G71" s="297">
        <v>0</v>
      </c>
      <c r="H71">
        <v>1</v>
      </c>
      <c r="I71" t="s">
        <v>604</v>
      </c>
      <c r="J71" t="s">
        <v>608</v>
      </c>
      <c r="K71" t="str">
        <f t="shared" si="1"/>
        <v>M$/PJ</v>
      </c>
    </row>
    <row r="72" spans="1:11">
      <c r="A72">
        <v>3</v>
      </c>
      <c r="B72" t="s">
        <v>610</v>
      </c>
      <c r="C72" t="s">
        <v>587</v>
      </c>
      <c r="D72" t="s">
        <v>602</v>
      </c>
      <c r="E72" t="s">
        <v>603</v>
      </c>
      <c r="F72" s="297">
        <v>9.5883682551999999E-2</v>
      </c>
      <c r="G72" s="297">
        <v>1.24966304632561E-2</v>
      </c>
      <c r="H72">
        <f>1/(34.2*(0.000000001)*1000000)</f>
        <v>29.239766081871345</v>
      </c>
      <c r="I72" t="s">
        <v>604</v>
      </c>
      <c r="J72" t="s">
        <v>605</v>
      </c>
      <c r="K72" t="str">
        <f t="shared" si="1"/>
        <v>M$/PJ</v>
      </c>
    </row>
    <row r="73" spans="1:11">
      <c r="A73">
        <v>3</v>
      </c>
      <c r="B73" t="s">
        <v>610</v>
      </c>
      <c r="C73" t="s">
        <v>587</v>
      </c>
      <c r="D73" t="s">
        <v>602</v>
      </c>
      <c r="E73" t="s">
        <v>115</v>
      </c>
      <c r="F73" s="297">
        <v>0.1094150312</v>
      </c>
      <c r="G73" s="297">
        <v>0.17276985525860261</v>
      </c>
      <c r="H73">
        <f>1/(38.6*(0.000000001)*1000000)</f>
        <v>25.906735751295336</v>
      </c>
      <c r="I73" t="s">
        <v>604</v>
      </c>
      <c r="J73" t="s">
        <v>605</v>
      </c>
      <c r="K73" t="str">
        <f t="shared" si="1"/>
        <v>M$/PJ</v>
      </c>
    </row>
    <row r="74" spans="1:11">
      <c r="A74">
        <v>3</v>
      </c>
      <c r="B74" t="s">
        <v>610</v>
      </c>
      <c r="C74" t="s">
        <v>587</v>
      </c>
      <c r="D74" t="s">
        <v>602</v>
      </c>
      <c r="E74" t="s">
        <v>606</v>
      </c>
      <c r="F74" s="297">
        <v>0.1094150312</v>
      </c>
      <c r="G74" s="297">
        <v>0.17276985525860261</v>
      </c>
      <c r="H74">
        <v>1</v>
      </c>
      <c r="I74" t="s">
        <v>607</v>
      </c>
      <c r="J74" t="s">
        <v>605</v>
      </c>
      <c r="K74" t="str">
        <f t="shared" si="1"/>
        <v>M$/PJ</v>
      </c>
    </row>
    <row r="75" spans="1:11">
      <c r="A75">
        <v>3</v>
      </c>
      <c r="B75" t="s">
        <v>610</v>
      </c>
      <c r="C75" t="s">
        <v>587</v>
      </c>
      <c r="D75" t="s">
        <v>602</v>
      </c>
      <c r="E75" t="s">
        <v>138</v>
      </c>
      <c r="F75" s="297">
        <v>3.7719999999999998</v>
      </c>
      <c r="G75" s="297">
        <v>1.712687951717569</v>
      </c>
      <c r="H75">
        <v>1</v>
      </c>
      <c r="I75" t="s">
        <v>604</v>
      </c>
      <c r="J75" t="s">
        <v>608</v>
      </c>
      <c r="K75" t="str">
        <f t="shared" si="1"/>
        <v>M$/PJ</v>
      </c>
    </row>
    <row r="76" spans="1:11">
      <c r="A76">
        <v>3</v>
      </c>
      <c r="B76" t="s">
        <v>610</v>
      </c>
      <c r="C76" t="s">
        <v>587</v>
      </c>
      <c r="D76" t="s">
        <v>602</v>
      </c>
      <c r="E76" t="s">
        <v>139</v>
      </c>
      <c r="F76" s="297">
        <v>2.2320000000000002</v>
      </c>
      <c r="G76" s="297">
        <v>5.0740647692267868E-2</v>
      </c>
      <c r="H76" s="6">
        <v>1</v>
      </c>
      <c r="I76" s="6" t="s">
        <v>604</v>
      </c>
      <c r="J76" t="s">
        <v>608</v>
      </c>
      <c r="K76" t="str">
        <f t="shared" si="1"/>
        <v>M$/PJ</v>
      </c>
    </row>
    <row r="77" spans="1:11">
      <c r="A77">
        <v>3</v>
      </c>
      <c r="B77" t="s">
        <v>610</v>
      </c>
      <c r="C77" t="s">
        <v>592</v>
      </c>
      <c r="D77" t="s">
        <v>602</v>
      </c>
      <c r="E77" t="s">
        <v>603</v>
      </c>
      <c r="F77" s="297">
        <v>9.5883682551999999E-2</v>
      </c>
      <c r="G77" s="297">
        <v>1.1218647778679701E-2</v>
      </c>
      <c r="H77">
        <f>1/(34.2*(0.000000001)*1000000)</f>
        <v>29.239766081871345</v>
      </c>
      <c r="I77" t="s">
        <v>604</v>
      </c>
      <c r="J77" t="s">
        <v>605</v>
      </c>
      <c r="K77" t="str">
        <f t="shared" si="1"/>
        <v>M$/PJ</v>
      </c>
    </row>
    <row r="78" spans="1:11">
      <c r="A78">
        <v>3</v>
      </c>
      <c r="B78" t="s">
        <v>610</v>
      </c>
      <c r="C78" t="s">
        <v>592</v>
      </c>
      <c r="D78" t="s">
        <v>602</v>
      </c>
      <c r="E78" t="s">
        <v>115</v>
      </c>
      <c r="F78" s="297">
        <v>0.1094150312</v>
      </c>
      <c r="G78" s="297">
        <v>0.15293810640917549</v>
      </c>
      <c r="H78">
        <f>1/(38.6*(0.000000001)*1000000)</f>
        <v>25.906735751295336</v>
      </c>
      <c r="I78" t="s">
        <v>604</v>
      </c>
      <c r="J78" t="s">
        <v>605</v>
      </c>
      <c r="K78" t="str">
        <f t="shared" si="1"/>
        <v>M$/PJ</v>
      </c>
    </row>
    <row r="79" spans="1:11">
      <c r="A79">
        <v>3</v>
      </c>
      <c r="B79" t="s">
        <v>610</v>
      </c>
      <c r="C79" t="s">
        <v>592</v>
      </c>
      <c r="D79" t="s">
        <v>602</v>
      </c>
      <c r="E79" t="s">
        <v>606</v>
      </c>
      <c r="F79" s="297">
        <v>0.1094150312</v>
      </c>
      <c r="G79" s="297">
        <v>0.15293810640917549</v>
      </c>
      <c r="H79">
        <v>1</v>
      </c>
      <c r="I79" t="s">
        <v>607</v>
      </c>
      <c r="J79" t="s">
        <v>605</v>
      </c>
      <c r="K79" t="str">
        <f t="shared" si="1"/>
        <v>M$/PJ</v>
      </c>
    </row>
    <row r="80" spans="1:11">
      <c r="A80">
        <v>3</v>
      </c>
      <c r="B80" t="s">
        <v>610</v>
      </c>
      <c r="C80" t="s">
        <v>592</v>
      </c>
      <c r="D80" t="s">
        <v>602</v>
      </c>
      <c r="E80" t="s">
        <v>138</v>
      </c>
      <c r="F80" s="297">
        <v>3.7719999999999998</v>
      </c>
      <c r="G80" s="297">
        <v>4.0545639682705126</v>
      </c>
      <c r="H80">
        <v>1</v>
      </c>
      <c r="I80" t="s">
        <v>604</v>
      </c>
      <c r="J80" t="s">
        <v>608</v>
      </c>
      <c r="K80" t="str">
        <f t="shared" si="1"/>
        <v>M$/PJ</v>
      </c>
    </row>
    <row r="81" spans="1:11">
      <c r="A81">
        <v>3</v>
      </c>
      <c r="B81" t="s">
        <v>610</v>
      </c>
      <c r="C81" t="s">
        <v>592</v>
      </c>
      <c r="D81" t="s">
        <v>602</v>
      </c>
      <c r="E81" t="s">
        <v>139</v>
      </c>
      <c r="F81" s="297">
        <v>2.2320000000000002</v>
      </c>
      <c r="G81" s="297">
        <v>7.8208995409231957E-2</v>
      </c>
      <c r="H81">
        <v>1</v>
      </c>
      <c r="I81" t="s">
        <v>604</v>
      </c>
      <c r="J81" t="s">
        <v>608</v>
      </c>
      <c r="K81" t="str">
        <f t="shared" si="1"/>
        <v>M$/PJ</v>
      </c>
    </row>
    <row r="82" spans="1:11">
      <c r="A82">
        <v>3</v>
      </c>
      <c r="B82" t="s">
        <v>610</v>
      </c>
      <c r="C82" t="s">
        <v>611</v>
      </c>
      <c r="D82" t="s">
        <v>602</v>
      </c>
      <c r="E82" t="s">
        <v>603</v>
      </c>
      <c r="F82" s="297">
        <v>9.5883682551999999E-2</v>
      </c>
      <c r="G82" s="297">
        <v>5.9268997062459298E-2</v>
      </c>
      <c r="H82">
        <f>1/(34.2*(0.000000001)*1000000)</f>
        <v>29.239766081871345</v>
      </c>
      <c r="I82" t="s">
        <v>604</v>
      </c>
      <c r="J82" t="s">
        <v>605</v>
      </c>
      <c r="K82" t="str">
        <f t="shared" si="1"/>
        <v>M$/PJ</v>
      </c>
    </row>
    <row r="83" spans="1:11">
      <c r="A83">
        <v>3</v>
      </c>
      <c r="B83" t="s">
        <v>610</v>
      </c>
      <c r="C83" t="s">
        <v>611</v>
      </c>
      <c r="D83" t="s">
        <v>602</v>
      </c>
      <c r="E83" t="s">
        <v>115</v>
      </c>
      <c r="F83" s="297">
        <v>0.1094150312</v>
      </c>
      <c r="G83" s="297">
        <v>0.81940974725332349</v>
      </c>
      <c r="H83">
        <f>1/(38.6*(0.000000001)*1000000)</f>
        <v>25.906735751295336</v>
      </c>
      <c r="I83" t="s">
        <v>604</v>
      </c>
      <c r="J83" t="s">
        <v>605</v>
      </c>
      <c r="K83" t="str">
        <f t="shared" si="1"/>
        <v>M$/PJ</v>
      </c>
    </row>
    <row r="84" spans="1:11">
      <c r="A84">
        <v>3</v>
      </c>
      <c r="B84" t="s">
        <v>610</v>
      </c>
      <c r="C84" t="s">
        <v>611</v>
      </c>
      <c r="D84" t="s">
        <v>602</v>
      </c>
      <c r="E84" t="s">
        <v>606</v>
      </c>
      <c r="F84" s="297">
        <v>0.1094150312</v>
      </c>
      <c r="G84" s="297">
        <v>0.81940974725332349</v>
      </c>
      <c r="H84">
        <v>1</v>
      </c>
      <c r="I84" t="s">
        <v>607</v>
      </c>
      <c r="J84" t="s">
        <v>605</v>
      </c>
      <c r="K84" t="str">
        <f t="shared" si="1"/>
        <v>M$/PJ</v>
      </c>
    </row>
    <row r="85" spans="1:11">
      <c r="A85">
        <v>3</v>
      </c>
      <c r="B85" t="s">
        <v>610</v>
      </c>
      <c r="C85" t="s">
        <v>611</v>
      </c>
      <c r="D85" t="s">
        <v>602</v>
      </c>
      <c r="E85" t="s">
        <v>138</v>
      </c>
      <c r="F85" s="297">
        <v>3.7719999999999998</v>
      </c>
      <c r="G85" s="297">
        <v>7.0590610924495705</v>
      </c>
      <c r="H85">
        <v>1</v>
      </c>
      <c r="I85" t="s">
        <v>604</v>
      </c>
      <c r="J85" t="s">
        <v>608</v>
      </c>
      <c r="K85" t="str">
        <f t="shared" si="1"/>
        <v>M$/PJ</v>
      </c>
    </row>
    <row r="86" spans="1:11">
      <c r="A86">
        <v>3</v>
      </c>
      <c r="B86" t="s">
        <v>610</v>
      </c>
      <c r="C86" t="s">
        <v>611</v>
      </c>
      <c r="D86" t="s">
        <v>602</v>
      </c>
      <c r="E86" t="s">
        <v>139</v>
      </c>
      <c r="F86" s="297">
        <v>2.2320000000000002</v>
      </c>
      <c r="G86" s="297">
        <v>0.19219896953355162</v>
      </c>
      <c r="H86" s="6">
        <v>1</v>
      </c>
      <c r="I86" s="6" t="s">
        <v>604</v>
      </c>
      <c r="J86" t="s">
        <v>608</v>
      </c>
      <c r="K86" t="str">
        <f t="shared" si="1"/>
        <v>M$/PJ</v>
      </c>
    </row>
    <row r="87" spans="1:11">
      <c r="A87">
        <v>4</v>
      </c>
      <c r="B87" t="s">
        <v>612</v>
      </c>
      <c r="C87" t="s">
        <v>573</v>
      </c>
      <c r="D87" t="s">
        <v>602</v>
      </c>
      <c r="E87" t="s">
        <v>603</v>
      </c>
      <c r="F87">
        <v>0.11109199076035528</v>
      </c>
      <c r="G87">
        <v>2.0169277008455562E-2</v>
      </c>
      <c r="H87">
        <f>1/(34.2*(0.000000001)*1000000)</f>
        <v>29.239766081871345</v>
      </c>
      <c r="I87" t="s">
        <v>604</v>
      </c>
      <c r="J87" t="s">
        <v>605</v>
      </c>
      <c r="K87" t="str">
        <f t="shared" si="1"/>
        <v>M$/PJ</v>
      </c>
    </row>
    <row r="88" spans="1:11">
      <c r="A88">
        <v>4</v>
      </c>
      <c r="B88" t="s">
        <v>612</v>
      </c>
      <c r="C88" t="s">
        <v>573</v>
      </c>
      <c r="D88" t="s">
        <v>602</v>
      </c>
      <c r="E88" t="s">
        <v>115</v>
      </c>
      <c r="F88">
        <v>0.12676957446354198</v>
      </c>
      <c r="G88">
        <v>0.24996822612685396</v>
      </c>
      <c r="H88">
        <f>1/(38.6*(0.000000001)*1000000)</f>
        <v>25.906735751295336</v>
      </c>
      <c r="I88" t="s">
        <v>604</v>
      </c>
      <c r="J88" t="s">
        <v>605</v>
      </c>
      <c r="K88" t="str">
        <f t="shared" si="1"/>
        <v>M$/PJ</v>
      </c>
    </row>
    <row r="89" spans="1:11">
      <c r="A89">
        <v>4</v>
      </c>
      <c r="B89" t="s">
        <v>612</v>
      </c>
      <c r="C89" t="s">
        <v>573</v>
      </c>
      <c r="D89" t="s">
        <v>602</v>
      </c>
      <c r="E89" t="s">
        <v>606</v>
      </c>
      <c r="F89">
        <v>0.12676957446354198</v>
      </c>
      <c r="G89">
        <v>0.24996822612685396</v>
      </c>
      <c r="H89">
        <v>1</v>
      </c>
      <c r="I89" t="s">
        <v>607</v>
      </c>
      <c r="J89" t="s">
        <v>605</v>
      </c>
      <c r="K89" t="str">
        <f t="shared" si="1"/>
        <v>M$/PJ</v>
      </c>
    </row>
    <row r="90" spans="1:11">
      <c r="A90">
        <v>4</v>
      </c>
      <c r="B90" t="s">
        <v>612</v>
      </c>
      <c r="C90" t="s">
        <v>573</v>
      </c>
      <c r="D90" t="s">
        <v>602</v>
      </c>
      <c r="E90" t="s">
        <v>138</v>
      </c>
      <c r="F90">
        <v>4.37028468238905</v>
      </c>
      <c r="G90">
        <v>2.3771795244997365</v>
      </c>
      <c r="H90">
        <v>1</v>
      </c>
      <c r="I90" t="s">
        <v>604</v>
      </c>
      <c r="J90" t="s">
        <v>608</v>
      </c>
      <c r="K90" t="str">
        <f t="shared" si="1"/>
        <v>M$/PJ</v>
      </c>
    </row>
    <row r="91" spans="1:11">
      <c r="A91">
        <v>4</v>
      </c>
      <c r="B91" t="s">
        <v>612</v>
      </c>
      <c r="C91" t="s">
        <v>573</v>
      </c>
      <c r="D91" t="s">
        <v>602</v>
      </c>
      <c r="E91" t="s">
        <v>139</v>
      </c>
      <c r="F91">
        <v>2.5860221132270329</v>
      </c>
      <c r="G91">
        <v>5.1972801774517692E-2</v>
      </c>
      <c r="H91">
        <v>1</v>
      </c>
      <c r="I91" t="s">
        <v>604</v>
      </c>
      <c r="J91" t="s">
        <v>608</v>
      </c>
      <c r="K91" t="str">
        <f t="shared" si="1"/>
        <v>M$/PJ</v>
      </c>
    </row>
    <row r="92" spans="1:11">
      <c r="A92">
        <v>4</v>
      </c>
      <c r="B92" t="s">
        <v>612</v>
      </c>
      <c r="C92" t="s">
        <v>574</v>
      </c>
      <c r="D92" t="s">
        <v>602</v>
      </c>
      <c r="E92" t="s">
        <v>603</v>
      </c>
      <c r="F92">
        <v>0.11109199076035528</v>
      </c>
      <c r="G92">
        <v>2.9774310714618082E-2</v>
      </c>
      <c r="H92">
        <f>1/(34.2*(0.000000001)*1000000)</f>
        <v>29.239766081871345</v>
      </c>
      <c r="I92" t="s">
        <v>604</v>
      </c>
      <c r="J92" t="s">
        <v>605</v>
      </c>
      <c r="K92" t="str">
        <f t="shared" si="1"/>
        <v>M$/PJ</v>
      </c>
    </row>
    <row r="93" spans="1:11">
      <c r="A93">
        <v>4</v>
      </c>
      <c r="B93" t="s">
        <v>612</v>
      </c>
      <c r="C93" t="s">
        <v>574</v>
      </c>
      <c r="D93" t="s">
        <v>602</v>
      </c>
      <c r="E93" t="s">
        <v>115</v>
      </c>
      <c r="F93">
        <v>0.12676957446354198</v>
      </c>
      <c r="G93">
        <v>0.31167561589070336</v>
      </c>
      <c r="H93">
        <f>1/(38.6*(0.000000001)*1000000)</f>
        <v>25.906735751295336</v>
      </c>
      <c r="I93" t="s">
        <v>604</v>
      </c>
      <c r="J93" t="s">
        <v>605</v>
      </c>
      <c r="K93" t="str">
        <f t="shared" si="1"/>
        <v>M$/PJ</v>
      </c>
    </row>
    <row r="94" spans="1:11">
      <c r="A94">
        <v>4</v>
      </c>
      <c r="B94" t="s">
        <v>612</v>
      </c>
      <c r="C94" t="s">
        <v>574</v>
      </c>
      <c r="D94" t="s">
        <v>602</v>
      </c>
      <c r="E94" t="s">
        <v>606</v>
      </c>
      <c r="F94">
        <v>0.12676957446354198</v>
      </c>
      <c r="G94">
        <v>0.31167561589070336</v>
      </c>
      <c r="H94">
        <v>1</v>
      </c>
      <c r="I94" t="s">
        <v>607</v>
      </c>
      <c r="J94" t="s">
        <v>605</v>
      </c>
      <c r="K94" t="str">
        <f t="shared" si="1"/>
        <v>M$/PJ</v>
      </c>
    </row>
    <row r="95" spans="1:11">
      <c r="A95">
        <v>4</v>
      </c>
      <c r="B95" t="s">
        <v>612</v>
      </c>
      <c r="C95" t="s">
        <v>574</v>
      </c>
      <c r="D95" t="s">
        <v>602</v>
      </c>
      <c r="E95" t="s">
        <v>138</v>
      </c>
      <c r="F95">
        <v>4.4447808830760041</v>
      </c>
      <c r="G95">
        <v>2.0414084397822512</v>
      </c>
      <c r="H95">
        <v>1</v>
      </c>
      <c r="I95" t="s">
        <v>604</v>
      </c>
      <c r="J95" t="s">
        <v>608</v>
      </c>
      <c r="K95" t="str">
        <f t="shared" si="1"/>
        <v>M$/PJ</v>
      </c>
    </row>
    <row r="96" spans="1:11">
      <c r="A96">
        <v>4</v>
      </c>
      <c r="B96" t="s">
        <v>612</v>
      </c>
      <c r="C96" t="s">
        <v>574</v>
      </c>
      <c r="D96" t="s">
        <v>602</v>
      </c>
      <c r="E96" t="s">
        <v>139</v>
      </c>
      <c r="F96">
        <v>2.5860221132270325</v>
      </c>
      <c r="G96">
        <v>7.7106050176627167E-2</v>
      </c>
      <c r="H96" s="6">
        <v>1</v>
      </c>
      <c r="I96" s="6" t="s">
        <v>604</v>
      </c>
      <c r="J96" t="s">
        <v>608</v>
      </c>
      <c r="K96" t="str">
        <f t="shared" si="1"/>
        <v>M$/PJ</v>
      </c>
    </row>
    <row r="97" spans="1:11">
      <c r="A97">
        <v>4</v>
      </c>
      <c r="B97" t="s">
        <v>612</v>
      </c>
      <c r="C97" t="s">
        <v>576</v>
      </c>
      <c r="D97" t="s">
        <v>602</v>
      </c>
      <c r="E97" t="s">
        <v>603</v>
      </c>
      <c r="F97">
        <v>0.11109199076035528</v>
      </c>
      <c r="G97">
        <v>5.0009479256679645E-2</v>
      </c>
      <c r="H97">
        <f>1/(34.2*(0.000000001)*1000000)</f>
        <v>29.239766081871345</v>
      </c>
      <c r="I97" t="s">
        <v>604</v>
      </c>
      <c r="J97" t="s">
        <v>605</v>
      </c>
      <c r="K97" t="str">
        <f t="shared" si="1"/>
        <v>M$/PJ</v>
      </c>
    </row>
    <row r="98" spans="1:11">
      <c r="A98">
        <v>4</v>
      </c>
      <c r="B98" t="s">
        <v>612</v>
      </c>
      <c r="C98" t="s">
        <v>576</v>
      </c>
      <c r="D98" t="s">
        <v>602</v>
      </c>
      <c r="E98" t="s">
        <v>115</v>
      </c>
      <c r="F98">
        <v>0.12676957446354198</v>
      </c>
      <c r="G98">
        <v>0.71358191179560049</v>
      </c>
      <c r="H98">
        <f>1/(38.6*(0.000000001)*1000000)</f>
        <v>25.906735751295336</v>
      </c>
      <c r="I98" t="s">
        <v>604</v>
      </c>
      <c r="J98" t="s">
        <v>605</v>
      </c>
      <c r="K98" t="str">
        <f t="shared" si="1"/>
        <v>M$/PJ</v>
      </c>
    </row>
    <row r="99" spans="1:11">
      <c r="A99">
        <v>4</v>
      </c>
      <c r="B99" t="s">
        <v>612</v>
      </c>
      <c r="C99" t="s">
        <v>576</v>
      </c>
      <c r="D99" t="s">
        <v>602</v>
      </c>
      <c r="E99" t="s">
        <v>606</v>
      </c>
      <c r="F99">
        <v>0.12676957446354198</v>
      </c>
      <c r="G99">
        <v>0.71358191179560049</v>
      </c>
      <c r="H99">
        <v>1</v>
      </c>
      <c r="I99" t="s">
        <v>607</v>
      </c>
      <c r="J99" t="s">
        <v>605</v>
      </c>
      <c r="K99" t="str">
        <f t="shared" si="1"/>
        <v>M$/PJ</v>
      </c>
    </row>
    <row r="100" spans="1:11">
      <c r="A100">
        <v>4</v>
      </c>
      <c r="B100" t="s">
        <v>612</v>
      </c>
      <c r="C100" t="s">
        <v>576</v>
      </c>
      <c r="D100" t="s">
        <v>602</v>
      </c>
      <c r="E100" t="s">
        <v>138</v>
      </c>
      <c r="F100">
        <v>4.3702846823890535</v>
      </c>
      <c r="G100">
        <v>3.2601397651757353</v>
      </c>
      <c r="H100">
        <v>1</v>
      </c>
      <c r="I100" t="s">
        <v>604</v>
      </c>
      <c r="J100" t="s">
        <v>608</v>
      </c>
      <c r="K100" t="str">
        <f t="shared" si="1"/>
        <v>M$/PJ</v>
      </c>
    </row>
    <row r="101" spans="1:11">
      <c r="A101">
        <v>4</v>
      </c>
      <c r="B101" t="s">
        <v>612</v>
      </c>
      <c r="C101" t="s">
        <v>576</v>
      </c>
      <c r="D101" t="s">
        <v>602</v>
      </c>
      <c r="E101" t="s">
        <v>139</v>
      </c>
      <c r="F101">
        <v>2.5860221132270325</v>
      </c>
      <c r="G101">
        <v>0.17876028786472264</v>
      </c>
      <c r="H101" s="6">
        <v>1</v>
      </c>
      <c r="I101" s="6" t="s">
        <v>604</v>
      </c>
      <c r="J101" t="s">
        <v>608</v>
      </c>
      <c r="K101" t="str">
        <f t="shared" si="1"/>
        <v>M$/PJ</v>
      </c>
    </row>
    <row r="102" spans="1:11">
      <c r="A102">
        <v>4</v>
      </c>
      <c r="B102" t="s">
        <v>612</v>
      </c>
      <c r="C102" t="s">
        <v>580</v>
      </c>
      <c r="D102" t="s">
        <v>602</v>
      </c>
      <c r="E102" t="s">
        <v>603</v>
      </c>
      <c r="F102">
        <v>0.11109199076035528</v>
      </c>
      <c r="G102">
        <v>1.4494771507275005E-2</v>
      </c>
      <c r="H102">
        <f>1/(34.2*(0.000000001)*1000000)</f>
        <v>29.239766081871345</v>
      </c>
      <c r="I102" t="s">
        <v>604</v>
      </c>
      <c r="J102" t="s">
        <v>605</v>
      </c>
      <c r="K102" t="str">
        <f t="shared" si="1"/>
        <v>M$/PJ</v>
      </c>
    </row>
    <row r="103" spans="1:11">
      <c r="A103">
        <v>4</v>
      </c>
      <c r="B103" t="s">
        <v>612</v>
      </c>
      <c r="C103" t="s">
        <v>580</v>
      </c>
      <c r="D103" t="s">
        <v>602</v>
      </c>
      <c r="E103" t="s">
        <v>115</v>
      </c>
      <c r="F103">
        <v>0.12676957446354198</v>
      </c>
      <c r="G103">
        <v>0.17339489807777314</v>
      </c>
      <c r="H103">
        <f>1/(38.6*(0.000000001)*1000000)</f>
        <v>25.906735751295336</v>
      </c>
      <c r="I103" t="s">
        <v>604</v>
      </c>
      <c r="J103" t="s">
        <v>605</v>
      </c>
      <c r="K103" t="str">
        <f t="shared" si="1"/>
        <v>M$/PJ</v>
      </c>
    </row>
    <row r="104" spans="1:11">
      <c r="A104">
        <v>4</v>
      </c>
      <c r="B104" t="s">
        <v>612</v>
      </c>
      <c r="C104" t="s">
        <v>580</v>
      </c>
      <c r="D104" t="s">
        <v>602</v>
      </c>
      <c r="E104" t="s">
        <v>606</v>
      </c>
      <c r="F104">
        <v>0.12676957446354198</v>
      </c>
      <c r="G104">
        <v>0.17339489807777314</v>
      </c>
      <c r="H104">
        <v>1</v>
      </c>
      <c r="I104" t="s">
        <v>607</v>
      </c>
      <c r="J104" t="s">
        <v>605</v>
      </c>
      <c r="K104" t="str">
        <f t="shared" si="1"/>
        <v>M$/PJ</v>
      </c>
    </row>
    <row r="105" spans="1:11">
      <c r="A105">
        <v>4</v>
      </c>
      <c r="B105" t="s">
        <v>612</v>
      </c>
      <c r="C105" t="s">
        <v>580</v>
      </c>
      <c r="D105" t="s">
        <v>602</v>
      </c>
      <c r="E105" t="s">
        <v>138</v>
      </c>
      <c r="F105">
        <v>4.3702846823890535</v>
      </c>
      <c r="G105">
        <v>0.33463578140552158</v>
      </c>
      <c r="H105">
        <v>1</v>
      </c>
      <c r="I105" t="s">
        <v>604</v>
      </c>
      <c r="J105" t="s">
        <v>608</v>
      </c>
      <c r="K105" t="str">
        <f t="shared" si="1"/>
        <v>M$/PJ</v>
      </c>
    </row>
    <row r="106" spans="1:11">
      <c r="A106">
        <v>4</v>
      </c>
      <c r="B106" t="s">
        <v>612</v>
      </c>
      <c r="C106" t="s">
        <v>580</v>
      </c>
      <c r="D106" t="s">
        <v>602</v>
      </c>
      <c r="E106" t="s">
        <v>139</v>
      </c>
      <c r="F106">
        <v>2.5860221132270329</v>
      </c>
      <c r="G106">
        <v>2.8718410394772367E-2</v>
      </c>
      <c r="H106">
        <v>1</v>
      </c>
      <c r="I106" t="s">
        <v>604</v>
      </c>
      <c r="J106" t="s">
        <v>608</v>
      </c>
      <c r="K106" t="str">
        <f t="shared" si="1"/>
        <v>M$/PJ</v>
      </c>
    </row>
    <row r="107" spans="1:11">
      <c r="A107">
        <v>4</v>
      </c>
      <c r="B107" t="s">
        <v>612</v>
      </c>
      <c r="C107" t="s">
        <v>591</v>
      </c>
      <c r="D107" t="s">
        <v>602</v>
      </c>
      <c r="E107" t="s">
        <v>603</v>
      </c>
      <c r="F107">
        <v>0.11109199076035528</v>
      </c>
      <c r="G107">
        <v>2.7432584563120446E-2</v>
      </c>
      <c r="H107">
        <f>1/(34.2*(0.000000001)*1000000)</f>
        <v>29.239766081871345</v>
      </c>
      <c r="I107" t="s">
        <v>604</v>
      </c>
      <c r="J107" t="s">
        <v>605</v>
      </c>
      <c r="K107" t="str">
        <f t="shared" si="1"/>
        <v>M$/PJ</v>
      </c>
    </row>
    <row r="108" spans="1:11">
      <c r="A108">
        <v>4</v>
      </c>
      <c r="B108" t="s">
        <v>612</v>
      </c>
      <c r="C108" t="s">
        <v>591</v>
      </c>
      <c r="D108" t="s">
        <v>602</v>
      </c>
      <c r="E108" t="s">
        <v>115</v>
      </c>
      <c r="F108">
        <v>0.12676957446354198</v>
      </c>
      <c r="G108">
        <v>0.34458843240460418</v>
      </c>
      <c r="H108">
        <f>1/(38.6*(0.000000001)*1000000)</f>
        <v>25.906735751295336</v>
      </c>
      <c r="I108" t="s">
        <v>604</v>
      </c>
      <c r="J108" t="s">
        <v>605</v>
      </c>
      <c r="K108" t="str">
        <f t="shared" si="1"/>
        <v>M$/PJ</v>
      </c>
    </row>
    <row r="109" spans="1:11">
      <c r="A109">
        <v>4</v>
      </c>
      <c r="B109" t="s">
        <v>612</v>
      </c>
      <c r="C109" t="s">
        <v>591</v>
      </c>
      <c r="D109" t="s">
        <v>602</v>
      </c>
      <c r="E109" t="s">
        <v>606</v>
      </c>
      <c r="F109">
        <v>0.12676957446354198</v>
      </c>
      <c r="G109">
        <v>0.34458843240460418</v>
      </c>
      <c r="H109">
        <v>1</v>
      </c>
      <c r="I109" t="s">
        <v>607</v>
      </c>
      <c r="J109" t="s">
        <v>605</v>
      </c>
      <c r="K109" t="str">
        <f t="shared" si="1"/>
        <v>M$/PJ</v>
      </c>
    </row>
    <row r="110" spans="1:11">
      <c r="A110">
        <v>4</v>
      </c>
      <c r="B110" t="s">
        <v>612</v>
      </c>
      <c r="C110" t="s">
        <v>591</v>
      </c>
      <c r="D110" t="s">
        <v>602</v>
      </c>
      <c r="E110" t="s">
        <v>138</v>
      </c>
      <c r="F110">
        <v>4.3702846823890535</v>
      </c>
      <c r="G110">
        <v>0.47262807585715855</v>
      </c>
      <c r="H110">
        <v>1</v>
      </c>
      <c r="I110" t="s">
        <v>604</v>
      </c>
      <c r="J110" t="s">
        <v>608</v>
      </c>
      <c r="K110" t="str">
        <f t="shared" si="1"/>
        <v>M$/PJ</v>
      </c>
    </row>
    <row r="111" spans="1:11">
      <c r="A111">
        <v>4</v>
      </c>
      <c r="B111" t="s">
        <v>612</v>
      </c>
      <c r="C111" t="s">
        <v>591</v>
      </c>
      <c r="D111" t="s">
        <v>602</v>
      </c>
      <c r="E111" t="s">
        <v>139</v>
      </c>
      <c r="F111">
        <v>2.586022113227032</v>
      </c>
      <c r="G111">
        <v>6.3265862695248976E-2</v>
      </c>
      <c r="H111" s="6">
        <v>1</v>
      </c>
      <c r="I111" s="6" t="s">
        <v>604</v>
      </c>
      <c r="J111" t="s">
        <v>608</v>
      </c>
      <c r="K111" t="str">
        <f t="shared" si="1"/>
        <v>M$/PJ</v>
      </c>
    </row>
    <row r="112" spans="1:11">
      <c r="A112">
        <v>4</v>
      </c>
      <c r="B112" t="s">
        <v>612</v>
      </c>
      <c r="C112" t="s">
        <v>594</v>
      </c>
      <c r="D112" t="s">
        <v>602</v>
      </c>
      <c r="E112" t="s">
        <v>603</v>
      </c>
      <c r="F112">
        <v>0.11109199076035528</v>
      </c>
      <c r="G112">
        <v>5.9855955570365021E-2</v>
      </c>
      <c r="H112">
        <f>1/(34.2*(0.000000001)*1000000)</f>
        <v>29.239766081871345</v>
      </c>
      <c r="I112" t="s">
        <v>604</v>
      </c>
      <c r="J112" t="s">
        <v>605</v>
      </c>
      <c r="K112" t="str">
        <f t="shared" si="1"/>
        <v>M$/PJ</v>
      </c>
    </row>
    <row r="113" spans="1:11">
      <c r="A113">
        <v>4</v>
      </c>
      <c r="B113" t="s">
        <v>612</v>
      </c>
      <c r="C113" t="s">
        <v>594</v>
      </c>
      <c r="D113" t="s">
        <v>602</v>
      </c>
      <c r="E113" t="s">
        <v>115</v>
      </c>
      <c r="F113">
        <v>0.12676957446354198</v>
      </c>
      <c r="G113">
        <v>0.64229805768504578</v>
      </c>
      <c r="H113">
        <f>1/(38.6*(0.000000001)*1000000)</f>
        <v>25.906735751295336</v>
      </c>
      <c r="I113" t="s">
        <v>604</v>
      </c>
      <c r="J113" t="s">
        <v>605</v>
      </c>
      <c r="K113" t="str">
        <f t="shared" si="1"/>
        <v>M$/PJ</v>
      </c>
    </row>
    <row r="114" spans="1:11">
      <c r="A114">
        <v>4</v>
      </c>
      <c r="B114" t="s">
        <v>612</v>
      </c>
      <c r="C114" t="s">
        <v>594</v>
      </c>
      <c r="D114" t="s">
        <v>602</v>
      </c>
      <c r="E114" t="s">
        <v>606</v>
      </c>
      <c r="F114">
        <v>0.12676957446354198</v>
      </c>
      <c r="G114">
        <v>0.64229805768504578</v>
      </c>
      <c r="H114">
        <v>1</v>
      </c>
      <c r="I114" t="s">
        <v>607</v>
      </c>
      <c r="J114" t="s">
        <v>605</v>
      </c>
      <c r="K114" t="str">
        <f t="shared" si="1"/>
        <v>M$/PJ</v>
      </c>
    </row>
    <row r="115" spans="1:11">
      <c r="A115">
        <v>4</v>
      </c>
      <c r="B115" t="s">
        <v>612</v>
      </c>
      <c r="C115" t="s">
        <v>594</v>
      </c>
      <c r="D115" t="s">
        <v>602</v>
      </c>
      <c r="E115" t="s">
        <v>138</v>
      </c>
      <c r="F115">
        <v>4.3702846823890535</v>
      </c>
      <c r="G115">
        <v>2.6643030366320524</v>
      </c>
      <c r="H115">
        <v>1</v>
      </c>
      <c r="I115" t="s">
        <v>604</v>
      </c>
      <c r="J115" t="s">
        <v>608</v>
      </c>
      <c r="K115" t="str">
        <f t="shared" si="1"/>
        <v>M$/PJ</v>
      </c>
    </row>
    <row r="116" spans="1:11">
      <c r="A116">
        <v>4</v>
      </c>
      <c r="B116" t="s">
        <v>612</v>
      </c>
      <c r="C116" t="s">
        <v>594</v>
      </c>
      <c r="D116" t="s">
        <v>602</v>
      </c>
      <c r="E116" t="s">
        <v>139</v>
      </c>
      <c r="F116">
        <v>2.5860221132270325</v>
      </c>
      <c r="G116">
        <v>0.13694062366103149</v>
      </c>
      <c r="H116">
        <v>1</v>
      </c>
      <c r="I116" t="s">
        <v>604</v>
      </c>
      <c r="J116" t="s">
        <v>608</v>
      </c>
      <c r="K116" t="str">
        <f t="shared" si="1"/>
        <v>M$/PJ</v>
      </c>
    </row>
    <row r="117" spans="1:11">
      <c r="A117">
        <v>5</v>
      </c>
      <c r="B117" t="s">
        <v>613</v>
      </c>
      <c r="C117" t="s">
        <v>570</v>
      </c>
      <c r="D117" t="s">
        <v>602</v>
      </c>
      <c r="E117" t="s">
        <v>603</v>
      </c>
      <c r="F117">
        <v>0.11109199076035528</v>
      </c>
      <c r="G117">
        <v>7.4239550648795158E-2</v>
      </c>
      <c r="H117">
        <f>1/(34.2*(0.000000001)*1000000)</f>
        <v>29.239766081871345</v>
      </c>
      <c r="I117" t="s">
        <v>604</v>
      </c>
      <c r="J117" t="s">
        <v>605</v>
      </c>
      <c r="K117" t="str">
        <f t="shared" si="1"/>
        <v>M$/PJ</v>
      </c>
    </row>
    <row r="118" spans="1:11">
      <c r="A118">
        <v>5</v>
      </c>
      <c r="B118" t="s">
        <v>613</v>
      </c>
      <c r="C118" t="s">
        <v>570</v>
      </c>
      <c r="D118" t="s">
        <v>602</v>
      </c>
      <c r="E118" t="s">
        <v>115</v>
      </c>
      <c r="F118">
        <v>0.12676957446354198</v>
      </c>
      <c r="G118">
        <v>0.71278345185419789</v>
      </c>
      <c r="H118">
        <f>1/(38.6*(0.000000001)*1000000)</f>
        <v>25.906735751295336</v>
      </c>
      <c r="I118" t="s">
        <v>604</v>
      </c>
      <c r="J118" t="s">
        <v>605</v>
      </c>
      <c r="K118" t="str">
        <f t="shared" si="1"/>
        <v>M$/PJ</v>
      </c>
    </row>
    <row r="119" spans="1:11">
      <c r="A119">
        <v>5</v>
      </c>
      <c r="B119" t="s">
        <v>613</v>
      </c>
      <c r="C119" t="s">
        <v>570</v>
      </c>
      <c r="D119" t="s">
        <v>602</v>
      </c>
      <c r="E119" t="s">
        <v>606</v>
      </c>
      <c r="F119">
        <v>0.12676957446354198</v>
      </c>
      <c r="G119">
        <v>0.71278345185419789</v>
      </c>
      <c r="H119">
        <v>1</v>
      </c>
      <c r="I119" t="s">
        <v>607</v>
      </c>
      <c r="J119" t="s">
        <v>605</v>
      </c>
      <c r="K119" t="str">
        <f t="shared" si="1"/>
        <v>M$/PJ</v>
      </c>
    </row>
    <row r="120" spans="1:11">
      <c r="A120">
        <v>5</v>
      </c>
      <c r="B120" t="s">
        <v>613</v>
      </c>
      <c r="C120" t="s">
        <v>570</v>
      </c>
      <c r="D120" t="s">
        <v>602</v>
      </c>
      <c r="E120" t="s">
        <v>138</v>
      </c>
      <c r="F120">
        <v>4.3702846823890535</v>
      </c>
      <c r="G120">
        <v>5.6168781306767928</v>
      </c>
      <c r="H120">
        <v>1</v>
      </c>
      <c r="I120" t="s">
        <v>604</v>
      </c>
      <c r="J120" t="s">
        <v>608</v>
      </c>
      <c r="K120" t="str">
        <f t="shared" si="1"/>
        <v>M$/PJ</v>
      </c>
    </row>
    <row r="121" spans="1:11">
      <c r="A121">
        <v>5</v>
      </c>
      <c r="B121" t="s">
        <v>613</v>
      </c>
      <c r="C121" t="s">
        <v>570</v>
      </c>
      <c r="D121" t="s">
        <v>602</v>
      </c>
      <c r="E121" t="s">
        <v>139</v>
      </c>
      <c r="F121">
        <v>2.5860221132270325</v>
      </c>
      <c r="G121">
        <v>0.16744766654568563</v>
      </c>
      <c r="H121" s="6">
        <v>1</v>
      </c>
      <c r="I121" s="6" t="s">
        <v>604</v>
      </c>
      <c r="J121" t="s">
        <v>608</v>
      </c>
      <c r="K121" t="str">
        <f t="shared" si="1"/>
        <v>M$/PJ</v>
      </c>
    </row>
    <row r="122" spans="1:11">
      <c r="A122">
        <v>5</v>
      </c>
      <c r="B122" t="s">
        <v>613</v>
      </c>
      <c r="C122" t="s">
        <v>575</v>
      </c>
      <c r="D122" t="s">
        <v>602</v>
      </c>
      <c r="E122" t="s">
        <v>603</v>
      </c>
      <c r="F122">
        <v>0.11109199076035528</v>
      </c>
      <c r="G122">
        <v>4.791439021829888E-2</v>
      </c>
      <c r="H122">
        <f>1/(34.2*(0.000000001)*1000000)</f>
        <v>29.239766081871345</v>
      </c>
      <c r="I122" t="s">
        <v>604</v>
      </c>
      <c r="J122" t="s">
        <v>605</v>
      </c>
      <c r="K122" t="str">
        <f t="shared" si="1"/>
        <v>M$/PJ</v>
      </c>
    </row>
    <row r="123" spans="1:11">
      <c r="A123">
        <v>5</v>
      </c>
      <c r="B123" t="s">
        <v>613</v>
      </c>
      <c r="C123" t="s">
        <v>575</v>
      </c>
      <c r="D123" t="s">
        <v>602</v>
      </c>
      <c r="E123" t="s">
        <v>115</v>
      </c>
      <c r="F123">
        <v>0.12676957446354198</v>
      </c>
      <c r="G123">
        <v>0.5982780155303975</v>
      </c>
      <c r="H123">
        <f>1/(38.6*(0.000000001)*1000000)</f>
        <v>25.906735751295336</v>
      </c>
      <c r="I123" t="s">
        <v>604</v>
      </c>
      <c r="J123" t="s">
        <v>605</v>
      </c>
      <c r="K123" t="str">
        <f t="shared" si="1"/>
        <v>M$/PJ</v>
      </c>
    </row>
    <row r="124" spans="1:11">
      <c r="A124">
        <v>5</v>
      </c>
      <c r="B124" t="s">
        <v>613</v>
      </c>
      <c r="C124" t="s">
        <v>575</v>
      </c>
      <c r="D124" t="s">
        <v>602</v>
      </c>
      <c r="E124" t="s">
        <v>606</v>
      </c>
      <c r="F124">
        <v>0.12676957446354198</v>
      </c>
      <c r="G124">
        <v>0.5982780155303975</v>
      </c>
      <c r="H124">
        <v>1</v>
      </c>
      <c r="I124" t="s">
        <v>607</v>
      </c>
      <c r="J124" t="s">
        <v>605</v>
      </c>
      <c r="K124" t="str">
        <f t="shared" si="1"/>
        <v>M$/PJ</v>
      </c>
    </row>
    <row r="125" spans="1:11">
      <c r="A125">
        <v>5</v>
      </c>
      <c r="B125" t="s">
        <v>613</v>
      </c>
      <c r="C125" t="s">
        <v>575</v>
      </c>
      <c r="D125" t="s">
        <v>602</v>
      </c>
      <c r="E125" t="s">
        <v>138</v>
      </c>
      <c r="F125">
        <v>4.3702846823890535</v>
      </c>
      <c r="G125">
        <v>0.59844647056464784</v>
      </c>
      <c r="H125">
        <v>1</v>
      </c>
      <c r="I125" t="s">
        <v>604</v>
      </c>
      <c r="J125" t="s">
        <v>608</v>
      </c>
      <c r="K125" t="str">
        <f t="shared" si="1"/>
        <v>M$/PJ</v>
      </c>
    </row>
    <row r="126" spans="1:11">
      <c r="A126">
        <v>5</v>
      </c>
      <c r="B126" t="s">
        <v>613</v>
      </c>
      <c r="C126" t="s">
        <v>575</v>
      </c>
      <c r="D126" t="s">
        <v>602</v>
      </c>
      <c r="E126" t="s">
        <v>139</v>
      </c>
      <c r="F126">
        <v>2.5860221132270329</v>
      </c>
      <c r="G126">
        <v>5.5231791424990975E-2</v>
      </c>
      <c r="H126">
        <v>1</v>
      </c>
      <c r="I126" t="s">
        <v>604</v>
      </c>
      <c r="J126" t="s">
        <v>608</v>
      </c>
      <c r="K126" t="str">
        <f t="shared" si="1"/>
        <v>M$/PJ</v>
      </c>
    </row>
    <row r="127" spans="1:11">
      <c r="A127">
        <v>5</v>
      </c>
      <c r="B127" t="s">
        <v>613</v>
      </c>
      <c r="C127" t="s">
        <v>590</v>
      </c>
      <c r="D127" t="s">
        <v>602</v>
      </c>
      <c r="E127" t="s">
        <v>603</v>
      </c>
      <c r="F127">
        <v>0.11109199076035528</v>
      </c>
      <c r="G127">
        <v>1.3384906297339278E-2</v>
      </c>
      <c r="H127">
        <f>1/(34.2*(0.000000001)*1000000)</f>
        <v>29.239766081871345</v>
      </c>
      <c r="I127" t="s">
        <v>604</v>
      </c>
      <c r="J127" t="s">
        <v>605</v>
      </c>
      <c r="K127" t="str">
        <f t="shared" si="1"/>
        <v>M$/PJ</v>
      </c>
    </row>
    <row r="128" spans="1:11">
      <c r="A128">
        <v>5</v>
      </c>
      <c r="B128" t="s">
        <v>613</v>
      </c>
      <c r="C128" t="s">
        <v>590</v>
      </c>
      <c r="D128" t="s">
        <v>602</v>
      </c>
      <c r="E128" t="s">
        <v>115</v>
      </c>
      <c r="F128">
        <v>0.12676957446354198</v>
      </c>
      <c r="G128">
        <v>0.1525637051230482</v>
      </c>
      <c r="H128">
        <f>1/(38.6*(0.000000001)*1000000)</f>
        <v>25.906735751295336</v>
      </c>
      <c r="I128" t="s">
        <v>604</v>
      </c>
      <c r="J128" t="s">
        <v>605</v>
      </c>
      <c r="K128" t="str">
        <f t="shared" si="1"/>
        <v>M$/PJ</v>
      </c>
    </row>
    <row r="129" spans="1:11">
      <c r="A129">
        <v>5</v>
      </c>
      <c r="B129" t="s">
        <v>613</v>
      </c>
      <c r="C129" t="s">
        <v>590</v>
      </c>
      <c r="D129" t="s">
        <v>602</v>
      </c>
      <c r="E129" t="s">
        <v>606</v>
      </c>
      <c r="F129">
        <v>0.12676957446354198</v>
      </c>
      <c r="G129">
        <v>0.1525637051230482</v>
      </c>
      <c r="H129">
        <v>1</v>
      </c>
      <c r="I129" t="s">
        <v>607</v>
      </c>
      <c r="J129" t="s">
        <v>605</v>
      </c>
      <c r="K129" t="str">
        <f t="shared" si="1"/>
        <v>M$/PJ</v>
      </c>
    </row>
    <row r="130" spans="1:11">
      <c r="A130">
        <v>5</v>
      </c>
      <c r="B130" t="s">
        <v>613</v>
      </c>
      <c r="C130" t="s">
        <v>590</v>
      </c>
      <c r="D130" t="s">
        <v>602</v>
      </c>
      <c r="E130" t="s">
        <v>138</v>
      </c>
      <c r="F130">
        <v>4.3702846823890535</v>
      </c>
      <c r="G130">
        <v>3.5342589872807824</v>
      </c>
      <c r="H130">
        <v>1</v>
      </c>
      <c r="I130" t="s">
        <v>604</v>
      </c>
      <c r="J130" t="s">
        <v>608</v>
      </c>
      <c r="K130" t="str">
        <f t="shared" si="1"/>
        <v>M$/PJ</v>
      </c>
    </row>
    <row r="131" spans="1:11">
      <c r="A131">
        <v>5</v>
      </c>
      <c r="B131" t="s">
        <v>613</v>
      </c>
      <c r="C131" t="s">
        <v>590</v>
      </c>
      <c r="D131" t="s">
        <v>602</v>
      </c>
      <c r="E131" t="s">
        <v>139</v>
      </c>
      <c r="F131">
        <v>2.5860221132270329</v>
      </c>
      <c r="G131">
        <v>3.7637453234000903E-2</v>
      </c>
      <c r="H131" s="6">
        <v>1</v>
      </c>
      <c r="I131" s="6" t="s">
        <v>604</v>
      </c>
      <c r="J131" t="s">
        <v>608</v>
      </c>
      <c r="K131" t="str">
        <f t="shared" ref="K131:K136" si="2">K130</f>
        <v>M$/PJ</v>
      </c>
    </row>
    <row r="132" spans="1:11">
      <c r="A132">
        <v>5</v>
      </c>
      <c r="B132" t="s">
        <v>613</v>
      </c>
      <c r="C132" t="s">
        <v>99</v>
      </c>
      <c r="D132" t="s">
        <v>602</v>
      </c>
      <c r="E132" t="s">
        <v>603</v>
      </c>
      <c r="F132">
        <v>0.11109199076035528</v>
      </c>
      <c r="G132">
        <v>3.1350822658777679E-2</v>
      </c>
      <c r="H132">
        <f>1/(34.2*(0.000000001)*1000000)</f>
        <v>29.239766081871345</v>
      </c>
      <c r="I132" t="s">
        <v>604</v>
      </c>
      <c r="J132" t="s">
        <v>605</v>
      </c>
      <c r="K132" t="str">
        <f t="shared" si="2"/>
        <v>M$/PJ</v>
      </c>
    </row>
    <row r="133" spans="1:11">
      <c r="A133">
        <v>5</v>
      </c>
      <c r="B133" t="s">
        <v>613</v>
      </c>
      <c r="C133" t="s">
        <v>99</v>
      </c>
      <c r="D133" t="s">
        <v>602</v>
      </c>
      <c r="E133" t="s">
        <v>115</v>
      </c>
      <c r="F133">
        <v>0.12676957446354198</v>
      </c>
      <c r="G133">
        <v>0.49299326861517695</v>
      </c>
      <c r="H133">
        <f>1/(38.6*(0.000000001)*1000000)</f>
        <v>25.906735751295336</v>
      </c>
      <c r="I133" t="s">
        <v>604</v>
      </c>
      <c r="J133" t="s">
        <v>605</v>
      </c>
      <c r="K133" t="str">
        <f t="shared" si="2"/>
        <v>M$/PJ</v>
      </c>
    </row>
    <row r="134" spans="1:11">
      <c r="A134">
        <v>5</v>
      </c>
      <c r="B134" t="s">
        <v>613</v>
      </c>
      <c r="C134" t="s">
        <v>99</v>
      </c>
      <c r="D134" t="s">
        <v>602</v>
      </c>
      <c r="E134" t="s">
        <v>606</v>
      </c>
      <c r="F134">
        <v>0.12676957446354198</v>
      </c>
      <c r="G134">
        <v>0.49299326861517695</v>
      </c>
      <c r="H134">
        <v>1</v>
      </c>
      <c r="I134" t="s">
        <v>607</v>
      </c>
      <c r="J134" t="s">
        <v>605</v>
      </c>
      <c r="K134" t="str">
        <f t="shared" si="2"/>
        <v>M$/PJ</v>
      </c>
    </row>
    <row r="135" spans="1:11">
      <c r="A135">
        <v>5</v>
      </c>
      <c r="B135" t="s">
        <v>613</v>
      </c>
      <c r="C135" t="s">
        <v>99</v>
      </c>
      <c r="D135" t="s">
        <v>602</v>
      </c>
      <c r="E135" t="s">
        <v>138</v>
      </c>
      <c r="F135">
        <v>4.3702846823890527</v>
      </c>
      <c r="G135">
        <v>13.229353151132399</v>
      </c>
      <c r="H135">
        <v>1</v>
      </c>
      <c r="I135" t="s">
        <v>604</v>
      </c>
      <c r="J135" t="s">
        <v>608</v>
      </c>
      <c r="K135" t="str">
        <f t="shared" si="2"/>
        <v>M$/PJ</v>
      </c>
    </row>
    <row r="136" spans="1:11">
      <c r="A136">
        <v>5</v>
      </c>
      <c r="B136" t="s">
        <v>613</v>
      </c>
      <c r="C136" t="s">
        <v>99</v>
      </c>
      <c r="D136" t="s">
        <v>602</v>
      </c>
      <c r="E136" t="s">
        <v>139</v>
      </c>
      <c r="F136">
        <v>2.5860221132270325</v>
      </c>
      <c r="G136">
        <v>0.12714476110560793</v>
      </c>
      <c r="H136">
        <v>1</v>
      </c>
      <c r="I136" t="s">
        <v>604</v>
      </c>
      <c r="J136" t="s">
        <v>608</v>
      </c>
      <c r="K136" t="str">
        <f t="shared" si="2"/>
        <v>M$/PJ</v>
      </c>
    </row>
  </sheetData>
  <sortState xmlns:xlrd2="http://schemas.microsoft.com/office/spreadsheetml/2017/richdata2" ref="A2:K6">
    <sortCondition ref="A2:A6"/>
    <sortCondition ref="C2:C6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517F-F5C4-413F-A6CA-F742B2AF1FAC}">
  <sheetPr codeName="Sheet28">
    <tabColor theme="8" tint="0.59999389629810485"/>
  </sheetPr>
  <dimension ref="A1:AO154"/>
  <sheetViews>
    <sheetView zoomScaleNormal="10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J92" sqref="J92"/>
    </sheetView>
  </sheetViews>
  <sheetFormatPr defaultColWidth="8.77734375" defaultRowHeight="14.4"/>
  <cols>
    <col min="1" max="1" width="43.44140625" bestFit="1" customWidth="1"/>
    <col min="2" max="2" width="7.21875" bestFit="1" customWidth="1"/>
    <col min="3" max="3" width="30.21875" bestFit="1" customWidth="1"/>
    <col min="4" max="4" width="27.44140625" bestFit="1" customWidth="1"/>
    <col min="5" max="5" width="24" bestFit="1" customWidth="1"/>
    <col min="6" max="6" width="20.77734375" bestFit="1" customWidth="1"/>
    <col min="7" max="7" width="21.44140625" bestFit="1" customWidth="1"/>
    <col min="8" max="8" width="14.5546875" bestFit="1" customWidth="1"/>
    <col min="9" max="9" width="18.5546875" bestFit="1" customWidth="1"/>
    <col min="10" max="10" width="15.21875" bestFit="1" customWidth="1"/>
    <col min="11" max="11" width="17.77734375" bestFit="1" customWidth="1"/>
    <col min="12" max="41" width="14.77734375" bestFit="1" customWidth="1"/>
  </cols>
  <sheetData>
    <row r="1" spans="1:41">
      <c r="A1" s="4" t="s">
        <v>310</v>
      </c>
      <c r="B1" s="4" t="s">
        <v>0</v>
      </c>
      <c r="C1" s="4" t="s">
        <v>622</v>
      </c>
      <c r="D1" s="4" t="s">
        <v>623</v>
      </c>
      <c r="E1" s="4" t="s">
        <v>624</v>
      </c>
      <c r="F1" s="4" t="s">
        <v>625</v>
      </c>
      <c r="G1" s="4" t="s">
        <v>79</v>
      </c>
      <c r="H1" s="4" t="s">
        <v>83</v>
      </c>
      <c r="I1" s="4" t="s">
        <v>317</v>
      </c>
      <c r="J1" s="15" t="s">
        <v>599</v>
      </c>
      <c r="K1" s="4" t="s">
        <v>393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>
      <c r="A2" s="3" t="s">
        <v>190</v>
      </c>
      <c r="B2" s="3">
        <v>1</v>
      </c>
      <c r="C2" s="3" t="s">
        <v>626</v>
      </c>
      <c r="D2" s="3" t="s">
        <v>142</v>
      </c>
      <c r="E2" s="3" t="s">
        <v>627</v>
      </c>
      <c r="F2" s="3" t="s">
        <v>628</v>
      </c>
      <c r="G2" s="3" t="s">
        <v>614</v>
      </c>
      <c r="H2" s="3" t="s">
        <v>629</v>
      </c>
      <c r="I2" s="3" t="s">
        <v>630</v>
      </c>
      <c r="J2" s="3">
        <v>1</v>
      </c>
      <c r="K2" s="3" t="s">
        <v>354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>
      <c r="A3" s="3" t="s">
        <v>190</v>
      </c>
      <c r="B3" s="3">
        <v>1</v>
      </c>
      <c r="C3" s="3" t="s">
        <v>626</v>
      </c>
      <c r="D3" s="3" t="s">
        <v>142</v>
      </c>
      <c r="E3" s="3"/>
      <c r="F3" s="3"/>
      <c r="G3" s="3" t="s">
        <v>631</v>
      </c>
      <c r="H3" s="3" t="s">
        <v>632</v>
      </c>
      <c r="I3" s="3"/>
      <c r="J3" s="3">
        <v>1</v>
      </c>
      <c r="K3" s="3" t="s">
        <v>346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3" t="s">
        <v>190</v>
      </c>
      <c r="B4" s="3">
        <v>1</v>
      </c>
      <c r="C4" s="3" t="s">
        <v>626</v>
      </c>
      <c r="D4" s="3" t="s">
        <v>142</v>
      </c>
      <c r="E4" s="3"/>
      <c r="F4" s="3"/>
      <c r="G4" s="3" t="s">
        <v>616</v>
      </c>
      <c r="H4" s="3" t="s">
        <v>633</v>
      </c>
      <c r="I4" s="3" t="s">
        <v>634</v>
      </c>
      <c r="J4" s="3">
        <v>1</v>
      </c>
      <c r="K4" s="3" t="s">
        <v>354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>
      <c r="A5" s="3" t="s">
        <v>190</v>
      </c>
      <c r="B5" s="3">
        <v>1</v>
      </c>
      <c r="C5" s="3" t="s">
        <v>626</v>
      </c>
      <c r="D5" s="3" t="s">
        <v>142</v>
      </c>
      <c r="E5" s="3"/>
      <c r="F5" s="3"/>
      <c r="G5" s="3" t="s">
        <v>635</v>
      </c>
      <c r="H5" s="3" t="s">
        <v>629</v>
      </c>
      <c r="I5" s="3" t="s">
        <v>630</v>
      </c>
      <c r="J5" s="3">
        <v>1</v>
      </c>
      <c r="K5" s="3" t="s">
        <v>354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>
      <c r="A6" s="3" t="s">
        <v>190</v>
      </c>
      <c r="B6" s="3">
        <v>1</v>
      </c>
      <c r="C6" s="3" t="s">
        <v>626</v>
      </c>
      <c r="D6" s="3" t="s">
        <v>142</v>
      </c>
      <c r="E6" s="3"/>
      <c r="F6" s="3"/>
      <c r="G6" s="3" t="s">
        <v>636</v>
      </c>
      <c r="H6" s="3" t="s">
        <v>637</v>
      </c>
      <c r="I6" s="3"/>
      <c r="J6" s="3">
        <v>1</v>
      </c>
      <c r="K6" s="3" t="s">
        <v>638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>
      <c r="A7" s="3" t="s">
        <v>190</v>
      </c>
      <c r="B7" s="3">
        <v>1</v>
      </c>
      <c r="C7" s="3" t="s">
        <v>626</v>
      </c>
      <c r="D7" s="3" t="s">
        <v>142</v>
      </c>
      <c r="E7" s="3"/>
      <c r="F7" s="3"/>
      <c r="G7" s="3" t="s">
        <v>618</v>
      </c>
      <c r="H7" s="3" t="s">
        <v>639</v>
      </c>
      <c r="I7" s="3"/>
      <c r="J7" s="3">
        <v>1</v>
      </c>
      <c r="K7" s="3" t="s">
        <v>346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>
      <c r="A8" s="3" t="s">
        <v>190</v>
      </c>
      <c r="B8" s="3">
        <v>1</v>
      </c>
      <c r="C8" s="3" t="s">
        <v>626</v>
      </c>
      <c r="D8" s="3" t="s">
        <v>142</v>
      </c>
      <c r="E8" s="3"/>
      <c r="F8" s="3"/>
      <c r="G8" s="3" t="s">
        <v>617</v>
      </c>
      <c r="H8" s="3" t="s">
        <v>640</v>
      </c>
      <c r="I8" s="3" t="s">
        <v>349</v>
      </c>
      <c r="J8" s="3">
        <f>1/3.6</f>
        <v>0.27777777777777779</v>
      </c>
      <c r="K8" s="3" t="s">
        <v>346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>
      <c r="A9" s="34" t="s">
        <v>189</v>
      </c>
      <c r="B9" s="8">
        <v>2</v>
      </c>
      <c r="C9" s="8" t="s">
        <v>626</v>
      </c>
      <c r="D9" s="8" t="s">
        <v>142</v>
      </c>
      <c r="E9" s="8" t="s">
        <v>641</v>
      </c>
      <c r="F9" s="8" t="s">
        <v>628</v>
      </c>
      <c r="G9" s="8" t="s">
        <v>614</v>
      </c>
      <c r="H9" s="8" t="s">
        <v>629</v>
      </c>
      <c r="I9" s="8" t="s">
        <v>630</v>
      </c>
      <c r="J9" s="8">
        <v>1</v>
      </c>
      <c r="K9" s="8" t="s">
        <v>354</v>
      </c>
      <c r="L9" s="20">
        <v>1363.0000000000048</v>
      </c>
      <c r="M9" s="20">
        <v>1540.2333333333315</v>
      </c>
      <c r="N9" s="20">
        <v>1447.233333333339</v>
      </c>
      <c r="O9" s="20">
        <v>1291.9999999999948</v>
      </c>
      <c r="P9" s="20">
        <v>1268.333333333328</v>
      </c>
      <c r="Q9" s="20">
        <v>1521.0592972677759</v>
      </c>
      <c r="R9" s="20">
        <v>1752.4581497751867</v>
      </c>
      <c r="S9" s="20">
        <v>1967.1459656427814</v>
      </c>
      <c r="T9" s="20">
        <v>2165.2907122194788</v>
      </c>
      <c r="U9" s="20">
        <v>2350.1756265135527</v>
      </c>
      <c r="V9" s="20">
        <v>2323.8500376407901</v>
      </c>
      <c r="W9" s="20">
        <v>2297.5244487680166</v>
      </c>
      <c r="X9" s="20">
        <v>2271.1988598952539</v>
      </c>
      <c r="Y9" s="20">
        <v>2244.8732710224804</v>
      </c>
      <c r="Z9" s="20">
        <v>2218.5476821497068</v>
      </c>
      <c r="AA9" s="20">
        <v>2192.2220932769442</v>
      </c>
      <c r="AB9" s="20">
        <v>2165.8965044041711</v>
      </c>
      <c r="AC9" s="20">
        <v>2139.5709155314098</v>
      </c>
      <c r="AD9" s="20">
        <v>2113.2453266586417</v>
      </c>
      <c r="AE9" s="20">
        <v>2086.9197377858727</v>
      </c>
      <c r="AF9" s="20">
        <v>2060.5941489131037</v>
      </c>
      <c r="AG9" s="20">
        <v>2034.268560040334</v>
      </c>
      <c r="AH9" s="20">
        <v>2007.9429711675662</v>
      </c>
      <c r="AI9" s="20">
        <v>1981.6173822947969</v>
      </c>
      <c r="AJ9" s="20">
        <v>1955.2917934220277</v>
      </c>
      <c r="AK9" s="20">
        <v>1928.9662045492596</v>
      </c>
      <c r="AL9" s="20">
        <v>1902.6406156764906</v>
      </c>
      <c r="AM9" s="20">
        <v>1876.3150268037216</v>
      </c>
      <c r="AN9" s="20">
        <v>1849.9894379309521</v>
      </c>
      <c r="AO9" s="20">
        <v>1823.6638490581836</v>
      </c>
    </row>
    <row r="10" spans="1:41">
      <c r="A10" s="34" t="s">
        <v>189</v>
      </c>
      <c r="B10" s="8">
        <v>2</v>
      </c>
      <c r="C10" s="8" t="s">
        <v>626</v>
      </c>
      <c r="D10" s="8" t="s">
        <v>142</v>
      </c>
      <c r="E10" s="8"/>
      <c r="F10" s="8"/>
      <c r="G10" s="8" t="s">
        <v>631</v>
      </c>
      <c r="H10" s="8" t="s">
        <v>632</v>
      </c>
      <c r="I10" s="8"/>
      <c r="J10" s="8">
        <v>1</v>
      </c>
      <c r="K10" s="8" t="s">
        <v>346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>
      <c r="A11" s="34" t="s">
        <v>189</v>
      </c>
      <c r="B11" s="8">
        <v>2</v>
      </c>
      <c r="C11" s="8" t="s">
        <v>626</v>
      </c>
      <c r="D11" s="8" t="s">
        <v>142</v>
      </c>
      <c r="E11" s="8"/>
      <c r="F11" s="8"/>
      <c r="G11" s="8" t="s">
        <v>616</v>
      </c>
      <c r="H11" s="8" t="s">
        <v>633</v>
      </c>
      <c r="I11" s="8" t="s">
        <v>634</v>
      </c>
      <c r="J11" s="8">
        <v>1</v>
      </c>
      <c r="K11" s="8" t="s">
        <v>354</v>
      </c>
      <c r="L11" s="20">
        <v>30.3</v>
      </c>
      <c r="M11" s="20">
        <v>29.933333333333302</v>
      </c>
      <c r="N11" s="20">
        <v>29.566666666666599</v>
      </c>
      <c r="O11" s="20">
        <v>29.2</v>
      </c>
      <c r="P11" s="20">
        <v>28.8333333333333</v>
      </c>
      <c r="Q11" s="20">
        <v>39.588379893601982</v>
      </c>
      <c r="R11" s="20">
        <v>49.647454119894221</v>
      </c>
      <c r="S11" s="20">
        <v>59.147457889545599</v>
      </c>
      <c r="T11" s="20">
        <v>68.079768673363333</v>
      </c>
      <c r="U11" s="20">
        <v>76.561412852674891</v>
      </c>
      <c r="V11" s="20">
        <v>75.756895192016458</v>
      </c>
      <c r="W11" s="20">
        <v>74.952377531358039</v>
      </c>
      <c r="X11" s="20">
        <v>74.147859870699605</v>
      </c>
      <c r="Y11" s="20">
        <v>73.343342210041172</v>
      </c>
      <c r="Z11" s="20">
        <v>72.538824549382724</v>
      </c>
      <c r="AA11" s="20">
        <v>71.734306888724291</v>
      </c>
      <c r="AB11" s="20">
        <v>70.929789228065843</v>
      </c>
      <c r="AC11" s="20">
        <v>70.12527156740741</v>
      </c>
      <c r="AD11" s="20">
        <v>69.32075390674899</v>
      </c>
      <c r="AE11" s="20">
        <v>68.516236246090557</v>
      </c>
      <c r="AF11" s="20">
        <v>67.711718585432109</v>
      </c>
      <c r="AG11" s="20">
        <v>66.90720092477369</v>
      </c>
      <c r="AH11" s="20">
        <v>66.102683264115228</v>
      </c>
      <c r="AI11" s="20">
        <v>65.298165603456795</v>
      </c>
      <c r="AJ11" s="20">
        <v>64.493647942798361</v>
      </c>
      <c r="AK11" s="20">
        <v>63.689130282139921</v>
      </c>
      <c r="AL11" s="20">
        <v>62.88461262148148</v>
      </c>
      <c r="AM11" s="20">
        <v>62.080094960823075</v>
      </c>
      <c r="AN11" s="20">
        <v>61.275577300164628</v>
      </c>
      <c r="AO11" s="20">
        <v>60.471059639506166</v>
      </c>
    </row>
    <row r="12" spans="1:41">
      <c r="A12" s="8" t="s">
        <v>189</v>
      </c>
      <c r="B12" s="8">
        <v>2</v>
      </c>
      <c r="C12" s="8" t="s">
        <v>626</v>
      </c>
      <c r="D12" s="8" t="s">
        <v>142</v>
      </c>
      <c r="E12" s="8"/>
      <c r="F12" s="8"/>
      <c r="G12" s="8" t="s">
        <v>635</v>
      </c>
      <c r="H12" s="8" t="s">
        <v>629</v>
      </c>
      <c r="I12" s="8" t="s">
        <v>630</v>
      </c>
      <c r="J12" s="8">
        <v>1</v>
      </c>
      <c r="K12" s="8" t="s">
        <v>346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>
      <c r="A13" s="8" t="s">
        <v>189</v>
      </c>
      <c r="B13" s="8">
        <v>2</v>
      </c>
      <c r="C13" s="8" t="s">
        <v>626</v>
      </c>
      <c r="D13" s="8" t="s">
        <v>142</v>
      </c>
      <c r="E13" s="8"/>
      <c r="F13" s="8"/>
      <c r="G13" s="8" t="s">
        <v>636</v>
      </c>
      <c r="H13" s="8" t="s">
        <v>637</v>
      </c>
      <c r="I13" s="8"/>
      <c r="J13" s="8">
        <v>1</v>
      </c>
      <c r="K13" s="8" t="s">
        <v>638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>
      <c r="A14" s="8" t="s">
        <v>189</v>
      </c>
      <c r="B14" s="8">
        <v>2</v>
      </c>
      <c r="C14" s="8" t="s">
        <v>626</v>
      </c>
      <c r="D14" s="8" t="s">
        <v>142</v>
      </c>
      <c r="E14" s="8"/>
      <c r="F14" s="8"/>
      <c r="G14" s="8" t="s">
        <v>618</v>
      </c>
      <c r="H14" s="8" t="s">
        <v>639</v>
      </c>
      <c r="I14" s="8"/>
      <c r="J14" s="8">
        <v>1</v>
      </c>
      <c r="K14" s="8" t="s">
        <v>346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>
      <c r="A15" s="8" t="s">
        <v>189</v>
      </c>
      <c r="B15" s="8">
        <v>2</v>
      </c>
      <c r="C15" s="8" t="s">
        <v>626</v>
      </c>
      <c r="D15" s="8" t="s">
        <v>142</v>
      </c>
      <c r="E15" s="8"/>
      <c r="F15" s="8"/>
      <c r="G15" s="8" t="s">
        <v>617</v>
      </c>
      <c r="H15" s="8" t="s">
        <v>640</v>
      </c>
      <c r="I15" s="8" t="s">
        <v>349</v>
      </c>
      <c r="J15" s="8">
        <v>0.27777777777777779</v>
      </c>
      <c r="K15" s="8" t="s">
        <v>346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>
      <c r="A16" s="38" t="s">
        <v>191</v>
      </c>
      <c r="B16" s="3">
        <v>3</v>
      </c>
      <c r="C16" s="3" t="s">
        <v>626</v>
      </c>
      <c r="D16" s="3" t="s">
        <v>141</v>
      </c>
      <c r="E16" s="3" t="s">
        <v>641</v>
      </c>
      <c r="F16" s="3" t="s">
        <v>628</v>
      </c>
      <c r="G16" s="3" t="s">
        <v>614</v>
      </c>
      <c r="H16" s="3" t="s">
        <v>629</v>
      </c>
      <c r="I16" s="3" t="s">
        <v>630</v>
      </c>
      <c r="J16" s="3">
        <v>1</v>
      </c>
      <c r="K16" s="3" t="s">
        <v>354</v>
      </c>
      <c r="L16" s="20">
        <v>2101.7236400506763</v>
      </c>
      <c r="M16" s="20">
        <v>2290.6243867604526</v>
      </c>
      <c r="N16" s="20">
        <v>2212.714042300513</v>
      </c>
      <c r="O16" s="20">
        <v>2130.0823531056162</v>
      </c>
      <c r="P16" s="20">
        <v>1975.2421964792441</v>
      </c>
      <c r="Q16" s="20">
        <v>1909.9750767698692</v>
      </c>
      <c r="R16" s="20">
        <v>1844.706002051782</v>
      </c>
      <c r="S16" s="20">
        <v>1779.434735995211</v>
      </c>
      <c r="T16" s="20">
        <v>1714.1610025796606</v>
      </c>
      <c r="U16" s="20">
        <v>1648.8844773963367</v>
      </c>
      <c r="V16" s="20">
        <v>1599.6180858370515</v>
      </c>
      <c r="W16" s="20">
        <v>1550.3520260693883</v>
      </c>
      <c r="X16" s="20">
        <v>1501.0863110195694</v>
      </c>
      <c r="Y16" s="20">
        <v>1451.8209542941061</v>
      </c>
      <c r="Z16" s="20">
        <v>1402.555970225148</v>
      </c>
      <c r="AA16" s="20">
        <v>1379.8029108452051</v>
      </c>
      <c r="AB16" s="20">
        <v>1357.0502551631209</v>
      </c>
      <c r="AC16" s="20">
        <v>1334.2980199986323</v>
      </c>
      <c r="AD16" s="20">
        <v>1311.546223119009</v>
      </c>
      <c r="AE16" s="20">
        <v>1288.7948833067308</v>
      </c>
      <c r="AF16" s="20">
        <v>1266.0440204330494</v>
      </c>
      <c r="AG16" s="20">
        <v>1243.2936555380379</v>
      </c>
      <c r="AH16" s="20">
        <v>1220.5438109178142</v>
      </c>
      <c r="AI16" s="20">
        <v>1197.7945102196873</v>
      </c>
      <c r="AJ16" s="20">
        <v>1175.0457785460874</v>
      </c>
      <c r="AK16" s="20">
        <v>1152.297642568243</v>
      </c>
      <c r="AL16" s="20">
        <v>1129.5501306506758</v>
      </c>
      <c r="AM16" s="20">
        <v>1106.8032729877511</v>
      </c>
      <c r="AN16" s="20">
        <v>1084.0571017536518</v>
      </c>
      <c r="AO16" s="20">
        <v>1061.3116512673512</v>
      </c>
    </row>
    <row r="17" spans="1:41">
      <c r="A17" s="3" t="s">
        <v>191</v>
      </c>
      <c r="B17" s="3">
        <v>3</v>
      </c>
      <c r="C17" s="3" t="s">
        <v>626</v>
      </c>
      <c r="D17" s="3" t="s">
        <v>141</v>
      </c>
      <c r="E17" s="3"/>
      <c r="F17" s="3"/>
      <c r="G17" s="3" t="s">
        <v>631</v>
      </c>
      <c r="H17" s="3" t="s">
        <v>632</v>
      </c>
      <c r="I17" s="3"/>
      <c r="J17" s="3">
        <v>1</v>
      </c>
      <c r="K17" s="3" t="s">
        <v>346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>
      <c r="A18" s="38" t="s">
        <v>191</v>
      </c>
      <c r="B18" s="3">
        <v>3</v>
      </c>
      <c r="C18" s="3" t="s">
        <v>626</v>
      </c>
      <c r="D18" s="3" t="s">
        <v>141</v>
      </c>
      <c r="E18" s="3"/>
      <c r="F18" s="3"/>
      <c r="G18" s="3" t="s">
        <v>616</v>
      </c>
      <c r="H18" s="3" t="s">
        <v>633</v>
      </c>
      <c r="I18" s="3" t="s">
        <v>634</v>
      </c>
      <c r="J18" s="3">
        <v>1</v>
      </c>
      <c r="K18" s="3" t="s">
        <v>354</v>
      </c>
      <c r="L18" s="20">
        <v>61.660955517892447</v>
      </c>
      <c r="M18" s="20">
        <v>60.641658428247318</v>
      </c>
      <c r="N18" s="20">
        <v>59.637533590195112</v>
      </c>
      <c r="O18" s="20">
        <v>58.635381263889371</v>
      </c>
      <c r="P18" s="20">
        <v>57.635123527001625</v>
      </c>
      <c r="Q18" s="20">
        <v>56.636686692141254</v>
      </c>
      <c r="R18" s="20">
        <v>55.640001036461662</v>
      </c>
      <c r="S18" s="20">
        <v>54.645000552869703</v>
      </c>
      <c r="T18" s="20">
        <v>53.65162272097264</v>
      </c>
      <c r="U18" s="20">
        <v>52.659808296093331</v>
      </c>
      <c r="V18" s="20">
        <v>51.669501114859003</v>
      </c>
      <c r="W18" s="20">
        <v>50.68064791602653</v>
      </c>
      <c r="X18" s="20">
        <v>49.693198175348286</v>
      </c>
      <c r="Y18" s="20">
        <v>48.707103953410098</v>
      </c>
      <c r="Z18" s="20">
        <v>47.722319755489366</v>
      </c>
      <c r="AA18" s="20">
        <v>47.587513646128485</v>
      </c>
      <c r="AB18" s="20">
        <v>47.452710039488963</v>
      </c>
      <c r="AC18" s="20">
        <v>47.31790893958798</v>
      </c>
      <c r="AD18" s="20">
        <v>47.183110350451372</v>
      </c>
      <c r="AE18" s="20">
        <v>47.048314276113572</v>
      </c>
      <c r="AF18" s="20">
        <v>46.913520720617655</v>
      </c>
      <c r="AG18" s="20">
        <v>46.778729688015375</v>
      </c>
      <c r="AH18" s="20">
        <v>46.643941182367186</v>
      </c>
      <c r="AI18" s="20">
        <v>46.509155207742282</v>
      </c>
      <c r="AJ18" s="20">
        <v>46.374371768218538</v>
      </c>
      <c r="AK18" s="20">
        <v>46.23959086788264</v>
      </c>
      <c r="AL18" s="20">
        <v>46.104812510830072</v>
      </c>
      <c r="AM18" s="20">
        <v>45.970036701165085</v>
      </c>
      <c r="AN18" s="20">
        <v>45.835263443000798</v>
      </c>
      <c r="AO18" s="20">
        <v>45.700492740459197</v>
      </c>
    </row>
    <row r="19" spans="1:41">
      <c r="A19" s="3" t="s">
        <v>191</v>
      </c>
      <c r="B19" s="3">
        <v>3</v>
      </c>
      <c r="C19" s="3" t="s">
        <v>626</v>
      </c>
      <c r="D19" s="3" t="s">
        <v>141</v>
      </c>
      <c r="E19" s="3"/>
      <c r="F19" s="3"/>
      <c r="G19" s="3" t="s">
        <v>635</v>
      </c>
      <c r="H19" s="3" t="s">
        <v>629</v>
      </c>
      <c r="I19" s="3" t="s">
        <v>630</v>
      </c>
      <c r="J19" s="3">
        <v>1</v>
      </c>
      <c r="K19" s="3" t="s">
        <v>346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>
      <c r="A20" s="3" t="s">
        <v>191</v>
      </c>
      <c r="B20" s="3">
        <v>3</v>
      </c>
      <c r="C20" s="3" t="s">
        <v>626</v>
      </c>
      <c r="D20" s="3" t="s">
        <v>141</v>
      </c>
      <c r="E20" s="3"/>
      <c r="F20" s="3"/>
      <c r="G20" s="3" t="s">
        <v>636</v>
      </c>
      <c r="H20" s="3" t="s">
        <v>637</v>
      </c>
      <c r="I20" s="3"/>
      <c r="J20" s="3">
        <v>1</v>
      </c>
      <c r="K20" s="3" t="s">
        <v>638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>
      <c r="A21" s="3" t="s">
        <v>191</v>
      </c>
      <c r="B21" s="3">
        <v>3</v>
      </c>
      <c r="C21" s="3" t="s">
        <v>626</v>
      </c>
      <c r="D21" s="3" t="s">
        <v>141</v>
      </c>
      <c r="E21" s="3"/>
      <c r="F21" s="3"/>
      <c r="G21" s="3" t="s">
        <v>618</v>
      </c>
      <c r="H21" s="3" t="s">
        <v>639</v>
      </c>
      <c r="I21" s="3"/>
      <c r="J21" s="3">
        <v>1</v>
      </c>
      <c r="K21" s="3" t="s">
        <v>346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>
      <c r="A22" s="3" t="s">
        <v>191</v>
      </c>
      <c r="B22" s="3">
        <v>3</v>
      </c>
      <c r="C22" s="3" t="s">
        <v>626</v>
      </c>
      <c r="D22" s="3" t="s">
        <v>141</v>
      </c>
      <c r="E22" s="3"/>
      <c r="F22" s="3"/>
      <c r="G22" s="3" t="s">
        <v>617</v>
      </c>
      <c r="H22" s="3" t="s">
        <v>640</v>
      </c>
      <c r="I22" s="3" t="s">
        <v>349</v>
      </c>
      <c r="J22" s="3">
        <f>1/3.6</f>
        <v>0.27777777777777779</v>
      </c>
      <c r="K22" s="3" t="s">
        <v>346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>
      <c r="A23" s="8" t="s">
        <v>193</v>
      </c>
      <c r="B23" s="8">
        <v>4</v>
      </c>
      <c r="C23" s="8" t="s">
        <v>626</v>
      </c>
      <c r="D23" s="8" t="s">
        <v>141</v>
      </c>
      <c r="E23" s="8" t="s">
        <v>641</v>
      </c>
      <c r="F23" s="8" t="s">
        <v>628</v>
      </c>
      <c r="G23" s="8" t="s">
        <v>614</v>
      </c>
      <c r="H23" s="8" t="s">
        <v>629</v>
      </c>
      <c r="I23" s="8" t="s">
        <v>630</v>
      </c>
      <c r="J23" s="8">
        <v>1</v>
      </c>
      <c r="K23" s="8" t="s">
        <v>354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>
      <c r="A24" s="8" t="s">
        <v>193</v>
      </c>
      <c r="B24" s="8">
        <v>4</v>
      </c>
      <c r="C24" s="8" t="s">
        <v>626</v>
      </c>
      <c r="D24" s="8" t="s">
        <v>141</v>
      </c>
      <c r="E24" s="8"/>
      <c r="F24" s="8"/>
      <c r="G24" s="8" t="s">
        <v>631</v>
      </c>
      <c r="H24" s="8" t="s">
        <v>632</v>
      </c>
      <c r="I24" s="8"/>
      <c r="J24" s="8">
        <v>1</v>
      </c>
      <c r="K24" s="8" t="s">
        <v>346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>
      <c r="A25" s="8" t="s">
        <v>193</v>
      </c>
      <c r="B25" s="8">
        <v>4</v>
      </c>
      <c r="C25" s="8" t="s">
        <v>626</v>
      </c>
      <c r="D25" s="8" t="s">
        <v>141</v>
      </c>
      <c r="E25" s="8"/>
      <c r="F25" s="8"/>
      <c r="G25" s="8" t="s">
        <v>616</v>
      </c>
      <c r="H25" s="8" t="s">
        <v>633</v>
      </c>
      <c r="I25" s="8" t="s">
        <v>634</v>
      </c>
      <c r="J25" s="8">
        <v>1</v>
      </c>
      <c r="K25" s="8" t="s">
        <v>354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>
      <c r="A26" s="8" t="s">
        <v>193</v>
      </c>
      <c r="B26" s="8">
        <v>4</v>
      </c>
      <c r="C26" s="8" t="s">
        <v>626</v>
      </c>
      <c r="D26" s="8" t="s">
        <v>141</v>
      </c>
      <c r="E26" s="8"/>
      <c r="F26" s="8"/>
      <c r="G26" s="8" t="s">
        <v>635</v>
      </c>
      <c r="H26" s="8" t="s">
        <v>629</v>
      </c>
      <c r="I26" s="8" t="s">
        <v>630</v>
      </c>
      <c r="J26" s="8">
        <v>1</v>
      </c>
      <c r="K26" s="8" t="s">
        <v>346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>
      <c r="A27" s="8" t="s">
        <v>193</v>
      </c>
      <c r="B27" s="8">
        <v>4</v>
      </c>
      <c r="C27" s="8" t="s">
        <v>626</v>
      </c>
      <c r="D27" s="8" t="s">
        <v>141</v>
      </c>
      <c r="E27" s="8"/>
      <c r="F27" s="8"/>
      <c r="G27" s="8" t="s">
        <v>636</v>
      </c>
      <c r="H27" s="8" t="s">
        <v>637</v>
      </c>
      <c r="I27" s="8"/>
      <c r="J27" s="8">
        <v>1</v>
      </c>
      <c r="K27" s="8" t="s">
        <v>638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>
      <c r="A28" s="8" t="s">
        <v>193</v>
      </c>
      <c r="B28" s="8">
        <v>4</v>
      </c>
      <c r="C28" s="8" t="s">
        <v>626</v>
      </c>
      <c r="D28" s="8" t="s">
        <v>141</v>
      </c>
      <c r="E28" s="8"/>
      <c r="F28" s="8"/>
      <c r="G28" s="8" t="s">
        <v>618</v>
      </c>
      <c r="H28" s="8" t="s">
        <v>639</v>
      </c>
      <c r="I28" s="8"/>
      <c r="J28" s="8">
        <v>1</v>
      </c>
      <c r="K28" s="8" t="s">
        <v>346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>
      <c r="A29" s="8" t="s">
        <v>193</v>
      </c>
      <c r="B29" s="8">
        <v>4</v>
      </c>
      <c r="C29" s="8" t="s">
        <v>626</v>
      </c>
      <c r="D29" s="8" t="s">
        <v>141</v>
      </c>
      <c r="E29" s="8"/>
      <c r="F29" s="8"/>
      <c r="G29" s="8" t="s">
        <v>617</v>
      </c>
      <c r="H29" s="8" t="s">
        <v>640</v>
      </c>
      <c r="I29" s="8" t="s">
        <v>349</v>
      </c>
      <c r="J29" s="8">
        <v>0.27777777777777779</v>
      </c>
      <c r="K29" s="8" t="s">
        <v>346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>
      <c r="A30" s="38" t="s">
        <v>194</v>
      </c>
      <c r="B30" s="3">
        <v>5</v>
      </c>
      <c r="C30" s="3" t="s">
        <v>626</v>
      </c>
      <c r="D30" s="3" t="s">
        <v>141</v>
      </c>
      <c r="E30" s="3" t="s">
        <v>641</v>
      </c>
      <c r="F30" s="3" t="s">
        <v>628</v>
      </c>
      <c r="G30" s="3" t="s">
        <v>614</v>
      </c>
      <c r="H30" s="3" t="s">
        <v>629</v>
      </c>
      <c r="I30" s="3" t="s">
        <v>630</v>
      </c>
      <c r="J30" s="3">
        <v>1</v>
      </c>
      <c r="K30" s="3" t="s">
        <v>354</v>
      </c>
      <c r="L30" s="423">
        <v>2858.7294348498822</v>
      </c>
      <c r="M30" s="423">
        <v>2947.1437472679199</v>
      </c>
      <c r="N30" s="423">
        <v>2841.7254331186673</v>
      </c>
      <c r="O30" s="423">
        <v>2736.3071189694147</v>
      </c>
      <c r="P30" s="423">
        <v>2630.888804820162</v>
      </c>
      <c r="Q30" s="2">
        <v>2986.1248750061</v>
      </c>
      <c r="R30" s="2">
        <v>3305.8157594803097</v>
      </c>
      <c r="S30" s="2">
        <v>3597.6549162214924</v>
      </c>
      <c r="T30" s="2">
        <v>3861.9222908111797</v>
      </c>
      <c r="U30" s="2">
        <v>4104.0899449298286</v>
      </c>
      <c r="V30" s="2">
        <v>3973.6679718948762</v>
      </c>
      <c r="W30" s="2">
        <v>3843.2459988599248</v>
      </c>
      <c r="X30" s="2">
        <v>3712.8240258249734</v>
      </c>
      <c r="Y30" s="2">
        <v>3582.402052790022</v>
      </c>
      <c r="Z30" s="2">
        <v>3451.9800797550715</v>
      </c>
      <c r="AA30" s="2">
        <v>3396.4332579342317</v>
      </c>
      <c r="AB30" s="2">
        <v>3340.8864361133928</v>
      </c>
      <c r="AC30" s="2">
        <v>3285.3396142925526</v>
      </c>
      <c r="AD30" s="2">
        <v>3229.7927924717133</v>
      </c>
      <c r="AE30" s="2">
        <v>3174.2459706508735</v>
      </c>
      <c r="AF30" s="2">
        <v>3118.6991488300346</v>
      </c>
      <c r="AG30" s="2">
        <v>3063.1523270091939</v>
      </c>
      <c r="AH30" s="2">
        <v>3007.605505188355</v>
      </c>
      <c r="AI30" s="2">
        <v>2952.0586833675152</v>
      </c>
      <c r="AJ30" s="2">
        <v>2896.5118615466754</v>
      </c>
      <c r="AK30" s="2">
        <v>2840.9650397258365</v>
      </c>
      <c r="AL30" s="2">
        <v>2785.4182179049967</v>
      </c>
      <c r="AM30" s="2">
        <v>2729.8713960841574</v>
      </c>
      <c r="AN30" s="2">
        <v>2674.3245742633171</v>
      </c>
      <c r="AO30" s="2">
        <v>2618.7777524424764</v>
      </c>
    </row>
    <row r="31" spans="1:41">
      <c r="A31" s="38" t="s">
        <v>194</v>
      </c>
      <c r="B31" s="3">
        <v>5</v>
      </c>
      <c r="C31" s="3" t="s">
        <v>626</v>
      </c>
      <c r="D31" s="3" t="s">
        <v>141</v>
      </c>
      <c r="E31" s="3"/>
      <c r="F31" s="3"/>
      <c r="G31" s="3" t="s">
        <v>631</v>
      </c>
      <c r="H31" s="3" t="s">
        <v>632</v>
      </c>
      <c r="I31" s="3"/>
      <c r="J31" s="3">
        <v>1</v>
      </c>
      <c r="K31" s="3" t="s">
        <v>346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>
      <c r="A32" s="38" t="s">
        <v>194</v>
      </c>
      <c r="B32" s="3">
        <v>5</v>
      </c>
      <c r="C32" s="3" t="s">
        <v>626</v>
      </c>
      <c r="D32" s="3" t="s">
        <v>141</v>
      </c>
      <c r="E32" s="3"/>
      <c r="F32" s="3"/>
      <c r="G32" s="3" t="s">
        <v>616</v>
      </c>
      <c r="H32" s="3" t="s">
        <v>633</v>
      </c>
      <c r="I32" s="3" t="s">
        <v>634</v>
      </c>
      <c r="J32" s="3">
        <v>1</v>
      </c>
      <c r="K32" s="3" t="s">
        <v>354</v>
      </c>
      <c r="L32" s="423">
        <v>30</v>
      </c>
      <c r="M32" s="423">
        <v>31</v>
      </c>
      <c r="N32" s="423">
        <v>30</v>
      </c>
      <c r="O32" s="423">
        <v>29</v>
      </c>
      <c r="P32" s="423">
        <v>28</v>
      </c>
      <c r="Q32" s="2">
        <v>45.536188711558978</v>
      </c>
      <c r="R32" s="2">
        <v>61.912423533157032</v>
      </c>
      <c r="S32" s="2">
        <v>77.356874260353834</v>
      </c>
      <c r="T32" s="2">
        <v>91.855170011161235</v>
      </c>
      <c r="U32" s="2">
        <v>105.60235475445816</v>
      </c>
      <c r="V32" s="2">
        <v>103.56982532002743</v>
      </c>
      <c r="W32" s="2">
        <v>101.53729588559673</v>
      </c>
      <c r="X32" s="2">
        <v>99.504766451166006</v>
      </c>
      <c r="Y32" s="2">
        <v>97.472237016735278</v>
      </c>
      <c r="Z32" s="2">
        <v>95.43970758230455</v>
      </c>
      <c r="AA32" s="2">
        <v>94.407178147873807</v>
      </c>
      <c r="AB32" s="2">
        <v>92.374648713443079</v>
      </c>
      <c r="AC32" s="2">
        <v>91.342119279012351</v>
      </c>
      <c r="AD32" s="2">
        <v>90.309589844581666</v>
      </c>
      <c r="AE32" s="2">
        <v>89.277060410150924</v>
      </c>
      <c r="AF32" s="2">
        <v>87.244530975720195</v>
      </c>
      <c r="AG32" s="2">
        <v>86.212001541289467</v>
      </c>
      <c r="AH32" s="2">
        <v>85.179472106858711</v>
      </c>
      <c r="AI32" s="2">
        <v>83.146942672427983</v>
      </c>
      <c r="AJ32" s="2">
        <v>82.114413237997269</v>
      </c>
      <c r="AK32" s="2">
        <v>81.081883803566541</v>
      </c>
      <c r="AL32" s="2">
        <v>80.049354369135813</v>
      </c>
      <c r="AM32" s="2">
        <v>78.016824934705127</v>
      </c>
      <c r="AN32" s="2">
        <v>76.984295500274385</v>
      </c>
      <c r="AO32" s="2">
        <v>75.951766065843628</v>
      </c>
    </row>
    <row r="33" spans="1:41">
      <c r="A33" s="3" t="s">
        <v>194</v>
      </c>
      <c r="B33" s="3">
        <v>5</v>
      </c>
      <c r="C33" s="3" t="s">
        <v>626</v>
      </c>
      <c r="D33" s="3" t="s">
        <v>141</v>
      </c>
      <c r="E33" s="3"/>
      <c r="F33" s="3"/>
      <c r="G33" s="3" t="s">
        <v>635</v>
      </c>
      <c r="H33" s="3" t="s">
        <v>629</v>
      </c>
      <c r="I33" s="3" t="s">
        <v>630</v>
      </c>
      <c r="J33" s="3">
        <v>1</v>
      </c>
      <c r="K33" s="3" t="s">
        <v>346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>
      <c r="A34" s="3" t="s">
        <v>194</v>
      </c>
      <c r="B34" s="3">
        <v>5</v>
      </c>
      <c r="C34" s="3" t="s">
        <v>626</v>
      </c>
      <c r="D34" s="3" t="s">
        <v>141</v>
      </c>
      <c r="E34" s="3"/>
      <c r="F34" s="3"/>
      <c r="G34" s="3" t="s">
        <v>636</v>
      </c>
      <c r="H34" s="3" t="s">
        <v>637</v>
      </c>
      <c r="I34" s="3"/>
      <c r="J34" s="3">
        <v>1</v>
      </c>
      <c r="K34" s="3" t="s">
        <v>638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>
      <c r="A35" s="3" t="s">
        <v>194</v>
      </c>
      <c r="B35" s="3">
        <v>5</v>
      </c>
      <c r="C35" s="3" t="s">
        <v>626</v>
      </c>
      <c r="D35" s="3" t="s">
        <v>141</v>
      </c>
      <c r="E35" s="3"/>
      <c r="F35" s="3"/>
      <c r="G35" s="3" t="s">
        <v>618</v>
      </c>
      <c r="H35" s="3" t="s">
        <v>639</v>
      </c>
      <c r="I35" s="3"/>
      <c r="J35" s="3">
        <v>1</v>
      </c>
      <c r="K35" s="3" t="s">
        <v>346</v>
      </c>
      <c r="L35" s="423">
        <v>30</v>
      </c>
      <c r="M35" s="423"/>
      <c r="N35" s="423"/>
      <c r="O35" s="423"/>
      <c r="P35" s="42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>
      <c r="A36" s="3" t="s">
        <v>194</v>
      </c>
      <c r="B36" s="3">
        <v>5</v>
      </c>
      <c r="C36" s="3" t="s">
        <v>626</v>
      </c>
      <c r="D36" s="3" t="s">
        <v>141</v>
      </c>
      <c r="E36" s="3"/>
      <c r="F36" s="3"/>
      <c r="G36" s="3" t="s">
        <v>617</v>
      </c>
      <c r="H36" s="3" t="s">
        <v>640</v>
      </c>
      <c r="I36" s="3" t="s">
        <v>349</v>
      </c>
      <c r="J36" s="3">
        <f>1/3.6</f>
        <v>0.27777777777777779</v>
      </c>
      <c r="K36" s="3" t="s">
        <v>346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>
      <c r="A37" s="8" t="s">
        <v>195</v>
      </c>
      <c r="B37" s="8">
        <v>6</v>
      </c>
      <c r="C37" s="8" t="s">
        <v>626</v>
      </c>
      <c r="D37" s="8" t="s">
        <v>141</v>
      </c>
      <c r="E37" s="8"/>
      <c r="F37" s="8"/>
      <c r="G37" s="8" t="s">
        <v>614</v>
      </c>
      <c r="H37" s="8" t="s">
        <v>629</v>
      </c>
      <c r="I37" s="8" t="s">
        <v>630</v>
      </c>
      <c r="J37" s="8">
        <v>1</v>
      </c>
      <c r="K37" s="8" t="s">
        <v>346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>
      <c r="A38" s="8" t="s">
        <v>195</v>
      </c>
      <c r="B38" s="8">
        <v>6</v>
      </c>
      <c r="C38" s="8" t="s">
        <v>626</v>
      </c>
      <c r="D38" s="8" t="s">
        <v>141</v>
      </c>
      <c r="E38" s="8"/>
      <c r="F38" s="8"/>
      <c r="G38" s="8" t="s">
        <v>631</v>
      </c>
      <c r="H38" s="8" t="s">
        <v>632</v>
      </c>
      <c r="I38" s="8"/>
      <c r="J38" s="8">
        <v>1</v>
      </c>
      <c r="K38" s="8" t="s">
        <v>346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>
      <c r="A39" s="8" t="s">
        <v>195</v>
      </c>
      <c r="B39" s="8">
        <v>6</v>
      </c>
      <c r="C39" s="8" t="s">
        <v>626</v>
      </c>
      <c r="D39" s="8" t="s">
        <v>141</v>
      </c>
      <c r="E39" s="8"/>
      <c r="F39" s="8"/>
      <c r="G39" s="8" t="s">
        <v>616</v>
      </c>
      <c r="H39" s="8" t="s">
        <v>633</v>
      </c>
      <c r="I39" s="8" t="s">
        <v>634</v>
      </c>
      <c r="J39" s="8">
        <v>1</v>
      </c>
      <c r="K39" s="8" t="s">
        <v>346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>
      <c r="A40" s="8" t="s">
        <v>195</v>
      </c>
      <c r="B40" s="8">
        <v>6</v>
      </c>
      <c r="C40" s="8" t="s">
        <v>626</v>
      </c>
      <c r="D40" s="8" t="s">
        <v>141</v>
      </c>
      <c r="E40" s="8"/>
      <c r="F40" s="8"/>
      <c r="G40" s="8" t="s">
        <v>635</v>
      </c>
      <c r="H40" s="8" t="s">
        <v>629</v>
      </c>
      <c r="I40" s="8" t="s">
        <v>630</v>
      </c>
      <c r="J40" s="8">
        <v>1</v>
      </c>
      <c r="K40" s="8" t="s">
        <v>346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 s="8" t="s">
        <v>195</v>
      </c>
      <c r="B41" s="8">
        <v>6</v>
      </c>
      <c r="C41" s="8" t="s">
        <v>626</v>
      </c>
      <c r="D41" s="8" t="s">
        <v>141</v>
      </c>
      <c r="E41" s="8"/>
      <c r="F41" s="8"/>
      <c r="G41" s="8" t="s">
        <v>636</v>
      </c>
      <c r="H41" s="8" t="s">
        <v>637</v>
      </c>
      <c r="I41" s="8"/>
      <c r="J41" s="8">
        <v>1</v>
      </c>
      <c r="K41" s="8" t="s">
        <v>164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8" t="s">
        <v>195</v>
      </c>
      <c r="B42" s="8">
        <v>6</v>
      </c>
      <c r="C42" s="8" t="s">
        <v>626</v>
      </c>
      <c r="D42" s="8" t="s">
        <v>141</v>
      </c>
      <c r="E42" s="8"/>
      <c r="F42" s="8"/>
      <c r="G42" s="8" t="s">
        <v>618</v>
      </c>
      <c r="H42" s="8" t="s">
        <v>639</v>
      </c>
      <c r="I42" s="8"/>
      <c r="J42" s="8">
        <v>1</v>
      </c>
      <c r="K42" s="8" t="s">
        <v>346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8" t="s">
        <v>195</v>
      </c>
      <c r="B43" s="8">
        <v>6</v>
      </c>
      <c r="C43" s="8" t="s">
        <v>626</v>
      </c>
      <c r="D43" s="8" t="s">
        <v>141</v>
      </c>
      <c r="E43" s="8"/>
      <c r="F43" s="8"/>
      <c r="G43" s="8" t="s">
        <v>617</v>
      </c>
      <c r="H43" s="8" t="s">
        <v>640</v>
      </c>
      <c r="I43" s="8" t="s">
        <v>349</v>
      </c>
      <c r="J43" s="8">
        <v>0.27777777777777779</v>
      </c>
      <c r="K43" s="8" t="s">
        <v>346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3" t="s">
        <v>338</v>
      </c>
      <c r="B44" s="3">
        <v>7</v>
      </c>
      <c r="C44" s="3" t="s">
        <v>626</v>
      </c>
      <c r="D44" s="3" t="s">
        <v>335</v>
      </c>
      <c r="E44" s="3" t="s">
        <v>642</v>
      </c>
      <c r="F44" s="3" t="s">
        <v>628</v>
      </c>
      <c r="G44" s="3" t="s">
        <v>614</v>
      </c>
      <c r="H44" s="3" t="s">
        <v>629</v>
      </c>
      <c r="I44" s="3" t="s">
        <v>630</v>
      </c>
      <c r="J44" s="3">
        <v>1</v>
      </c>
      <c r="K44" s="3" t="s">
        <v>354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>
      <c r="A45" s="3" t="s">
        <v>338</v>
      </c>
      <c r="B45" s="3">
        <v>7</v>
      </c>
      <c r="C45" s="3" t="s">
        <v>626</v>
      </c>
      <c r="D45" s="3" t="s">
        <v>335</v>
      </c>
      <c r="E45" s="3"/>
      <c r="F45" s="3"/>
      <c r="G45" s="3" t="s">
        <v>631</v>
      </c>
      <c r="H45" s="3" t="s">
        <v>632</v>
      </c>
      <c r="I45" s="3"/>
      <c r="J45" s="3">
        <v>1</v>
      </c>
      <c r="K45" s="3" t="s">
        <v>346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3" t="s">
        <v>338</v>
      </c>
      <c r="B46" s="3">
        <v>7</v>
      </c>
      <c r="C46" s="3" t="s">
        <v>626</v>
      </c>
      <c r="D46" s="3" t="s">
        <v>335</v>
      </c>
      <c r="E46" s="3"/>
      <c r="F46" s="3"/>
      <c r="G46" s="3" t="s">
        <v>616</v>
      </c>
      <c r="H46" s="3" t="s">
        <v>633</v>
      </c>
      <c r="I46" s="3" t="s">
        <v>634</v>
      </c>
      <c r="J46" s="3">
        <v>1</v>
      </c>
      <c r="K46" s="3" t="s">
        <v>354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>
      <c r="A47" s="3" t="s">
        <v>338</v>
      </c>
      <c r="B47" s="3">
        <v>7</v>
      </c>
      <c r="C47" s="3" t="s">
        <v>626</v>
      </c>
      <c r="D47" s="3" t="s">
        <v>335</v>
      </c>
      <c r="E47" s="3"/>
      <c r="F47" s="3"/>
      <c r="G47" s="3" t="s">
        <v>635</v>
      </c>
      <c r="H47" s="3" t="s">
        <v>629</v>
      </c>
      <c r="I47" s="3" t="s">
        <v>630</v>
      </c>
      <c r="J47" s="3">
        <v>1</v>
      </c>
      <c r="K47" s="3" t="s">
        <v>346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3" t="s">
        <v>338</v>
      </c>
      <c r="B48" s="3">
        <v>7</v>
      </c>
      <c r="C48" s="3" t="s">
        <v>626</v>
      </c>
      <c r="D48" s="3" t="s">
        <v>335</v>
      </c>
      <c r="E48" s="3"/>
      <c r="F48" s="3"/>
      <c r="G48" s="3" t="s">
        <v>636</v>
      </c>
      <c r="H48" s="3" t="s">
        <v>637</v>
      </c>
      <c r="I48" s="3"/>
      <c r="J48" s="3">
        <v>1</v>
      </c>
      <c r="K48" s="3" t="s">
        <v>638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3" t="s">
        <v>338</v>
      </c>
      <c r="B49" s="3">
        <v>7</v>
      </c>
      <c r="C49" s="3" t="s">
        <v>626</v>
      </c>
      <c r="D49" s="3" t="s">
        <v>335</v>
      </c>
      <c r="E49" s="3"/>
      <c r="F49" s="3"/>
      <c r="G49" s="3" t="s">
        <v>618</v>
      </c>
      <c r="H49" s="3" t="s">
        <v>639</v>
      </c>
      <c r="I49" s="3"/>
      <c r="J49" s="3">
        <v>1</v>
      </c>
      <c r="K49" s="3" t="s">
        <v>346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3" t="s">
        <v>338</v>
      </c>
      <c r="B50" s="3">
        <v>7</v>
      </c>
      <c r="C50" s="3" t="s">
        <v>626</v>
      </c>
      <c r="D50" s="3" t="s">
        <v>335</v>
      </c>
      <c r="E50" s="3"/>
      <c r="F50" s="3"/>
      <c r="G50" s="3" t="s">
        <v>617</v>
      </c>
      <c r="H50" s="3" t="s">
        <v>640</v>
      </c>
      <c r="I50" s="3" t="s">
        <v>349</v>
      </c>
      <c r="J50" s="3">
        <f>1/3.6</f>
        <v>0.27777777777777779</v>
      </c>
      <c r="K50" s="3" t="s">
        <v>346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>
      <c r="A51" s="8" t="s">
        <v>185</v>
      </c>
      <c r="B51" s="8">
        <v>8</v>
      </c>
      <c r="C51" s="8" t="s">
        <v>626</v>
      </c>
      <c r="D51" s="8" t="s">
        <v>145</v>
      </c>
      <c r="E51" s="8" t="s">
        <v>643</v>
      </c>
      <c r="F51" s="8" t="s">
        <v>628</v>
      </c>
      <c r="G51" s="8" t="s">
        <v>614</v>
      </c>
      <c r="H51" s="8" t="s">
        <v>629</v>
      </c>
      <c r="I51" s="8" t="s">
        <v>630</v>
      </c>
      <c r="J51" s="8">
        <v>1</v>
      </c>
      <c r="K51" s="8" t="s">
        <v>354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>
      <c r="A52" s="8" t="s">
        <v>185</v>
      </c>
      <c r="B52" s="8">
        <v>8</v>
      </c>
      <c r="C52" s="8" t="s">
        <v>626</v>
      </c>
      <c r="D52" s="8" t="s">
        <v>145</v>
      </c>
      <c r="E52" s="8"/>
      <c r="F52" s="8"/>
      <c r="G52" s="8" t="s">
        <v>631</v>
      </c>
      <c r="H52" s="8" t="s">
        <v>632</v>
      </c>
      <c r="I52" s="8"/>
      <c r="J52" s="8">
        <v>1</v>
      </c>
      <c r="K52" s="8" t="s">
        <v>346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>
      <c r="A53" s="8" t="s">
        <v>185</v>
      </c>
      <c r="B53" s="8">
        <v>8</v>
      </c>
      <c r="C53" s="8" t="s">
        <v>626</v>
      </c>
      <c r="D53" s="8" t="s">
        <v>145</v>
      </c>
      <c r="E53" s="8"/>
      <c r="F53" s="8"/>
      <c r="G53" s="8" t="s">
        <v>616</v>
      </c>
      <c r="H53" s="8" t="s">
        <v>633</v>
      </c>
      <c r="I53" s="8" t="s">
        <v>634</v>
      </c>
      <c r="J53" s="8">
        <v>1</v>
      </c>
      <c r="K53" s="8" t="s">
        <v>354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>
      <c r="A54" s="8" t="s">
        <v>185</v>
      </c>
      <c r="B54" s="8">
        <v>8</v>
      </c>
      <c r="C54" s="8" t="s">
        <v>626</v>
      </c>
      <c r="D54" s="8" t="s">
        <v>145</v>
      </c>
      <c r="E54" s="8"/>
      <c r="F54" s="8"/>
      <c r="G54" s="8" t="s">
        <v>635</v>
      </c>
      <c r="H54" s="8" t="s">
        <v>629</v>
      </c>
      <c r="I54" s="8" t="s">
        <v>630</v>
      </c>
      <c r="J54" s="8">
        <v>1</v>
      </c>
      <c r="K54" s="8" t="s">
        <v>346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>
      <c r="A55" s="8" t="s">
        <v>185</v>
      </c>
      <c r="B55" s="8">
        <v>8</v>
      </c>
      <c r="C55" s="8" t="s">
        <v>626</v>
      </c>
      <c r="D55" s="8" t="s">
        <v>145</v>
      </c>
      <c r="E55" s="8"/>
      <c r="F55" s="8"/>
      <c r="G55" s="8" t="s">
        <v>636</v>
      </c>
      <c r="H55" s="8" t="s">
        <v>637</v>
      </c>
      <c r="I55" s="8"/>
      <c r="J55" s="8">
        <v>1</v>
      </c>
      <c r="K55" s="8" t="s">
        <v>638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>
      <c r="A56" s="8" t="s">
        <v>185</v>
      </c>
      <c r="B56" s="8">
        <v>8</v>
      </c>
      <c r="C56" s="8" t="s">
        <v>626</v>
      </c>
      <c r="D56" s="8" t="s">
        <v>145</v>
      </c>
      <c r="E56" s="8"/>
      <c r="F56" s="8"/>
      <c r="G56" s="8" t="s">
        <v>618</v>
      </c>
      <c r="H56" s="8" t="s">
        <v>639</v>
      </c>
      <c r="I56" s="8"/>
      <c r="J56" s="8">
        <v>1</v>
      </c>
      <c r="K56" s="8" t="s">
        <v>346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>
      <c r="A57" s="8" t="s">
        <v>185</v>
      </c>
      <c r="B57" s="8">
        <v>8</v>
      </c>
      <c r="C57" s="8" t="s">
        <v>626</v>
      </c>
      <c r="D57" s="8" t="s">
        <v>145</v>
      </c>
      <c r="E57" s="8"/>
      <c r="F57" s="8"/>
      <c r="G57" s="8" t="s">
        <v>617</v>
      </c>
      <c r="H57" s="8" t="s">
        <v>640</v>
      </c>
      <c r="I57" s="8" t="s">
        <v>349</v>
      </c>
      <c r="J57" s="8">
        <v>0.27777777777777779</v>
      </c>
      <c r="K57" s="8" t="s">
        <v>346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>
      <c r="A58" s="3" t="s">
        <v>204</v>
      </c>
      <c r="B58" s="3">
        <v>9</v>
      </c>
      <c r="C58" s="3" t="s">
        <v>626</v>
      </c>
      <c r="D58" s="3" t="s">
        <v>203</v>
      </c>
      <c r="E58" s="3" t="s">
        <v>644</v>
      </c>
      <c r="F58" s="3" t="s">
        <v>628</v>
      </c>
      <c r="G58" s="3" t="s">
        <v>614</v>
      </c>
      <c r="H58" s="3" t="s">
        <v>629</v>
      </c>
      <c r="I58" s="3" t="s">
        <v>630</v>
      </c>
      <c r="J58" s="3">
        <v>1</v>
      </c>
      <c r="K58" s="3" t="s">
        <v>354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>
      <c r="A59" s="3" t="s">
        <v>204</v>
      </c>
      <c r="B59" s="3">
        <v>9</v>
      </c>
      <c r="C59" s="3" t="s">
        <v>626</v>
      </c>
      <c r="D59" s="3" t="s">
        <v>203</v>
      </c>
      <c r="E59" s="3"/>
      <c r="F59" s="3"/>
      <c r="G59" s="3" t="s">
        <v>631</v>
      </c>
      <c r="H59" s="3" t="s">
        <v>632</v>
      </c>
      <c r="I59" s="3"/>
      <c r="J59" s="3">
        <v>1</v>
      </c>
      <c r="K59" s="3" t="s">
        <v>346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>
      <c r="A60" s="3" t="s">
        <v>204</v>
      </c>
      <c r="B60" s="3">
        <v>9</v>
      </c>
      <c r="C60" s="3" t="s">
        <v>626</v>
      </c>
      <c r="D60" s="3" t="s">
        <v>203</v>
      </c>
      <c r="E60" s="3"/>
      <c r="F60" s="3"/>
      <c r="G60" s="3" t="s">
        <v>616</v>
      </c>
      <c r="H60" s="3" t="s">
        <v>633</v>
      </c>
      <c r="I60" s="3" t="s">
        <v>634</v>
      </c>
      <c r="J60" s="3">
        <v>1</v>
      </c>
      <c r="K60" s="3" t="s">
        <v>354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>
      <c r="A61" s="3" t="s">
        <v>204</v>
      </c>
      <c r="B61" s="3">
        <v>9</v>
      </c>
      <c r="C61" s="3" t="s">
        <v>626</v>
      </c>
      <c r="D61" s="3" t="s">
        <v>203</v>
      </c>
      <c r="E61" s="3"/>
      <c r="F61" s="3"/>
      <c r="G61" s="3" t="s">
        <v>635</v>
      </c>
      <c r="H61" s="3" t="s">
        <v>629</v>
      </c>
      <c r="I61" s="3" t="s">
        <v>630</v>
      </c>
      <c r="J61" s="3">
        <v>1</v>
      </c>
      <c r="K61" s="3" t="s">
        <v>346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>
      <c r="A62" s="3" t="s">
        <v>204</v>
      </c>
      <c r="B62" s="3">
        <v>10</v>
      </c>
      <c r="C62" s="3" t="s">
        <v>626</v>
      </c>
      <c r="D62" s="3" t="s">
        <v>203</v>
      </c>
      <c r="E62" s="3"/>
      <c r="F62" s="3"/>
      <c r="G62" s="3" t="s">
        <v>645</v>
      </c>
      <c r="H62" s="3" t="s">
        <v>646</v>
      </c>
      <c r="I62" s="3" t="s">
        <v>647</v>
      </c>
      <c r="J62" s="3">
        <v>0.29299999999999998</v>
      </c>
      <c r="K62" s="3" t="s">
        <v>354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>
      <c r="A63" s="3" t="s">
        <v>204</v>
      </c>
      <c r="B63" s="3">
        <v>9</v>
      </c>
      <c r="C63" s="3" t="s">
        <v>626</v>
      </c>
      <c r="D63" s="3" t="s">
        <v>203</v>
      </c>
      <c r="E63" s="3"/>
      <c r="F63" s="3"/>
      <c r="G63" s="3" t="s">
        <v>636</v>
      </c>
      <c r="H63" s="3" t="s">
        <v>637</v>
      </c>
      <c r="I63" s="3"/>
      <c r="J63" s="3">
        <v>1</v>
      </c>
      <c r="K63" s="3" t="s">
        <v>638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>
      <c r="A64" s="3" t="s">
        <v>204</v>
      </c>
      <c r="B64" s="3">
        <v>9</v>
      </c>
      <c r="C64" s="3" t="s">
        <v>626</v>
      </c>
      <c r="D64" s="3" t="s">
        <v>203</v>
      </c>
      <c r="E64" s="3"/>
      <c r="F64" s="3"/>
      <c r="G64" s="3" t="s">
        <v>618</v>
      </c>
      <c r="H64" s="3" t="s">
        <v>639</v>
      </c>
      <c r="I64" s="3"/>
      <c r="J64" s="3">
        <v>1</v>
      </c>
      <c r="K64" s="3" t="s">
        <v>346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>
      <c r="A65" s="3" t="s">
        <v>204</v>
      </c>
      <c r="B65" s="3">
        <v>9</v>
      </c>
      <c r="C65" s="3" t="s">
        <v>626</v>
      </c>
      <c r="D65" s="3" t="s">
        <v>203</v>
      </c>
      <c r="E65" s="3"/>
      <c r="F65" s="3"/>
      <c r="G65" s="3" t="s">
        <v>617</v>
      </c>
      <c r="H65" s="3" t="s">
        <v>640</v>
      </c>
      <c r="I65" s="3" t="s">
        <v>349</v>
      </c>
      <c r="J65" s="3">
        <f>1/3.6</f>
        <v>0.27777777777777779</v>
      </c>
      <c r="K65" s="3" t="s">
        <v>346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>
      <c r="A66" s="8" t="s">
        <v>197</v>
      </c>
      <c r="B66" s="8">
        <v>10</v>
      </c>
      <c r="C66" s="8" t="s">
        <v>626</v>
      </c>
      <c r="D66" s="8" t="s">
        <v>200</v>
      </c>
      <c r="E66" s="8"/>
      <c r="F66" s="8"/>
      <c r="G66" s="8" t="s">
        <v>614</v>
      </c>
      <c r="H66" s="8" t="s">
        <v>629</v>
      </c>
      <c r="I66" s="8" t="s">
        <v>630</v>
      </c>
      <c r="J66" s="8">
        <v>1</v>
      </c>
      <c r="K66" s="8" t="s">
        <v>346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>
      <c r="A67" s="8" t="s">
        <v>197</v>
      </c>
      <c r="B67" s="8">
        <v>10</v>
      </c>
      <c r="C67" s="8" t="s">
        <v>626</v>
      </c>
      <c r="D67" s="8" t="s">
        <v>200</v>
      </c>
      <c r="E67" s="8"/>
      <c r="F67" s="8"/>
      <c r="G67" s="8" t="s">
        <v>631</v>
      </c>
      <c r="H67" s="8" t="s">
        <v>632</v>
      </c>
      <c r="I67" s="8"/>
      <c r="J67" s="8">
        <v>1</v>
      </c>
      <c r="K67" s="8" t="s">
        <v>346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>
      <c r="A68" s="8" t="s">
        <v>197</v>
      </c>
      <c r="B68" s="8">
        <v>10</v>
      </c>
      <c r="C68" s="8" t="s">
        <v>626</v>
      </c>
      <c r="D68" s="8" t="s">
        <v>200</v>
      </c>
      <c r="E68" s="8"/>
      <c r="F68" s="8"/>
      <c r="G68" s="8" t="s">
        <v>616</v>
      </c>
      <c r="H68" s="8" t="s">
        <v>633</v>
      </c>
      <c r="I68" s="8" t="s">
        <v>634</v>
      </c>
      <c r="J68" s="8">
        <v>1</v>
      </c>
      <c r="K68" s="8" t="s">
        <v>346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>
      <c r="A69" s="8" t="s">
        <v>197</v>
      </c>
      <c r="B69" s="8">
        <v>10</v>
      </c>
      <c r="C69" s="8" t="s">
        <v>626</v>
      </c>
      <c r="D69" s="8" t="s">
        <v>200</v>
      </c>
      <c r="E69" s="8"/>
      <c r="F69" s="8"/>
      <c r="G69" s="8" t="s">
        <v>635</v>
      </c>
      <c r="H69" s="8" t="s">
        <v>629</v>
      </c>
      <c r="I69" s="8" t="s">
        <v>630</v>
      </c>
      <c r="J69" s="8">
        <v>1</v>
      </c>
      <c r="K69" s="8" t="s">
        <v>346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>
      <c r="A70" s="8" t="s">
        <v>197</v>
      </c>
      <c r="B70" s="8">
        <v>10</v>
      </c>
      <c r="C70" s="8" t="s">
        <v>626</v>
      </c>
      <c r="D70" s="8" t="s">
        <v>200</v>
      </c>
      <c r="E70" s="8"/>
      <c r="F70" s="8"/>
      <c r="G70" s="8" t="s">
        <v>636</v>
      </c>
      <c r="H70" s="8" t="s">
        <v>637</v>
      </c>
      <c r="I70" s="8"/>
      <c r="J70" s="8">
        <v>1</v>
      </c>
      <c r="K70" s="8" t="s">
        <v>638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>
      <c r="A71" s="8" t="s">
        <v>197</v>
      </c>
      <c r="B71" s="8">
        <v>10</v>
      </c>
      <c r="C71" s="8" t="s">
        <v>626</v>
      </c>
      <c r="D71" s="8" t="s">
        <v>200</v>
      </c>
      <c r="E71" s="8"/>
      <c r="F71" s="8"/>
      <c r="G71" s="8" t="s">
        <v>618</v>
      </c>
      <c r="H71" s="8" t="s">
        <v>639</v>
      </c>
      <c r="I71" s="8"/>
      <c r="J71" s="8">
        <v>1</v>
      </c>
      <c r="K71" s="8" t="s">
        <v>346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>
      <c r="A72" s="8" t="s">
        <v>197</v>
      </c>
      <c r="B72" s="8">
        <v>10</v>
      </c>
      <c r="C72" s="8" t="s">
        <v>626</v>
      </c>
      <c r="D72" s="8" t="s">
        <v>200</v>
      </c>
      <c r="E72" s="8"/>
      <c r="F72" s="8"/>
      <c r="G72" s="8" t="s">
        <v>617</v>
      </c>
      <c r="H72" s="8" t="s">
        <v>640</v>
      </c>
      <c r="I72" s="8" t="s">
        <v>349</v>
      </c>
      <c r="J72" s="8">
        <v>0.27777777777777779</v>
      </c>
      <c r="K72" s="8" t="s">
        <v>346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>
      <c r="A73" s="3" t="s">
        <v>192</v>
      </c>
      <c r="B73" s="3">
        <v>11</v>
      </c>
      <c r="C73" s="3" t="s">
        <v>626</v>
      </c>
      <c r="D73" s="3" t="s">
        <v>141</v>
      </c>
      <c r="E73" s="3" t="s">
        <v>648</v>
      </c>
      <c r="F73" s="3" t="s">
        <v>628</v>
      </c>
      <c r="G73" s="3" t="s">
        <v>614</v>
      </c>
      <c r="H73" s="3" t="s">
        <v>629</v>
      </c>
      <c r="I73" s="3" t="s">
        <v>630</v>
      </c>
      <c r="J73" s="3">
        <v>1</v>
      </c>
      <c r="K73" s="3" t="s">
        <v>354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>
      <c r="A74" s="3" t="s">
        <v>192</v>
      </c>
      <c r="B74" s="3">
        <v>11</v>
      </c>
      <c r="C74" s="3" t="s">
        <v>626</v>
      </c>
      <c r="D74" s="3" t="s">
        <v>141</v>
      </c>
      <c r="E74" s="3"/>
      <c r="F74" s="3"/>
      <c r="G74" s="3" t="s">
        <v>631</v>
      </c>
      <c r="H74" s="3" t="s">
        <v>632</v>
      </c>
      <c r="I74" s="3"/>
      <c r="J74" s="3">
        <v>1</v>
      </c>
      <c r="K74" s="3" t="s">
        <v>346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>
      <c r="A75" s="3" t="s">
        <v>192</v>
      </c>
      <c r="B75" s="3">
        <v>11</v>
      </c>
      <c r="C75" s="3" t="s">
        <v>626</v>
      </c>
      <c r="D75" s="3" t="s">
        <v>141</v>
      </c>
      <c r="E75" s="3"/>
      <c r="F75" s="3"/>
      <c r="G75" s="3" t="s">
        <v>616</v>
      </c>
      <c r="H75" s="3" t="s">
        <v>633</v>
      </c>
      <c r="I75" s="3" t="s">
        <v>634</v>
      </c>
      <c r="J75" s="3">
        <v>1</v>
      </c>
      <c r="K75" s="3" t="s">
        <v>354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>
      <c r="A76" s="3" t="s">
        <v>192</v>
      </c>
      <c r="B76" s="3">
        <v>11</v>
      </c>
      <c r="C76" s="3" t="s">
        <v>626</v>
      </c>
      <c r="D76" s="3" t="s">
        <v>141</v>
      </c>
      <c r="E76" s="3"/>
      <c r="F76" s="3"/>
      <c r="G76" s="3" t="s">
        <v>635</v>
      </c>
      <c r="H76" s="3" t="s">
        <v>629</v>
      </c>
      <c r="I76" s="3" t="s">
        <v>630</v>
      </c>
      <c r="J76" s="3">
        <v>1</v>
      </c>
      <c r="K76" s="3" t="s">
        <v>346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>
      <c r="A77" s="3" t="s">
        <v>192</v>
      </c>
      <c r="B77" s="3">
        <v>11</v>
      </c>
      <c r="C77" s="3" t="s">
        <v>626</v>
      </c>
      <c r="D77" s="3" t="s">
        <v>141</v>
      </c>
      <c r="E77" s="3"/>
      <c r="F77" s="3"/>
      <c r="G77" s="3" t="s">
        <v>636</v>
      </c>
      <c r="H77" s="3" t="s">
        <v>637</v>
      </c>
      <c r="I77" s="3"/>
      <c r="J77" s="3">
        <v>1</v>
      </c>
      <c r="K77" s="3" t="s">
        <v>638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>
      <c r="A78" s="3" t="s">
        <v>192</v>
      </c>
      <c r="B78" s="3">
        <v>11</v>
      </c>
      <c r="C78" s="3" t="s">
        <v>626</v>
      </c>
      <c r="D78" s="3" t="s">
        <v>141</v>
      </c>
      <c r="E78" s="3"/>
      <c r="F78" s="3"/>
      <c r="G78" s="3" t="s">
        <v>618</v>
      </c>
      <c r="H78" s="3" t="s">
        <v>639</v>
      </c>
      <c r="I78" s="3"/>
      <c r="J78" s="3">
        <v>1</v>
      </c>
      <c r="K78" s="3" t="s">
        <v>346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>
      <c r="A79" s="3" t="s">
        <v>192</v>
      </c>
      <c r="B79" s="3">
        <v>11</v>
      </c>
      <c r="C79" s="3" t="s">
        <v>626</v>
      </c>
      <c r="D79" s="3" t="s">
        <v>141</v>
      </c>
      <c r="E79" s="3"/>
      <c r="F79" s="3"/>
      <c r="G79" s="3" t="s">
        <v>617</v>
      </c>
      <c r="H79" s="3" t="s">
        <v>640</v>
      </c>
      <c r="I79" s="3" t="s">
        <v>349</v>
      </c>
      <c r="J79" s="3">
        <v>0.27777777777777779</v>
      </c>
      <c r="K79" s="3" t="s">
        <v>346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>
      <c r="A80" s="8" t="s">
        <v>206</v>
      </c>
      <c r="B80" s="8">
        <v>12</v>
      </c>
      <c r="C80" s="8" t="s">
        <v>626</v>
      </c>
      <c r="D80" s="8" t="s">
        <v>138</v>
      </c>
      <c r="E80" s="8" t="s">
        <v>649</v>
      </c>
      <c r="F80" s="8" t="s">
        <v>628</v>
      </c>
      <c r="G80" s="8" t="s">
        <v>614</v>
      </c>
      <c r="H80" s="8" t="s">
        <v>629</v>
      </c>
      <c r="I80" s="8" t="s">
        <v>630</v>
      </c>
      <c r="J80" s="8">
        <v>1</v>
      </c>
      <c r="K80" s="8" t="s">
        <v>354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>
      <c r="A81" s="8" t="s">
        <v>206</v>
      </c>
      <c r="B81" s="8">
        <v>12</v>
      </c>
      <c r="C81" s="8" t="s">
        <v>626</v>
      </c>
      <c r="D81" s="8" t="s">
        <v>138</v>
      </c>
      <c r="E81" s="8"/>
      <c r="F81" s="8"/>
      <c r="G81" s="8" t="s">
        <v>631</v>
      </c>
      <c r="H81" s="8" t="s">
        <v>632</v>
      </c>
      <c r="I81" s="8"/>
      <c r="J81" s="8">
        <v>1</v>
      </c>
      <c r="K81" s="8" t="s">
        <v>346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>
      <c r="A82" s="8" t="s">
        <v>206</v>
      </c>
      <c r="B82" s="8">
        <v>12</v>
      </c>
      <c r="C82" s="8" t="s">
        <v>626</v>
      </c>
      <c r="D82" s="8" t="s">
        <v>138</v>
      </c>
      <c r="E82" s="8"/>
      <c r="F82" s="8"/>
      <c r="G82" s="8" t="s">
        <v>616</v>
      </c>
      <c r="H82" s="8" t="s">
        <v>633</v>
      </c>
      <c r="I82" s="8" t="s">
        <v>634</v>
      </c>
      <c r="J82" s="8">
        <v>1</v>
      </c>
      <c r="K82" s="8" t="s">
        <v>354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>
      <c r="A83" s="8" t="s">
        <v>206</v>
      </c>
      <c r="B83" s="8">
        <v>12</v>
      </c>
      <c r="C83" s="8" t="s">
        <v>626</v>
      </c>
      <c r="D83" s="8" t="s">
        <v>138</v>
      </c>
      <c r="E83" s="8"/>
      <c r="F83" s="8"/>
      <c r="G83" s="8" t="s">
        <v>635</v>
      </c>
      <c r="H83" s="8" t="s">
        <v>629</v>
      </c>
      <c r="I83" s="8" t="s">
        <v>630</v>
      </c>
      <c r="J83" s="8">
        <v>1</v>
      </c>
      <c r="K83" s="8" t="s">
        <v>346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>
      <c r="A84" s="8" t="s">
        <v>206</v>
      </c>
      <c r="B84" s="8">
        <v>12</v>
      </c>
      <c r="C84" s="8" t="s">
        <v>626</v>
      </c>
      <c r="D84" s="8" t="s">
        <v>138</v>
      </c>
      <c r="E84" s="8"/>
      <c r="F84" s="8"/>
      <c r="G84" s="8" t="s">
        <v>645</v>
      </c>
      <c r="H84" s="8" t="s">
        <v>646</v>
      </c>
      <c r="I84" s="8" t="s">
        <v>647</v>
      </c>
      <c r="J84" s="8">
        <v>0.29299999999999998</v>
      </c>
      <c r="K84" s="8" t="s">
        <v>354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>
      <c r="A85" s="8" t="s">
        <v>206</v>
      </c>
      <c r="B85" s="8">
        <v>12</v>
      </c>
      <c r="C85" s="8" t="s">
        <v>626</v>
      </c>
      <c r="D85" s="8" t="s">
        <v>138</v>
      </c>
      <c r="E85" s="8"/>
      <c r="F85" s="8"/>
      <c r="G85" s="8" t="s">
        <v>636</v>
      </c>
      <c r="H85" s="8" t="s">
        <v>637</v>
      </c>
      <c r="I85" s="8"/>
      <c r="J85" s="8">
        <v>1</v>
      </c>
      <c r="K85" s="8" t="s">
        <v>638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>
      <c r="A86" s="8" t="s">
        <v>206</v>
      </c>
      <c r="B86" s="8">
        <v>12</v>
      </c>
      <c r="C86" s="8" t="s">
        <v>626</v>
      </c>
      <c r="D86" s="8" t="s">
        <v>138</v>
      </c>
      <c r="E86" s="8"/>
      <c r="F86" s="8"/>
      <c r="G86" s="8" t="s">
        <v>618</v>
      </c>
      <c r="H86" s="8" t="s">
        <v>639</v>
      </c>
      <c r="I86" s="8"/>
      <c r="J86" s="8">
        <v>1</v>
      </c>
      <c r="K86" s="8" t="s">
        <v>346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>
      <c r="A87" s="8" t="s">
        <v>206</v>
      </c>
      <c r="B87" s="8">
        <v>12</v>
      </c>
      <c r="C87" s="8" t="s">
        <v>626</v>
      </c>
      <c r="D87" s="8" t="s">
        <v>138</v>
      </c>
      <c r="E87" s="8"/>
      <c r="F87" s="8"/>
      <c r="G87" s="8" t="s">
        <v>617</v>
      </c>
      <c r="H87" s="8" t="s">
        <v>640</v>
      </c>
      <c r="I87" s="8" t="s">
        <v>349</v>
      </c>
      <c r="J87" s="8">
        <v>0.27777777777777779</v>
      </c>
      <c r="K87" s="8" t="s">
        <v>354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>
      <c r="A88" s="3" t="s">
        <v>188</v>
      </c>
      <c r="B88" s="3">
        <v>13</v>
      </c>
      <c r="C88" s="3" t="s">
        <v>626</v>
      </c>
      <c r="D88" s="3" t="s">
        <v>139</v>
      </c>
      <c r="E88" s="3" t="s">
        <v>650</v>
      </c>
      <c r="F88" s="3" t="s">
        <v>628</v>
      </c>
      <c r="G88" s="3" t="s">
        <v>614</v>
      </c>
      <c r="H88" s="3" t="s">
        <v>629</v>
      </c>
      <c r="I88" s="3" t="s">
        <v>630</v>
      </c>
      <c r="J88" s="3">
        <v>1</v>
      </c>
      <c r="K88" s="3" t="s">
        <v>354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>
      <c r="A89" s="3" t="s">
        <v>188</v>
      </c>
      <c r="B89" s="3">
        <v>13</v>
      </c>
      <c r="C89" s="3" t="s">
        <v>626</v>
      </c>
      <c r="D89" s="3" t="s">
        <v>139</v>
      </c>
      <c r="E89" s="3"/>
      <c r="F89" s="3"/>
      <c r="G89" s="3" t="s">
        <v>631</v>
      </c>
      <c r="H89" s="3" t="s">
        <v>632</v>
      </c>
      <c r="I89" s="3"/>
      <c r="J89" s="3">
        <v>1</v>
      </c>
      <c r="K89" s="3" t="s">
        <v>346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>
      <c r="A90" s="3" t="s">
        <v>188</v>
      </c>
      <c r="B90" s="3">
        <v>13</v>
      </c>
      <c r="C90" s="3" t="s">
        <v>626</v>
      </c>
      <c r="D90" s="3" t="s">
        <v>139</v>
      </c>
      <c r="E90" s="3"/>
      <c r="F90" s="3"/>
      <c r="G90" s="3" t="s">
        <v>616</v>
      </c>
      <c r="H90" s="3" t="s">
        <v>633</v>
      </c>
      <c r="I90" s="3" t="s">
        <v>634</v>
      </c>
      <c r="J90" s="3">
        <v>1</v>
      </c>
      <c r="K90" s="3" t="s">
        <v>354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>
      <c r="A91" s="3" t="s">
        <v>188</v>
      </c>
      <c r="B91" s="3">
        <v>13</v>
      </c>
      <c r="C91" s="3" t="s">
        <v>626</v>
      </c>
      <c r="D91" s="3" t="s">
        <v>139</v>
      </c>
      <c r="E91" s="3"/>
      <c r="F91" s="3"/>
      <c r="G91" s="3" t="s">
        <v>635</v>
      </c>
      <c r="H91" s="3" t="s">
        <v>629</v>
      </c>
      <c r="I91" s="3" t="s">
        <v>630</v>
      </c>
      <c r="J91" s="3">
        <v>1</v>
      </c>
      <c r="K91" s="3" t="s">
        <v>346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>
      <c r="A92" s="3" t="s">
        <v>188</v>
      </c>
      <c r="B92" s="3">
        <v>13</v>
      </c>
      <c r="C92" s="3" t="s">
        <v>626</v>
      </c>
      <c r="D92" s="3" t="s">
        <v>139</v>
      </c>
      <c r="E92" s="3"/>
      <c r="F92" s="3"/>
      <c r="G92" s="3" t="s">
        <v>645</v>
      </c>
      <c r="H92" s="3" t="s">
        <v>646</v>
      </c>
      <c r="I92" s="3" t="s">
        <v>647</v>
      </c>
      <c r="J92" s="3">
        <v>0.29299999999999998</v>
      </c>
      <c r="K92" s="3" t="s">
        <v>354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>
      <c r="A93" s="3" t="s">
        <v>188</v>
      </c>
      <c r="B93" s="3">
        <v>13</v>
      </c>
      <c r="C93" s="3" t="s">
        <v>626</v>
      </c>
      <c r="D93" s="3" t="s">
        <v>139</v>
      </c>
      <c r="E93" s="3"/>
      <c r="F93" s="3"/>
      <c r="G93" s="3" t="s">
        <v>636</v>
      </c>
      <c r="H93" s="3" t="s">
        <v>637</v>
      </c>
      <c r="I93" s="3"/>
      <c r="J93" s="3">
        <v>1</v>
      </c>
      <c r="K93" s="3" t="s">
        <v>638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>
      <c r="A94" s="3" t="s">
        <v>188</v>
      </c>
      <c r="B94" s="3">
        <v>13</v>
      </c>
      <c r="C94" s="3" t="s">
        <v>626</v>
      </c>
      <c r="D94" s="3" t="s">
        <v>139</v>
      </c>
      <c r="E94" s="3"/>
      <c r="F94" s="3"/>
      <c r="G94" s="3" t="s">
        <v>618</v>
      </c>
      <c r="H94" s="3" t="s">
        <v>639</v>
      </c>
      <c r="I94" s="3"/>
      <c r="J94" s="3">
        <v>1</v>
      </c>
      <c r="K94" s="3" t="s">
        <v>346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>
      <c r="A95" s="3" t="s">
        <v>188</v>
      </c>
      <c r="B95" s="3">
        <v>13</v>
      </c>
      <c r="C95" s="3" t="s">
        <v>626</v>
      </c>
      <c r="D95" s="3" t="s">
        <v>139</v>
      </c>
      <c r="E95" s="3"/>
      <c r="F95" s="3"/>
      <c r="G95" s="3" t="s">
        <v>617</v>
      </c>
      <c r="H95" s="3" t="s">
        <v>640</v>
      </c>
      <c r="I95" s="3" t="s">
        <v>349</v>
      </c>
      <c r="J95" s="3">
        <v>0.27777777777777779</v>
      </c>
      <c r="K95" s="3" t="s">
        <v>346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>
      <c r="A96" s="8" t="s">
        <v>340</v>
      </c>
      <c r="B96" s="8">
        <v>14</v>
      </c>
      <c r="C96" s="8" t="s">
        <v>651</v>
      </c>
      <c r="D96" s="8" t="s">
        <v>116</v>
      </c>
      <c r="E96" s="8"/>
      <c r="F96" s="8"/>
      <c r="G96" s="8" t="s">
        <v>614</v>
      </c>
      <c r="H96" s="8" t="s">
        <v>629</v>
      </c>
      <c r="I96" s="8" t="s">
        <v>630</v>
      </c>
      <c r="J96" s="8">
        <v>1</v>
      </c>
      <c r="K96" s="8" t="s">
        <v>346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>
      <c r="A97" s="8" t="s">
        <v>340</v>
      </c>
      <c r="B97" s="8">
        <v>14</v>
      </c>
      <c r="C97" s="8" t="s">
        <v>651</v>
      </c>
      <c r="D97" s="8" t="s">
        <v>116</v>
      </c>
      <c r="E97" s="8"/>
      <c r="F97" s="8"/>
      <c r="G97" s="8" t="s">
        <v>631</v>
      </c>
      <c r="H97" s="8" t="s">
        <v>632</v>
      </c>
      <c r="I97" s="8"/>
      <c r="J97" s="8">
        <v>1</v>
      </c>
      <c r="K97" s="8" t="s">
        <v>346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>
      <c r="A98" s="8" t="s">
        <v>340</v>
      </c>
      <c r="B98" s="8">
        <v>14</v>
      </c>
      <c r="C98" s="8" t="s">
        <v>651</v>
      </c>
      <c r="D98" s="8" t="s">
        <v>116</v>
      </c>
      <c r="E98" s="8"/>
      <c r="F98" s="8"/>
      <c r="G98" s="8" t="s">
        <v>616</v>
      </c>
      <c r="H98" s="8" t="s">
        <v>633</v>
      </c>
      <c r="I98" s="8" t="s">
        <v>634</v>
      </c>
      <c r="J98" s="8">
        <v>1</v>
      </c>
      <c r="K98" s="8" t="s">
        <v>346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>
      <c r="A99" s="8" t="s">
        <v>340</v>
      </c>
      <c r="B99" s="8">
        <v>14</v>
      </c>
      <c r="C99" s="8" t="s">
        <v>651</v>
      </c>
      <c r="D99" s="8" t="s">
        <v>116</v>
      </c>
      <c r="E99" s="8"/>
      <c r="F99" s="8"/>
      <c r="G99" s="8" t="s">
        <v>635</v>
      </c>
      <c r="H99" s="8" t="s">
        <v>629</v>
      </c>
      <c r="I99" s="8" t="s">
        <v>630</v>
      </c>
      <c r="J99" s="8">
        <v>1</v>
      </c>
      <c r="K99" s="8" t="s">
        <v>346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>
      <c r="A100" s="8" t="s">
        <v>340</v>
      </c>
      <c r="B100" s="8">
        <v>14</v>
      </c>
      <c r="C100" s="8" t="s">
        <v>651</v>
      </c>
      <c r="D100" s="8" t="s">
        <v>116</v>
      </c>
      <c r="E100" s="8"/>
      <c r="F100" s="8"/>
      <c r="G100" s="8" t="s">
        <v>636</v>
      </c>
      <c r="H100" s="8" t="s">
        <v>637</v>
      </c>
      <c r="I100" s="8"/>
      <c r="J100" s="8">
        <v>1</v>
      </c>
      <c r="K100" s="8" t="s">
        <v>164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>
      <c r="A101" s="8" t="s">
        <v>340</v>
      </c>
      <c r="B101" s="8">
        <v>14</v>
      </c>
      <c r="C101" s="8" t="s">
        <v>651</v>
      </c>
      <c r="D101" s="8" t="s">
        <v>116</v>
      </c>
      <c r="E101" s="8"/>
      <c r="F101" s="8"/>
      <c r="G101" s="8" t="s">
        <v>618</v>
      </c>
      <c r="H101" s="8" t="s">
        <v>639</v>
      </c>
      <c r="I101" s="8"/>
      <c r="J101" s="8">
        <v>1</v>
      </c>
      <c r="K101" s="8" t="s">
        <v>346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>
      <c r="A102" s="8" t="s">
        <v>340</v>
      </c>
      <c r="B102" s="8">
        <v>14</v>
      </c>
      <c r="C102" s="8" t="s">
        <v>651</v>
      </c>
      <c r="D102" s="8" t="s">
        <v>116</v>
      </c>
      <c r="E102" s="8"/>
      <c r="F102" s="8"/>
      <c r="G102" s="8" t="s">
        <v>617</v>
      </c>
      <c r="H102" s="8" t="s">
        <v>640</v>
      </c>
      <c r="I102" s="8" t="s">
        <v>349</v>
      </c>
      <c r="J102" s="8">
        <v>0.27777777777777779</v>
      </c>
      <c r="K102" s="8" t="s">
        <v>346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>
      <c r="A103" s="3" t="s">
        <v>341</v>
      </c>
      <c r="B103" s="3">
        <v>15</v>
      </c>
      <c r="C103" s="3" t="s">
        <v>651</v>
      </c>
      <c r="D103" s="3" t="s">
        <v>116</v>
      </c>
      <c r="E103" s="3"/>
      <c r="F103" s="3"/>
      <c r="G103" s="3" t="s">
        <v>614</v>
      </c>
      <c r="H103" s="3" t="s">
        <v>629</v>
      </c>
      <c r="I103" s="3" t="s">
        <v>630</v>
      </c>
      <c r="J103" s="3">
        <v>1</v>
      </c>
      <c r="K103" s="3" t="s">
        <v>354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>
      <c r="A104" s="3" t="s">
        <v>341</v>
      </c>
      <c r="B104" s="3">
        <v>15</v>
      </c>
      <c r="C104" s="3" t="s">
        <v>651</v>
      </c>
      <c r="D104" s="3" t="s">
        <v>116</v>
      </c>
      <c r="E104" s="3"/>
      <c r="F104" s="3"/>
      <c r="G104" s="3" t="s">
        <v>631</v>
      </c>
      <c r="H104" s="3" t="s">
        <v>632</v>
      </c>
      <c r="I104" s="3"/>
      <c r="J104" s="3">
        <v>1</v>
      </c>
      <c r="K104" s="3" t="s">
        <v>346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>
      <c r="A105" s="3" t="s">
        <v>341</v>
      </c>
      <c r="B105" s="3">
        <v>15</v>
      </c>
      <c r="C105" s="3" t="s">
        <v>651</v>
      </c>
      <c r="D105" s="3" t="s">
        <v>116</v>
      </c>
      <c r="E105" s="3"/>
      <c r="F105" s="3"/>
      <c r="G105" s="3" t="s">
        <v>616</v>
      </c>
      <c r="H105" s="3" t="s">
        <v>633</v>
      </c>
      <c r="I105" s="3" t="s">
        <v>634</v>
      </c>
      <c r="J105" s="3">
        <v>1</v>
      </c>
      <c r="K105" s="3" t="s">
        <v>354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>
      <c r="A106" s="3" t="s">
        <v>341</v>
      </c>
      <c r="B106" s="3">
        <v>15</v>
      </c>
      <c r="C106" s="3" t="s">
        <v>651</v>
      </c>
      <c r="D106" s="3" t="s">
        <v>116</v>
      </c>
      <c r="E106" s="3"/>
      <c r="F106" s="3"/>
      <c r="G106" s="3" t="s">
        <v>635</v>
      </c>
      <c r="H106" s="3" t="s">
        <v>629</v>
      </c>
      <c r="I106" s="3" t="s">
        <v>630</v>
      </c>
      <c r="J106" s="3">
        <v>1</v>
      </c>
      <c r="K106" s="3" t="s">
        <v>354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>
      <c r="A107" s="3" t="s">
        <v>341</v>
      </c>
      <c r="B107" s="3">
        <v>15</v>
      </c>
      <c r="C107" s="3" t="s">
        <v>651</v>
      </c>
      <c r="D107" s="3" t="s">
        <v>116</v>
      </c>
      <c r="E107" s="3"/>
      <c r="F107" s="3"/>
      <c r="G107" s="3" t="s">
        <v>636</v>
      </c>
      <c r="H107" s="3" t="s">
        <v>637</v>
      </c>
      <c r="I107" s="3"/>
      <c r="J107" s="3">
        <v>1</v>
      </c>
      <c r="K107" s="3" t="s">
        <v>164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>
      <c r="A108" s="3" t="s">
        <v>341</v>
      </c>
      <c r="B108" s="3">
        <v>15</v>
      </c>
      <c r="C108" s="3" t="s">
        <v>651</v>
      </c>
      <c r="D108" s="3" t="s">
        <v>116</v>
      </c>
      <c r="E108" s="3"/>
      <c r="F108" s="3"/>
      <c r="G108" s="3" t="s">
        <v>618</v>
      </c>
      <c r="H108" s="3" t="s">
        <v>639</v>
      </c>
      <c r="I108" s="3"/>
      <c r="J108" s="3">
        <v>1</v>
      </c>
      <c r="K108" s="3" t="s">
        <v>346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>
      <c r="A109" s="3" t="s">
        <v>341</v>
      </c>
      <c r="B109" s="3">
        <v>15</v>
      </c>
      <c r="C109" s="3" t="s">
        <v>651</v>
      </c>
      <c r="D109" s="3" t="s">
        <v>116</v>
      </c>
      <c r="E109" s="3"/>
      <c r="F109" s="3"/>
      <c r="G109" s="3" t="s">
        <v>617</v>
      </c>
      <c r="H109" s="3" t="s">
        <v>640</v>
      </c>
      <c r="I109" s="3" t="s">
        <v>349</v>
      </c>
      <c r="J109" s="3">
        <v>0.27777777777777779</v>
      </c>
      <c r="K109" s="3" t="s">
        <v>354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>
      <c r="A110" s="8" t="s">
        <v>342</v>
      </c>
      <c r="B110" s="8">
        <v>16</v>
      </c>
      <c r="C110" s="8" t="s">
        <v>651</v>
      </c>
      <c r="D110" s="8" t="s">
        <v>116</v>
      </c>
      <c r="E110" s="8"/>
      <c r="F110" s="8"/>
      <c r="G110" s="8" t="s">
        <v>614</v>
      </c>
      <c r="H110" s="8" t="s">
        <v>629</v>
      </c>
      <c r="I110" s="8" t="s">
        <v>630</v>
      </c>
      <c r="J110" s="8">
        <v>1</v>
      </c>
      <c r="K110" s="8" t="s">
        <v>354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>
      <c r="A111" s="8" t="s">
        <v>342</v>
      </c>
      <c r="B111" s="8">
        <v>16</v>
      </c>
      <c r="C111" s="8" t="s">
        <v>651</v>
      </c>
      <c r="D111" s="8" t="s">
        <v>116</v>
      </c>
      <c r="E111" s="8"/>
      <c r="F111" s="8"/>
      <c r="G111" s="8" t="s">
        <v>631</v>
      </c>
      <c r="H111" s="8" t="s">
        <v>632</v>
      </c>
      <c r="I111" s="8"/>
      <c r="J111" s="8">
        <v>1</v>
      </c>
      <c r="K111" s="8" t="s">
        <v>346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>
      <c r="A112" s="8" t="s">
        <v>342</v>
      </c>
      <c r="B112" s="8">
        <v>16</v>
      </c>
      <c r="C112" s="8" t="s">
        <v>651</v>
      </c>
      <c r="D112" s="8" t="s">
        <v>116</v>
      </c>
      <c r="E112" s="8"/>
      <c r="F112" s="8"/>
      <c r="G112" s="8" t="s">
        <v>616</v>
      </c>
      <c r="H112" s="8" t="s">
        <v>633</v>
      </c>
      <c r="I112" s="8" t="s">
        <v>634</v>
      </c>
      <c r="J112" s="8">
        <v>1</v>
      </c>
      <c r="K112" s="8" t="s">
        <v>354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>
      <c r="A113" s="8" t="s">
        <v>342</v>
      </c>
      <c r="B113" s="8">
        <v>16</v>
      </c>
      <c r="C113" s="8" t="s">
        <v>651</v>
      </c>
      <c r="D113" s="8" t="s">
        <v>116</v>
      </c>
      <c r="E113" s="8"/>
      <c r="F113" s="8"/>
      <c r="G113" s="8" t="s">
        <v>635</v>
      </c>
      <c r="H113" s="8" t="s">
        <v>629</v>
      </c>
      <c r="I113" s="8" t="s">
        <v>630</v>
      </c>
      <c r="J113" s="8">
        <v>1</v>
      </c>
      <c r="K113" s="8" t="s">
        <v>354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>
      <c r="A114" s="8" t="s">
        <v>342</v>
      </c>
      <c r="B114" s="8">
        <v>16</v>
      </c>
      <c r="C114" s="8" t="s">
        <v>651</v>
      </c>
      <c r="D114" s="8" t="s">
        <v>116</v>
      </c>
      <c r="E114" s="8"/>
      <c r="F114" s="8"/>
      <c r="G114" s="8" t="s">
        <v>636</v>
      </c>
      <c r="H114" s="8" t="s">
        <v>637</v>
      </c>
      <c r="I114" s="8"/>
      <c r="J114" s="8">
        <v>1</v>
      </c>
      <c r="K114" s="8" t="s">
        <v>164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>
      <c r="A115" s="8" t="s">
        <v>342</v>
      </c>
      <c r="B115" s="8">
        <v>16</v>
      </c>
      <c r="C115" s="8" t="s">
        <v>651</v>
      </c>
      <c r="D115" s="8" t="s">
        <v>116</v>
      </c>
      <c r="E115" s="8"/>
      <c r="F115" s="8"/>
      <c r="G115" s="8" t="s">
        <v>618</v>
      </c>
      <c r="H115" s="8" t="s">
        <v>639</v>
      </c>
      <c r="I115" s="8"/>
      <c r="J115" s="8">
        <v>1</v>
      </c>
      <c r="K115" s="8" t="s">
        <v>346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>
      <c r="A116" s="8" t="s">
        <v>342</v>
      </c>
      <c r="B116" s="8">
        <v>16</v>
      </c>
      <c r="C116" s="8" t="s">
        <v>651</v>
      </c>
      <c r="D116" s="8" t="s">
        <v>116</v>
      </c>
      <c r="E116" s="8"/>
      <c r="F116" s="8"/>
      <c r="G116" s="8" t="s">
        <v>617</v>
      </c>
      <c r="H116" s="8" t="s">
        <v>640</v>
      </c>
      <c r="I116" s="8" t="s">
        <v>349</v>
      </c>
      <c r="J116" s="8">
        <v>0.27777777777777779</v>
      </c>
      <c r="K116" s="8" t="s">
        <v>354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>
      <c r="A117" s="3" t="s">
        <v>343</v>
      </c>
      <c r="B117" s="3">
        <v>17</v>
      </c>
      <c r="C117" s="3" t="s">
        <v>651</v>
      </c>
      <c r="D117" s="3" t="s">
        <v>116</v>
      </c>
      <c r="E117" s="3"/>
      <c r="F117" s="3"/>
      <c r="G117" s="3" t="s">
        <v>614</v>
      </c>
      <c r="H117" s="3" t="s">
        <v>629</v>
      </c>
      <c r="I117" s="3" t="s">
        <v>630</v>
      </c>
      <c r="J117" s="3">
        <v>1</v>
      </c>
      <c r="K117" s="3" t="s">
        <v>354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>
      <c r="A118" s="3" t="s">
        <v>343</v>
      </c>
      <c r="B118" s="3">
        <v>17</v>
      </c>
      <c r="C118" s="3" t="s">
        <v>651</v>
      </c>
      <c r="D118" s="3" t="s">
        <v>116</v>
      </c>
      <c r="E118" s="3"/>
      <c r="F118" s="3"/>
      <c r="G118" s="3" t="s">
        <v>631</v>
      </c>
      <c r="H118" s="3" t="s">
        <v>632</v>
      </c>
      <c r="I118" s="3"/>
      <c r="J118" s="3">
        <v>1</v>
      </c>
      <c r="K118" s="3" t="s">
        <v>346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>
      <c r="A119" s="3" t="s">
        <v>343</v>
      </c>
      <c r="B119" s="3">
        <v>17</v>
      </c>
      <c r="C119" s="3" t="s">
        <v>651</v>
      </c>
      <c r="D119" s="3" t="s">
        <v>116</v>
      </c>
      <c r="E119" s="3"/>
      <c r="F119" s="3"/>
      <c r="G119" s="3" t="s">
        <v>616</v>
      </c>
      <c r="H119" s="3" t="s">
        <v>633</v>
      </c>
      <c r="I119" s="3" t="s">
        <v>634</v>
      </c>
      <c r="J119" s="3">
        <v>1</v>
      </c>
      <c r="K119" s="3" t="s">
        <v>354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>
      <c r="A120" s="3" t="s">
        <v>343</v>
      </c>
      <c r="B120" s="3">
        <v>17</v>
      </c>
      <c r="C120" s="3" t="s">
        <v>651</v>
      </c>
      <c r="D120" s="3" t="s">
        <v>116</v>
      </c>
      <c r="E120" s="3"/>
      <c r="F120" s="3"/>
      <c r="G120" s="3" t="s">
        <v>635</v>
      </c>
      <c r="H120" s="3" t="s">
        <v>629</v>
      </c>
      <c r="I120" s="3" t="s">
        <v>630</v>
      </c>
      <c r="J120" s="3">
        <v>1</v>
      </c>
      <c r="K120" s="3" t="s">
        <v>354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>
      <c r="A121" s="3" t="s">
        <v>343</v>
      </c>
      <c r="B121" s="3">
        <v>17</v>
      </c>
      <c r="C121" s="3" t="s">
        <v>651</v>
      </c>
      <c r="D121" s="3" t="s">
        <v>116</v>
      </c>
      <c r="E121" s="3"/>
      <c r="F121" s="3"/>
      <c r="G121" s="3" t="s">
        <v>636</v>
      </c>
      <c r="H121" s="3" t="s">
        <v>637</v>
      </c>
      <c r="I121" s="3"/>
      <c r="J121" s="3">
        <v>1</v>
      </c>
      <c r="K121" s="3" t="s">
        <v>164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>
      <c r="A122" s="3" t="s">
        <v>343</v>
      </c>
      <c r="B122" s="3">
        <v>17</v>
      </c>
      <c r="C122" s="3" t="s">
        <v>651</v>
      </c>
      <c r="D122" s="3" t="s">
        <v>116</v>
      </c>
      <c r="E122" s="3"/>
      <c r="F122" s="3"/>
      <c r="G122" s="3" t="s">
        <v>618</v>
      </c>
      <c r="H122" s="3" t="s">
        <v>639</v>
      </c>
      <c r="I122" s="3"/>
      <c r="J122" s="3">
        <v>1</v>
      </c>
      <c r="K122" s="3" t="s">
        <v>346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>
      <c r="A123" s="3" t="s">
        <v>343</v>
      </c>
      <c r="B123" s="3">
        <v>17</v>
      </c>
      <c r="C123" s="3" t="s">
        <v>651</v>
      </c>
      <c r="D123" s="3" t="s">
        <v>116</v>
      </c>
      <c r="E123" s="3"/>
      <c r="F123" s="3"/>
      <c r="G123" s="3" t="s">
        <v>617</v>
      </c>
      <c r="H123" s="3" t="s">
        <v>640</v>
      </c>
      <c r="I123" s="3" t="s">
        <v>349</v>
      </c>
      <c r="J123" s="3">
        <v>0.27777777777777779</v>
      </c>
      <c r="K123" s="3" t="s">
        <v>354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>
      <c r="A124" s="8" t="s">
        <v>196</v>
      </c>
      <c r="B124" s="8">
        <v>18</v>
      </c>
      <c r="C124" s="8" t="s">
        <v>626</v>
      </c>
      <c r="D124" s="8" t="s">
        <v>201</v>
      </c>
      <c r="E124" s="8" t="s">
        <v>652</v>
      </c>
      <c r="F124" s="8" t="s">
        <v>652</v>
      </c>
      <c r="G124" s="8" t="s">
        <v>614</v>
      </c>
      <c r="H124" s="8" t="s">
        <v>629</v>
      </c>
      <c r="I124" s="8" t="s">
        <v>630</v>
      </c>
      <c r="J124" s="8">
        <v>1</v>
      </c>
      <c r="K124" s="8" t="s">
        <v>354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>
      <c r="A125" s="8" t="s">
        <v>196</v>
      </c>
      <c r="B125" s="8">
        <v>18</v>
      </c>
      <c r="C125" s="8" t="s">
        <v>626</v>
      </c>
      <c r="D125" s="8" t="s">
        <v>201</v>
      </c>
      <c r="E125" s="8" t="s">
        <v>652</v>
      </c>
      <c r="F125" s="8" t="s">
        <v>652</v>
      </c>
      <c r="G125" s="8" t="s">
        <v>631</v>
      </c>
      <c r="H125" s="8" t="s">
        <v>632</v>
      </c>
      <c r="I125" s="8"/>
      <c r="J125" s="8">
        <v>1</v>
      </c>
      <c r="K125" s="8" t="s">
        <v>346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>
      <c r="A126" s="8" t="s">
        <v>196</v>
      </c>
      <c r="B126" s="8">
        <v>18</v>
      </c>
      <c r="C126" s="8" t="s">
        <v>626</v>
      </c>
      <c r="D126" s="8" t="s">
        <v>201</v>
      </c>
      <c r="E126" s="8" t="s">
        <v>652</v>
      </c>
      <c r="F126" s="8" t="s">
        <v>652</v>
      </c>
      <c r="G126" s="8" t="s">
        <v>616</v>
      </c>
      <c r="H126" s="8" t="s">
        <v>633</v>
      </c>
      <c r="I126" s="8" t="s">
        <v>634</v>
      </c>
      <c r="J126" s="8">
        <v>1</v>
      </c>
      <c r="K126" s="8" t="s">
        <v>354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>
      <c r="A127" s="8" t="s">
        <v>196</v>
      </c>
      <c r="B127" s="8">
        <v>18</v>
      </c>
      <c r="C127" s="8" t="s">
        <v>626</v>
      </c>
      <c r="D127" s="8" t="s">
        <v>201</v>
      </c>
      <c r="E127" s="8" t="s">
        <v>652</v>
      </c>
      <c r="F127" s="8" t="s">
        <v>652</v>
      </c>
      <c r="G127" s="8" t="s">
        <v>635</v>
      </c>
      <c r="H127" s="8" t="s">
        <v>629</v>
      </c>
      <c r="I127" s="8" t="s">
        <v>630</v>
      </c>
      <c r="J127" s="8">
        <v>1</v>
      </c>
      <c r="K127" s="8" t="s">
        <v>354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>
      <c r="A128" s="8" t="s">
        <v>196</v>
      </c>
      <c r="B128" s="8">
        <v>18</v>
      </c>
      <c r="C128" s="8" t="s">
        <v>626</v>
      </c>
      <c r="D128" s="8" t="s">
        <v>201</v>
      </c>
      <c r="E128" s="8" t="s">
        <v>652</v>
      </c>
      <c r="F128" s="8" t="s">
        <v>652</v>
      </c>
      <c r="G128" s="8" t="s">
        <v>636</v>
      </c>
      <c r="H128" s="8" t="s">
        <v>637</v>
      </c>
      <c r="I128" s="8"/>
      <c r="J128" s="8">
        <v>1</v>
      </c>
      <c r="K128" s="8" t="s">
        <v>164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>
      <c r="A129" s="8" t="s">
        <v>196</v>
      </c>
      <c r="B129" s="8">
        <v>18</v>
      </c>
      <c r="C129" s="8" t="s">
        <v>626</v>
      </c>
      <c r="D129" s="8" t="s">
        <v>201</v>
      </c>
      <c r="E129" s="8" t="s">
        <v>652</v>
      </c>
      <c r="F129" s="8" t="s">
        <v>652</v>
      </c>
      <c r="G129" s="8" t="s">
        <v>618</v>
      </c>
      <c r="H129" s="8" t="s">
        <v>639</v>
      </c>
      <c r="I129" s="8"/>
      <c r="J129" s="8">
        <v>1</v>
      </c>
      <c r="K129" s="8" t="s">
        <v>346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>
      <c r="A130" s="8" t="s">
        <v>196</v>
      </c>
      <c r="B130" s="8">
        <v>18</v>
      </c>
      <c r="C130" s="8" t="s">
        <v>626</v>
      </c>
      <c r="D130" s="8" t="s">
        <v>201</v>
      </c>
      <c r="E130" s="8" t="s">
        <v>652</v>
      </c>
      <c r="F130" s="8" t="s">
        <v>652</v>
      </c>
      <c r="G130" s="8" t="s">
        <v>617</v>
      </c>
      <c r="H130" s="8" t="s">
        <v>640</v>
      </c>
      <c r="I130" s="8" t="s">
        <v>349</v>
      </c>
      <c r="J130" s="8">
        <v>0.27777777777777779</v>
      </c>
      <c r="K130" s="8" t="s">
        <v>354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>
      <c r="A131" s="3" t="s">
        <v>186</v>
      </c>
      <c r="B131" s="3">
        <v>19</v>
      </c>
      <c r="C131" s="3" t="s">
        <v>626</v>
      </c>
      <c r="D131" s="3" t="s">
        <v>119</v>
      </c>
      <c r="E131" s="3" t="s">
        <v>652</v>
      </c>
      <c r="F131" s="3" t="s">
        <v>652</v>
      </c>
      <c r="G131" s="3" t="s">
        <v>614</v>
      </c>
      <c r="H131" s="3" t="s">
        <v>629</v>
      </c>
      <c r="I131" s="3" t="s">
        <v>630</v>
      </c>
      <c r="J131" s="3">
        <v>1</v>
      </c>
      <c r="K131" s="13" t="s">
        <v>346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>
      <c r="A132" s="3" t="s">
        <v>186</v>
      </c>
      <c r="B132" s="3">
        <v>19</v>
      </c>
      <c r="C132" s="3" t="s">
        <v>626</v>
      </c>
      <c r="D132" s="3" t="s">
        <v>119</v>
      </c>
      <c r="E132" s="3" t="s">
        <v>652</v>
      </c>
      <c r="F132" s="3" t="s">
        <v>652</v>
      </c>
      <c r="G132" s="3" t="s">
        <v>631</v>
      </c>
      <c r="H132" s="3" t="s">
        <v>632</v>
      </c>
      <c r="I132" s="3"/>
      <c r="J132" s="3">
        <v>1</v>
      </c>
      <c r="K132" s="3" t="s">
        <v>346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>
      <c r="A133" s="3" t="s">
        <v>186</v>
      </c>
      <c r="B133" s="3">
        <v>19</v>
      </c>
      <c r="C133" s="3" t="s">
        <v>626</v>
      </c>
      <c r="D133" s="3" t="s">
        <v>119</v>
      </c>
      <c r="E133" s="3" t="s">
        <v>652</v>
      </c>
      <c r="F133" s="3" t="s">
        <v>652</v>
      </c>
      <c r="G133" s="3" t="s">
        <v>616</v>
      </c>
      <c r="H133" s="3" t="s">
        <v>633</v>
      </c>
      <c r="I133" s="3" t="s">
        <v>634</v>
      </c>
      <c r="J133" s="3">
        <v>1</v>
      </c>
      <c r="K133" s="13" t="s">
        <v>346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>
      <c r="A134" s="3" t="s">
        <v>186</v>
      </c>
      <c r="B134" s="3">
        <v>19</v>
      </c>
      <c r="C134" s="3" t="s">
        <v>626</v>
      </c>
      <c r="D134" s="3" t="s">
        <v>119</v>
      </c>
      <c r="E134" s="3" t="s">
        <v>652</v>
      </c>
      <c r="F134" s="3" t="s">
        <v>652</v>
      </c>
      <c r="G134" s="3" t="s">
        <v>635</v>
      </c>
      <c r="H134" s="3" t="s">
        <v>629</v>
      </c>
      <c r="I134" s="3" t="s">
        <v>630</v>
      </c>
      <c r="J134" s="3">
        <v>1</v>
      </c>
      <c r="K134" s="3" t="s">
        <v>354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>
      <c r="A135" s="3" t="s">
        <v>186</v>
      </c>
      <c r="B135" s="3">
        <v>19</v>
      </c>
      <c r="C135" s="3" t="s">
        <v>626</v>
      </c>
      <c r="D135" s="3" t="s">
        <v>119</v>
      </c>
      <c r="E135" s="3" t="s">
        <v>652</v>
      </c>
      <c r="F135" s="3" t="s">
        <v>652</v>
      </c>
      <c r="G135" s="3" t="s">
        <v>645</v>
      </c>
      <c r="H135" s="3" t="s">
        <v>646</v>
      </c>
      <c r="I135" s="3" t="s">
        <v>647</v>
      </c>
      <c r="J135" s="3">
        <v>0.29299999999999998</v>
      </c>
      <c r="K135" s="3" t="s">
        <v>354</v>
      </c>
      <c r="L135" s="2">
        <v>7.9619999999999997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>
      <c r="A136" s="3" t="s">
        <v>186</v>
      </c>
      <c r="B136" s="3">
        <v>19</v>
      </c>
      <c r="C136" s="3" t="s">
        <v>626</v>
      </c>
      <c r="D136" s="3" t="s">
        <v>119</v>
      </c>
      <c r="E136" s="3" t="s">
        <v>652</v>
      </c>
      <c r="F136" s="3" t="s">
        <v>652</v>
      </c>
      <c r="G136" s="3" t="s">
        <v>636</v>
      </c>
      <c r="H136" s="3" t="s">
        <v>637</v>
      </c>
      <c r="I136" s="3"/>
      <c r="J136" s="3">
        <v>1</v>
      </c>
      <c r="K136" s="3" t="s">
        <v>638</v>
      </c>
      <c r="L136" s="2">
        <v>0.9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>
      <c r="A137" s="3" t="s">
        <v>186</v>
      </c>
      <c r="B137" s="3">
        <v>19</v>
      </c>
      <c r="C137" s="3" t="s">
        <v>626</v>
      </c>
      <c r="D137" s="3" t="s">
        <v>119</v>
      </c>
      <c r="E137" s="3" t="s">
        <v>652</v>
      </c>
      <c r="F137" s="3" t="s">
        <v>652</v>
      </c>
      <c r="G137" s="3" t="s">
        <v>618</v>
      </c>
      <c r="H137" s="3" t="s">
        <v>639</v>
      </c>
      <c r="I137" s="3"/>
      <c r="J137" s="3">
        <v>1</v>
      </c>
      <c r="K137" s="3" t="s">
        <v>346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>
      <c r="A138" s="3" t="s">
        <v>186</v>
      </c>
      <c r="B138" s="3">
        <v>19</v>
      </c>
      <c r="C138" s="3" t="s">
        <v>626</v>
      </c>
      <c r="D138" s="3" t="s">
        <v>119</v>
      </c>
      <c r="E138" s="3" t="s">
        <v>652</v>
      </c>
      <c r="F138" s="3" t="s">
        <v>652</v>
      </c>
      <c r="G138" s="3" t="s">
        <v>617</v>
      </c>
      <c r="H138" s="3" t="s">
        <v>640</v>
      </c>
      <c r="I138" s="3" t="s">
        <v>349</v>
      </c>
      <c r="J138" s="3">
        <v>0.27777777777777779</v>
      </c>
      <c r="K138" s="3" t="s">
        <v>354</v>
      </c>
      <c r="L138" s="2"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>
      <c r="A139" s="8" t="s">
        <v>187</v>
      </c>
      <c r="B139" s="8">
        <v>20</v>
      </c>
      <c r="C139" s="8" t="s">
        <v>626</v>
      </c>
      <c r="D139" s="8" t="s">
        <v>115</v>
      </c>
      <c r="E139" s="8" t="s">
        <v>652</v>
      </c>
      <c r="F139" s="8" t="s">
        <v>652</v>
      </c>
      <c r="G139" s="8" t="s">
        <v>614</v>
      </c>
      <c r="H139" s="8" t="s">
        <v>629</v>
      </c>
      <c r="I139" s="8" t="s">
        <v>630</v>
      </c>
      <c r="J139" s="8">
        <v>1</v>
      </c>
      <c r="K139" s="13" t="s">
        <v>346</v>
      </c>
      <c r="L139" s="33">
        <v>630</v>
      </c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</row>
    <row r="140" spans="1:41">
      <c r="A140" s="8" t="s">
        <v>187</v>
      </c>
      <c r="B140" s="8">
        <v>20</v>
      </c>
      <c r="C140" s="8" t="s">
        <v>626</v>
      </c>
      <c r="D140" s="8" t="s">
        <v>115</v>
      </c>
      <c r="E140" s="8" t="s">
        <v>652</v>
      </c>
      <c r="F140" s="8" t="s">
        <v>652</v>
      </c>
      <c r="G140" s="8" t="s">
        <v>631</v>
      </c>
      <c r="H140" s="8" t="s">
        <v>632</v>
      </c>
      <c r="I140" s="8"/>
      <c r="J140" s="8">
        <v>1</v>
      </c>
      <c r="K140" s="8" t="s">
        <v>346</v>
      </c>
      <c r="L140" s="2">
        <v>31.535997477120201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>
      <c r="A141" s="8" t="s">
        <v>187</v>
      </c>
      <c r="B141" s="8">
        <v>20</v>
      </c>
      <c r="C141" s="8" t="s">
        <v>626</v>
      </c>
      <c r="D141" s="8" t="s">
        <v>115</v>
      </c>
      <c r="E141" s="8" t="s">
        <v>652</v>
      </c>
      <c r="F141" s="8" t="s">
        <v>652</v>
      </c>
      <c r="G141" s="8" t="s">
        <v>616</v>
      </c>
      <c r="H141" s="8" t="s">
        <v>633</v>
      </c>
      <c r="I141" s="8" t="s">
        <v>634</v>
      </c>
      <c r="J141" s="8">
        <v>1</v>
      </c>
      <c r="K141" s="13" t="s">
        <v>346</v>
      </c>
      <c r="L141" s="33">
        <v>30</v>
      </c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</row>
    <row r="142" spans="1:41">
      <c r="A142" s="8" t="s">
        <v>187</v>
      </c>
      <c r="B142" s="8">
        <v>20</v>
      </c>
      <c r="C142" s="8" t="s">
        <v>626</v>
      </c>
      <c r="D142" s="8" t="s">
        <v>115</v>
      </c>
      <c r="E142" s="8" t="s">
        <v>652</v>
      </c>
      <c r="F142" s="8" t="s">
        <v>652</v>
      </c>
      <c r="G142" s="8" t="s">
        <v>635</v>
      </c>
      <c r="H142" s="8" t="s">
        <v>629</v>
      </c>
      <c r="I142" s="8" t="s">
        <v>630</v>
      </c>
      <c r="J142" s="8">
        <v>1</v>
      </c>
      <c r="K142" s="8" t="s">
        <v>354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>
      <c r="A143" s="8" t="s">
        <v>187</v>
      </c>
      <c r="B143" s="8">
        <v>12</v>
      </c>
      <c r="C143" s="8" t="s">
        <v>626</v>
      </c>
      <c r="D143" s="8" t="s">
        <v>115</v>
      </c>
      <c r="E143" s="8" t="s">
        <v>652</v>
      </c>
      <c r="F143" s="8" t="s">
        <v>652</v>
      </c>
      <c r="G143" s="8" t="s">
        <v>645</v>
      </c>
      <c r="H143" s="8" t="s">
        <v>646</v>
      </c>
      <c r="I143" s="8" t="s">
        <v>647</v>
      </c>
      <c r="J143" s="8">
        <v>0.29299999999999998</v>
      </c>
      <c r="K143" s="8" t="s">
        <v>354</v>
      </c>
      <c r="L143" s="13">
        <v>7.9619999999999997</v>
      </c>
      <c r="M143" s="13">
        <v>7.9619999999999997</v>
      </c>
      <c r="N143" s="13">
        <v>7.9619999999999997</v>
      </c>
      <c r="O143" s="13">
        <v>7.9619999999999997</v>
      </c>
      <c r="P143" s="13">
        <v>7.9619999999999997</v>
      </c>
      <c r="Q143" s="13">
        <v>7.9619999999999997</v>
      </c>
      <c r="R143" s="13">
        <v>7.9619999999999997</v>
      </c>
      <c r="S143" s="13">
        <v>7.9619999999999997</v>
      </c>
      <c r="T143" s="13">
        <v>7.9619999999999997</v>
      </c>
      <c r="U143" s="13">
        <v>7.9619999999999997</v>
      </c>
      <c r="V143" s="13">
        <v>7.9619999999999997</v>
      </c>
      <c r="W143" s="13">
        <v>7.9619999999999997</v>
      </c>
      <c r="X143" s="13">
        <v>7.9619999999999997</v>
      </c>
      <c r="Y143" s="13">
        <v>7.9619999999999997</v>
      </c>
      <c r="Z143" s="13">
        <v>7.9619999999999997</v>
      </c>
      <c r="AA143" s="13">
        <v>7.9619999999999997</v>
      </c>
      <c r="AB143" s="13">
        <v>7.9619999999999997</v>
      </c>
      <c r="AC143" s="13">
        <v>7.9619999999999997</v>
      </c>
      <c r="AD143" s="13">
        <v>7.9619999999999997</v>
      </c>
      <c r="AE143" s="13">
        <v>7.9619999999999997</v>
      </c>
      <c r="AF143" s="13">
        <v>7.9619999999999997</v>
      </c>
      <c r="AG143" s="13">
        <v>7.9619999999999997</v>
      </c>
      <c r="AH143" s="13">
        <v>7.9619999999999997</v>
      </c>
      <c r="AI143" s="13">
        <v>7.9619999999999997</v>
      </c>
      <c r="AJ143" s="13">
        <v>7.9619999999999997</v>
      </c>
      <c r="AK143" s="13">
        <v>7.9619999999999997</v>
      </c>
      <c r="AL143" s="13">
        <v>7.9619999999999997</v>
      </c>
      <c r="AM143" s="13">
        <v>7.9619999999999997</v>
      </c>
      <c r="AN143" s="13">
        <v>7.9619999999999997</v>
      </c>
      <c r="AO143" s="13">
        <v>7.9619999999999997</v>
      </c>
    </row>
    <row r="144" spans="1:41">
      <c r="A144" s="8" t="s">
        <v>187</v>
      </c>
      <c r="B144" s="8">
        <v>20</v>
      </c>
      <c r="C144" s="8" t="s">
        <v>626</v>
      </c>
      <c r="D144" s="8" t="s">
        <v>115</v>
      </c>
      <c r="E144" s="8" t="s">
        <v>652</v>
      </c>
      <c r="F144" s="8" t="s">
        <v>652</v>
      </c>
      <c r="G144" s="8" t="s">
        <v>636</v>
      </c>
      <c r="H144" s="8" t="s">
        <v>637</v>
      </c>
      <c r="I144" s="8"/>
      <c r="J144" s="8">
        <v>1</v>
      </c>
      <c r="K144" s="8" t="s">
        <v>638</v>
      </c>
      <c r="L144" s="2">
        <v>0.9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>
      <c r="A145" s="8" t="s">
        <v>187</v>
      </c>
      <c r="B145" s="8">
        <v>20</v>
      </c>
      <c r="C145" s="8" t="s">
        <v>626</v>
      </c>
      <c r="D145" s="8" t="s">
        <v>115</v>
      </c>
      <c r="E145" s="8" t="s">
        <v>652</v>
      </c>
      <c r="F145" s="8" t="s">
        <v>652</v>
      </c>
      <c r="G145" s="8" t="s">
        <v>618</v>
      </c>
      <c r="H145" s="8" t="s">
        <v>639</v>
      </c>
      <c r="I145" s="8"/>
      <c r="J145" s="8">
        <v>1</v>
      </c>
      <c r="K145" s="8" t="s">
        <v>346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>
      <c r="A146" s="8" t="s">
        <v>187</v>
      </c>
      <c r="B146" s="8">
        <v>20</v>
      </c>
      <c r="C146" s="8" t="s">
        <v>626</v>
      </c>
      <c r="D146" s="8" t="s">
        <v>115</v>
      </c>
      <c r="E146" s="8" t="s">
        <v>652</v>
      </c>
      <c r="F146" s="8" t="s">
        <v>652</v>
      </c>
      <c r="G146" s="8" t="s">
        <v>617</v>
      </c>
      <c r="H146" s="8" t="s">
        <v>640</v>
      </c>
      <c r="I146" s="8" t="s">
        <v>349</v>
      </c>
      <c r="J146" s="8">
        <v>0.27777777777777779</v>
      </c>
      <c r="K146" s="13" t="s">
        <v>346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>
      <c r="A147" s="3" t="s">
        <v>344</v>
      </c>
      <c r="B147" s="3">
        <v>21</v>
      </c>
      <c r="C147" s="3" t="s">
        <v>626</v>
      </c>
      <c r="D147" s="3" t="s">
        <v>136</v>
      </c>
      <c r="E147" s="3" t="s">
        <v>652</v>
      </c>
      <c r="F147" s="3" t="s">
        <v>652</v>
      </c>
      <c r="G147" s="3" t="s">
        <v>614</v>
      </c>
      <c r="H147" s="3" t="s">
        <v>629</v>
      </c>
      <c r="I147" s="3" t="s">
        <v>630</v>
      </c>
      <c r="J147" s="3">
        <v>1</v>
      </c>
      <c r="K147" s="13" t="s">
        <v>346</v>
      </c>
      <c r="L147" s="2">
        <v>1158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>
      <c r="A148" s="3" t="s">
        <v>344</v>
      </c>
      <c r="B148" s="3">
        <v>21</v>
      </c>
      <c r="C148" s="3" t="s">
        <v>626</v>
      </c>
      <c r="D148" s="3" t="s">
        <v>136</v>
      </c>
      <c r="E148" s="3" t="s">
        <v>652</v>
      </c>
      <c r="F148" s="3" t="s">
        <v>652</v>
      </c>
      <c r="G148" s="3" t="s">
        <v>631</v>
      </c>
      <c r="H148" s="3" t="s">
        <v>632</v>
      </c>
      <c r="I148" s="3"/>
      <c r="J148" s="3">
        <v>1</v>
      </c>
      <c r="K148" s="3" t="s">
        <v>346</v>
      </c>
      <c r="L148" s="2">
        <f>L147*0.05</f>
        <v>57.900000000000006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>
      <c r="A149" s="3" t="s">
        <v>344</v>
      </c>
      <c r="B149" s="3">
        <v>21</v>
      </c>
      <c r="C149" s="3" t="s">
        <v>626</v>
      </c>
      <c r="D149" s="3" t="s">
        <v>136</v>
      </c>
      <c r="E149" s="3" t="s">
        <v>652</v>
      </c>
      <c r="F149" s="3" t="s">
        <v>652</v>
      </c>
      <c r="G149" s="3" t="s">
        <v>616</v>
      </c>
      <c r="H149" s="3" t="s">
        <v>633</v>
      </c>
      <c r="I149" s="3" t="s">
        <v>634</v>
      </c>
      <c r="J149" s="3">
        <v>1</v>
      </c>
      <c r="K149" s="13" t="s">
        <v>346</v>
      </c>
      <c r="L149" s="2">
        <v>18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>
      <c r="A150" s="3" t="s">
        <v>344</v>
      </c>
      <c r="B150" s="3">
        <v>21</v>
      </c>
      <c r="C150" s="3" t="s">
        <v>626</v>
      </c>
      <c r="D150" s="3" t="s">
        <v>136</v>
      </c>
      <c r="E150" s="3" t="s">
        <v>652</v>
      </c>
      <c r="F150" s="3" t="s">
        <v>652</v>
      </c>
      <c r="G150" s="3" t="s">
        <v>635</v>
      </c>
      <c r="H150" s="3" t="s">
        <v>629</v>
      </c>
      <c r="I150" s="3" t="s">
        <v>630</v>
      </c>
      <c r="J150" s="3">
        <v>1</v>
      </c>
      <c r="K150" s="3" t="s">
        <v>354</v>
      </c>
      <c r="L150" s="2"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>
      <c r="A151" s="3" t="s">
        <v>344</v>
      </c>
      <c r="B151" s="3">
        <v>21</v>
      </c>
      <c r="C151" s="3" t="s">
        <v>626</v>
      </c>
      <c r="D151" s="3" t="s">
        <v>136</v>
      </c>
      <c r="E151" s="3" t="s">
        <v>652</v>
      </c>
      <c r="F151" s="3" t="s">
        <v>652</v>
      </c>
      <c r="G151" s="3" t="s">
        <v>645</v>
      </c>
      <c r="H151" s="3" t="s">
        <v>646</v>
      </c>
      <c r="I151" s="3" t="s">
        <v>647</v>
      </c>
      <c r="J151" s="3">
        <v>0.29299999999999998</v>
      </c>
      <c r="K151" s="3" t="s">
        <v>354</v>
      </c>
      <c r="L151" s="2">
        <v>7.9619999999999997</v>
      </c>
      <c r="M151" s="2">
        <v>7.9619999999999997</v>
      </c>
      <c r="N151" s="2">
        <v>7.9619999999999997</v>
      </c>
      <c r="O151" s="2">
        <v>7.9619999999999997</v>
      </c>
      <c r="P151" s="2">
        <v>7.9619999999999997</v>
      </c>
      <c r="Q151" s="2">
        <v>7.9619999999999997</v>
      </c>
      <c r="R151" s="2">
        <v>7.9619999999999997</v>
      </c>
      <c r="S151" s="2">
        <v>7.9619999999999997</v>
      </c>
      <c r="T151" s="2">
        <v>7.9619999999999997</v>
      </c>
      <c r="U151" s="2">
        <v>7.9619999999999997</v>
      </c>
      <c r="V151" s="2">
        <v>7.9619999999999997</v>
      </c>
      <c r="W151" s="2">
        <v>7.9619999999999997</v>
      </c>
      <c r="X151" s="2">
        <v>7.9619999999999997</v>
      </c>
      <c r="Y151" s="2">
        <v>7.9619999999999997</v>
      </c>
      <c r="Z151" s="2">
        <v>7.9619999999999997</v>
      </c>
      <c r="AA151" s="2">
        <v>7.9619999999999997</v>
      </c>
      <c r="AB151" s="2">
        <v>7.9619999999999997</v>
      </c>
      <c r="AC151" s="2">
        <v>7.9619999999999997</v>
      </c>
      <c r="AD151" s="2">
        <v>7.9619999999999997</v>
      </c>
      <c r="AE151" s="2">
        <v>7.9619999999999997</v>
      </c>
      <c r="AF151" s="2">
        <v>7.9619999999999997</v>
      </c>
      <c r="AG151" s="2">
        <v>7.9619999999999997</v>
      </c>
      <c r="AH151" s="2">
        <v>7.9619999999999997</v>
      </c>
      <c r="AI151" s="2">
        <v>7.9619999999999997</v>
      </c>
      <c r="AJ151" s="2">
        <v>7.9619999999999997</v>
      </c>
      <c r="AK151" s="2">
        <v>7.9619999999999997</v>
      </c>
      <c r="AL151" s="2">
        <v>7.9619999999999997</v>
      </c>
      <c r="AM151" s="2">
        <v>7.9619999999999997</v>
      </c>
      <c r="AN151" s="2">
        <v>7.9619999999999997</v>
      </c>
      <c r="AO151" s="2">
        <v>7.9619999999999997</v>
      </c>
    </row>
    <row r="152" spans="1:41">
      <c r="A152" s="3" t="s">
        <v>344</v>
      </c>
      <c r="B152" s="3">
        <v>21</v>
      </c>
      <c r="C152" s="3" t="s">
        <v>626</v>
      </c>
      <c r="D152" s="3" t="s">
        <v>136</v>
      </c>
      <c r="E152" s="3" t="s">
        <v>652</v>
      </c>
      <c r="F152" s="3" t="s">
        <v>652</v>
      </c>
      <c r="G152" s="3" t="s">
        <v>636</v>
      </c>
      <c r="H152" s="3" t="s">
        <v>637</v>
      </c>
      <c r="I152" s="3"/>
      <c r="J152" s="3">
        <v>1</v>
      </c>
      <c r="K152" s="416" t="s">
        <v>346</v>
      </c>
      <c r="L152" s="416">
        <v>0.1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>
      <c r="A153" s="3" t="s">
        <v>344</v>
      </c>
      <c r="B153" s="3">
        <v>21</v>
      </c>
      <c r="C153" s="3" t="s">
        <v>626</v>
      </c>
      <c r="D153" s="3" t="s">
        <v>136</v>
      </c>
      <c r="E153" s="3" t="s">
        <v>652</v>
      </c>
      <c r="F153" s="3" t="s">
        <v>652</v>
      </c>
      <c r="G153" s="3" t="s">
        <v>618</v>
      </c>
      <c r="H153" s="3" t="s">
        <v>639</v>
      </c>
      <c r="I153" s="3"/>
      <c r="J153" s="3">
        <v>1</v>
      </c>
      <c r="K153" s="3" t="s">
        <v>346</v>
      </c>
      <c r="L153" s="2"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>
      <c r="A154" s="3" t="s">
        <v>344</v>
      </c>
      <c r="B154" s="3">
        <v>21</v>
      </c>
      <c r="C154" s="3" t="s">
        <v>626</v>
      </c>
      <c r="D154" s="3" t="s">
        <v>136</v>
      </c>
      <c r="E154" s="3" t="s">
        <v>652</v>
      </c>
      <c r="F154" s="3" t="s">
        <v>652</v>
      </c>
      <c r="G154" s="3" t="s">
        <v>617</v>
      </c>
      <c r="H154" s="3" t="s">
        <v>640</v>
      </c>
      <c r="I154" s="3" t="s">
        <v>349</v>
      </c>
      <c r="J154" s="3">
        <v>0.27777777777777779</v>
      </c>
      <c r="K154" s="3" t="s">
        <v>346</v>
      </c>
      <c r="L154" s="2">
        <f>L153*0.05</f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</sheetData>
  <sortState xmlns:xlrd2="http://schemas.microsoft.com/office/spreadsheetml/2017/richdata2" ref="A2:AO146">
    <sortCondition ref="B2:B146"/>
    <sortCondition ref="G2:G146"/>
  </sortState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00CA-8DD8-4552-9B65-889D1408AADC}">
  <sheetPr codeName="Sheet27">
    <tabColor theme="8" tint="0.59999389629810485"/>
  </sheetPr>
  <dimension ref="A1:AL172"/>
  <sheetViews>
    <sheetView zoomScale="85" zoomScaleNormal="85" workbookViewId="0">
      <pane ySplit="1" topLeftCell="A38" activePane="bottomLeft" state="frozen"/>
      <selection pane="bottomLeft" activeCell="M57" sqref="M57"/>
    </sheetView>
  </sheetViews>
  <sheetFormatPr defaultColWidth="11.21875" defaultRowHeight="14.4"/>
  <cols>
    <col min="2" max="2" width="37.77734375" bestFit="1" customWidth="1"/>
    <col min="4" max="4" width="15" bestFit="1" customWidth="1"/>
    <col min="6" max="6" width="13.77734375" customWidth="1"/>
    <col min="7" max="7" width="14" customWidth="1"/>
    <col min="8" max="8" width="12.77734375" bestFit="1" customWidth="1"/>
    <col min="9" max="9" width="12" bestFit="1" customWidth="1"/>
  </cols>
  <sheetData>
    <row r="1" spans="1:38">
      <c r="A1" s="4" t="s">
        <v>305</v>
      </c>
      <c r="B1" s="4" t="s">
        <v>310</v>
      </c>
      <c r="C1" s="4" t="s">
        <v>0</v>
      </c>
      <c r="D1" s="4" t="s">
        <v>79</v>
      </c>
      <c r="E1" s="4" t="s">
        <v>83</v>
      </c>
      <c r="F1" s="4" t="s">
        <v>317</v>
      </c>
      <c r="G1" s="15" t="s">
        <v>599</v>
      </c>
      <c r="H1" s="4" t="s">
        <v>393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s="3" t="s">
        <v>320</v>
      </c>
      <c r="B2" s="3" t="s">
        <v>285</v>
      </c>
      <c r="C2" s="3">
        <v>1</v>
      </c>
      <c r="D2" s="3" t="s">
        <v>614</v>
      </c>
      <c r="E2" s="3" t="s">
        <v>615</v>
      </c>
      <c r="F2" s="3" t="s">
        <v>615</v>
      </c>
      <c r="G2" s="3">
        <v>1</v>
      </c>
      <c r="H2" s="3" t="s">
        <v>354</v>
      </c>
      <c r="I2" s="418">
        <f>163+3.4+0.2</f>
        <v>166.6</v>
      </c>
      <c r="J2" s="2">
        <f>(J1-$I$1)/($R$1-$I$1)*($R$2-$I$2)+$I$2</f>
        <v>176.06123456790124</v>
      </c>
      <c r="K2" s="2">
        <f t="shared" ref="K2:Q2" si="0">(K1-$I$1)/($R$1-$I$1)*($R$2-$I$2)+$I$2</f>
        <v>185.52246913580245</v>
      </c>
      <c r="L2" s="2">
        <f t="shared" si="0"/>
        <v>194.9837037037037</v>
      </c>
      <c r="M2" s="2">
        <f t="shared" si="0"/>
        <v>204.44493827160494</v>
      </c>
      <c r="N2" s="2">
        <f t="shared" si="0"/>
        <v>213.90617283950616</v>
      </c>
      <c r="O2" s="2">
        <f t="shared" si="0"/>
        <v>223.3674074074074</v>
      </c>
      <c r="P2" s="2">
        <f t="shared" si="0"/>
        <v>232.82864197530864</v>
      </c>
      <c r="Q2" s="2">
        <f t="shared" si="0"/>
        <v>242.28987654320986</v>
      </c>
      <c r="R2" s="256">
        <f>I2*68/45</f>
        <v>251.7511111111111</v>
      </c>
      <c r="S2" s="180">
        <f>R2</f>
        <v>251.7511111111111</v>
      </c>
      <c r="T2" s="180">
        <f t="shared" ref="T2:AL2" si="1">S2</f>
        <v>251.7511111111111</v>
      </c>
      <c r="U2" s="180">
        <f t="shared" si="1"/>
        <v>251.7511111111111</v>
      </c>
      <c r="V2" s="180">
        <f t="shared" si="1"/>
        <v>251.7511111111111</v>
      </c>
      <c r="W2" s="180">
        <f t="shared" si="1"/>
        <v>251.7511111111111</v>
      </c>
      <c r="X2" s="180">
        <f t="shared" si="1"/>
        <v>251.7511111111111</v>
      </c>
      <c r="Y2" s="180">
        <f t="shared" si="1"/>
        <v>251.7511111111111</v>
      </c>
      <c r="Z2" s="180">
        <f t="shared" si="1"/>
        <v>251.7511111111111</v>
      </c>
      <c r="AA2" s="180">
        <f t="shared" si="1"/>
        <v>251.7511111111111</v>
      </c>
      <c r="AB2" s="180">
        <f t="shared" si="1"/>
        <v>251.7511111111111</v>
      </c>
      <c r="AC2" s="180">
        <f t="shared" si="1"/>
        <v>251.7511111111111</v>
      </c>
      <c r="AD2" s="180">
        <f t="shared" si="1"/>
        <v>251.7511111111111</v>
      </c>
      <c r="AE2" s="180">
        <f t="shared" si="1"/>
        <v>251.7511111111111</v>
      </c>
      <c r="AF2" s="180">
        <f t="shared" si="1"/>
        <v>251.7511111111111</v>
      </c>
      <c r="AG2" s="180">
        <f t="shared" si="1"/>
        <v>251.7511111111111</v>
      </c>
      <c r="AH2" s="180">
        <f t="shared" si="1"/>
        <v>251.7511111111111</v>
      </c>
      <c r="AI2" s="180">
        <f t="shared" si="1"/>
        <v>251.7511111111111</v>
      </c>
      <c r="AJ2" s="180">
        <f t="shared" si="1"/>
        <v>251.7511111111111</v>
      </c>
      <c r="AK2" s="180">
        <f t="shared" si="1"/>
        <v>251.7511111111111</v>
      </c>
      <c r="AL2" s="180">
        <f t="shared" si="1"/>
        <v>251.7511111111111</v>
      </c>
    </row>
    <row r="3" spans="1:38">
      <c r="A3" s="3" t="s">
        <v>320</v>
      </c>
      <c r="B3" s="3" t="s">
        <v>285</v>
      </c>
      <c r="C3" s="3">
        <v>1</v>
      </c>
      <c r="D3" s="3" t="s">
        <v>616</v>
      </c>
      <c r="E3" s="3" t="s">
        <v>615</v>
      </c>
      <c r="F3" s="3" t="s">
        <v>615</v>
      </c>
      <c r="G3" s="3">
        <v>1</v>
      </c>
      <c r="H3" s="3" t="s">
        <v>354</v>
      </c>
      <c r="I3" s="418">
        <f>(I2+I4)*5%</f>
        <v>12.440000000000001</v>
      </c>
      <c r="J3" s="418">
        <f t="shared" ref="J3:AG3" si="2">(J2+J4)*5%</f>
        <v>13.146469135802471</v>
      </c>
      <c r="K3" s="418">
        <f t="shared" si="2"/>
        <v>13.852938271604939</v>
      </c>
      <c r="L3" s="418">
        <f t="shared" si="2"/>
        <v>14.559407407407406</v>
      </c>
      <c r="M3" s="418">
        <f t="shared" si="2"/>
        <v>15.265876543209878</v>
      </c>
      <c r="N3" s="418">
        <f t="shared" si="2"/>
        <v>15.972345679012347</v>
      </c>
      <c r="O3" s="418">
        <f t="shared" si="2"/>
        <v>16.678814814814814</v>
      </c>
      <c r="P3" s="418">
        <f t="shared" si="2"/>
        <v>17.385283950617286</v>
      </c>
      <c r="Q3" s="418">
        <f>(Q2+Q4)*5%</f>
        <v>18.091753086419754</v>
      </c>
      <c r="R3" s="418">
        <f t="shared" si="2"/>
        <v>18.798222222222222</v>
      </c>
      <c r="S3" s="418">
        <f>(S2+S4)*5%</f>
        <v>18.798222222222222</v>
      </c>
      <c r="T3" s="418">
        <f t="shared" si="2"/>
        <v>18.798222222222222</v>
      </c>
      <c r="U3" s="418">
        <f t="shared" si="2"/>
        <v>18.798222222222222</v>
      </c>
      <c r="V3" s="418">
        <f t="shared" si="2"/>
        <v>18.798222222222222</v>
      </c>
      <c r="W3" s="418">
        <f t="shared" si="2"/>
        <v>18.798222222222222</v>
      </c>
      <c r="X3" s="418">
        <f t="shared" si="2"/>
        <v>18.798222222222222</v>
      </c>
      <c r="Y3" s="418">
        <f t="shared" si="2"/>
        <v>18.798222222222222</v>
      </c>
      <c r="Z3" s="418">
        <f t="shared" si="2"/>
        <v>18.798222222222222</v>
      </c>
      <c r="AA3" s="418">
        <f t="shared" si="2"/>
        <v>18.798222222222222</v>
      </c>
      <c r="AB3" s="418">
        <f t="shared" si="2"/>
        <v>18.798222222222222</v>
      </c>
      <c r="AC3" s="418">
        <f t="shared" si="2"/>
        <v>18.798222222222222</v>
      </c>
      <c r="AD3" s="418">
        <f t="shared" si="2"/>
        <v>18.798222222222222</v>
      </c>
      <c r="AE3" s="418">
        <f t="shared" si="2"/>
        <v>18.798222222222222</v>
      </c>
      <c r="AF3" s="418">
        <f t="shared" si="2"/>
        <v>18.798222222222222</v>
      </c>
      <c r="AG3" s="418">
        <f t="shared" si="2"/>
        <v>18.798222222222222</v>
      </c>
      <c r="AH3" s="418">
        <f t="shared" ref="AH3" si="3">(AH2+AH4)*5%</f>
        <v>18.798222222222222</v>
      </c>
      <c r="AI3" s="418">
        <f t="shared" ref="AI3" si="4">(AI2+AI4)*5%</f>
        <v>18.798222222222222</v>
      </c>
      <c r="AJ3" s="418">
        <f t="shared" ref="AJ3" si="5">(AJ2+AJ4)*5%</f>
        <v>18.798222222222222</v>
      </c>
      <c r="AK3" s="418">
        <f t="shared" ref="AK3" si="6">(AK2+AK4)*5%</f>
        <v>18.798222222222222</v>
      </c>
      <c r="AL3" s="418">
        <f t="shared" ref="AL3" si="7">(AL2+AL4)*5%</f>
        <v>18.798222222222222</v>
      </c>
    </row>
    <row r="4" spans="1:38">
      <c r="A4" s="3" t="s">
        <v>320</v>
      </c>
      <c r="B4" s="3" t="s">
        <v>285</v>
      </c>
      <c r="C4" s="3">
        <v>1</v>
      </c>
      <c r="D4" s="3" t="s">
        <v>617</v>
      </c>
      <c r="E4" s="3" t="s">
        <v>615</v>
      </c>
      <c r="F4" s="3" t="s">
        <v>615</v>
      </c>
      <c r="G4" s="3">
        <v>1</v>
      </c>
      <c r="H4" s="3" t="s">
        <v>354</v>
      </c>
      <c r="I4" s="418">
        <f>45+24.7+1.2+11.2+0.1</f>
        <v>82.2</v>
      </c>
      <c r="J4" s="2">
        <f>(J1-$I$1)/($R$1-$I$1)*($R$4-$I$4)+$I$4</f>
        <v>86.868148148148151</v>
      </c>
      <c r="K4" s="2">
        <f t="shared" ref="K4:Q4" si="8">(K1-$I$1)/($R$1-$I$1)*($R$4-$I$4)+$I$4</f>
        <v>91.5362962962963</v>
      </c>
      <c r="L4" s="2">
        <f t="shared" si="8"/>
        <v>96.204444444444448</v>
      </c>
      <c r="M4" s="2">
        <f t="shared" si="8"/>
        <v>100.8725925925926</v>
      </c>
      <c r="N4" s="2">
        <f t="shared" si="8"/>
        <v>105.54074074074074</v>
      </c>
      <c r="O4" s="2">
        <f t="shared" si="8"/>
        <v>110.20888888888889</v>
      </c>
      <c r="P4" s="2">
        <f t="shared" si="8"/>
        <v>114.87703703703704</v>
      </c>
      <c r="Q4" s="2">
        <f t="shared" si="8"/>
        <v>119.54518518518519</v>
      </c>
      <c r="R4" s="256">
        <f>I4*68/45</f>
        <v>124.21333333333334</v>
      </c>
      <c r="S4" s="180">
        <f>R4</f>
        <v>124.21333333333334</v>
      </c>
      <c r="T4" s="180">
        <f t="shared" ref="T4:AG4" si="9">S4</f>
        <v>124.21333333333334</v>
      </c>
      <c r="U4" s="180">
        <f t="shared" si="9"/>
        <v>124.21333333333334</v>
      </c>
      <c r="V4" s="180">
        <f t="shared" si="9"/>
        <v>124.21333333333334</v>
      </c>
      <c r="W4" s="180">
        <f t="shared" si="9"/>
        <v>124.21333333333334</v>
      </c>
      <c r="X4" s="180">
        <f t="shared" si="9"/>
        <v>124.21333333333334</v>
      </c>
      <c r="Y4" s="180">
        <f t="shared" si="9"/>
        <v>124.21333333333334</v>
      </c>
      <c r="Z4" s="180">
        <f t="shared" si="9"/>
        <v>124.21333333333334</v>
      </c>
      <c r="AA4" s="180">
        <f t="shared" si="9"/>
        <v>124.21333333333334</v>
      </c>
      <c r="AB4" s="180">
        <f t="shared" si="9"/>
        <v>124.21333333333334</v>
      </c>
      <c r="AC4" s="180">
        <f t="shared" si="9"/>
        <v>124.21333333333334</v>
      </c>
      <c r="AD4" s="180">
        <f t="shared" si="9"/>
        <v>124.21333333333334</v>
      </c>
      <c r="AE4" s="180">
        <f t="shared" si="9"/>
        <v>124.21333333333334</v>
      </c>
      <c r="AF4" s="180">
        <f t="shared" si="9"/>
        <v>124.21333333333334</v>
      </c>
      <c r="AG4" s="180">
        <f t="shared" si="9"/>
        <v>124.21333333333334</v>
      </c>
      <c r="AH4" s="180">
        <f t="shared" ref="AH4:AL4" si="10">AG4</f>
        <v>124.21333333333334</v>
      </c>
      <c r="AI4" s="180">
        <f t="shared" si="10"/>
        <v>124.21333333333334</v>
      </c>
      <c r="AJ4" s="180">
        <f t="shared" si="10"/>
        <v>124.21333333333334</v>
      </c>
      <c r="AK4" s="180">
        <f t="shared" si="10"/>
        <v>124.21333333333334</v>
      </c>
      <c r="AL4" s="180">
        <f t="shared" si="10"/>
        <v>124.21333333333334</v>
      </c>
    </row>
    <row r="5" spans="1:38">
      <c r="A5" s="3" t="s">
        <v>320</v>
      </c>
      <c r="B5" s="3" t="s">
        <v>285</v>
      </c>
      <c r="C5" s="3">
        <v>1</v>
      </c>
      <c r="D5" s="3" t="s">
        <v>618</v>
      </c>
      <c r="E5" s="3" t="s">
        <v>619</v>
      </c>
      <c r="F5" s="3" t="s">
        <v>619</v>
      </c>
      <c r="G5" s="3">
        <v>1</v>
      </c>
      <c r="H5" s="3" t="s">
        <v>346</v>
      </c>
      <c r="I5" s="418">
        <v>20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8" t="s">
        <v>320</v>
      </c>
      <c r="B6" s="8" t="s">
        <v>419</v>
      </c>
      <c r="C6" s="8">
        <v>2</v>
      </c>
      <c r="D6" s="8" t="s">
        <v>614</v>
      </c>
      <c r="E6" s="8" t="s">
        <v>615</v>
      </c>
      <c r="F6" s="8" t="s">
        <v>615</v>
      </c>
      <c r="G6" s="8">
        <v>1</v>
      </c>
      <c r="H6" s="8" t="s">
        <v>346</v>
      </c>
      <c r="I6" s="418">
        <v>30</v>
      </c>
      <c r="J6" s="2"/>
      <c r="K6" s="2"/>
      <c r="L6" s="2"/>
      <c r="M6" s="2"/>
      <c r="N6" s="41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8" t="s">
        <v>320</v>
      </c>
      <c r="B7" s="8" t="s">
        <v>419</v>
      </c>
      <c r="C7" s="8">
        <v>2</v>
      </c>
      <c r="D7" s="8" t="s">
        <v>616</v>
      </c>
      <c r="E7" s="8" t="s">
        <v>615</v>
      </c>
      <c r="F7" s="8" t="s">
        <v>615</v>
      </c>
      <c r="G7" s="8">
        <v>1</v>
      </c>
      <c r="H7" s="8" t="s">
        <v>346</v>
      </c>
      <c r="I7" s="418"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8" t="s">
        <v>320</v>
      </c>
      <c r="B8" s="8" t="s">
        <v>419</v>
      </c>
      <c r="C8" s="8">
        <v>2</v>
      </c>
      <c r="D8" s="8" t="s">
        <v>617</v>
      </c>
      <c r="E8" s="8" t="s">
        <v>615</v>
      </c>
      <c r="F8" s="8" t="s">
        <v>615</v>
      </c>
      <c r="G8" s="8">
        <v>1</v>
      </c>
      <c r="H8" s="8" t="s">
        <v>346</v>
      </c>
      <c r="I8" s="418">
        <v>40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8" t="s">
        <v>320</v>
      </c>
      <c r="B9" s="8" t="s">
        <v>419</v>
      </c>
      <c r="C9" s="8">
        <v>2</v>
      </c>
      <c r="D9" s="8" t="s">
        <v>618</v>
      </c>
      <c r="E9" s="8" t="s">
        <v>619</v>
      </c>
      <c r="F9" s="8" t="s">
        <v>619</v>
      </c>
      <c r="G9" s="8">
        <v>1</v>
      </c>
      <c r="H9" s="8" t="s">
        <v>346</v>
      </c>
      <c r="I9" s="418">
        <v>20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3" t="s">
        <v>320</v>
      </c>
      <c r="B10" s="3" t="s">
        <v>420</v>
      </c>
      <c r="C10" s="3">
        <v>3</v>
      </c>
      <c r="D10" s="3" t="s">
        <v>614</v>
      </c>
      <c r="E10" s="3" t="s">
        <v>615</v>
      </c>
      <c r="F10" s="3" t="s">
        <v>615</v>
      </c>
      <c r="G10" s="3">
        <v>1</v>
      </c>
      <c r="H10" s="3" t="s">
        <v>346</v>
      </c>
      <c r="I10" s="418">
        <f>75+3.4+0.2</f>
        <v>78.600000000000009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3" t="s">
        <v>320</v>
      </c>
      <c r="B11" s="3" t="s">
        <v>420</v>
      </c>
      <c r="C11" s="3">
        <v>3</v>
      </c>
      <c r="D11" s="3" t="s">
        <v>616</v>
      </c>
      <c r="E11" s="3" t="s">
        <v>615</v>
      </c>
      <c r="F11" s="3" t="s">
        <v>615</v>
      </c>
      <c r="G11" s="3">
        <v>1</v>
      </c>
      <c r="H11" s="3" t="s">
        <v>346</v>
      </c>
      <c r="I11" s="418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3" t="s">
        <v>320</v>
      </c>
      <c r="B12" s="3" t="s">
        <v>420</v>
      </c>
      <c r="C12" s="3">
        <v>3</v>
      </c>
      <c r="D12" s="3" t="s">
        <v>617</v>
      </c>
      <c r="E12" s="3" t="s">
        <v>615</v>
      </c>
      <c r="F12" s="3" t="s">
        <v>615</v>
      </c>
      <c r="G12" s="3">
        <v>1</v>
      </c>
      <c r="H12" s="3" t="s">
        <v>346</v>
      </c>
      <c r="I12" s="246">
        <f>40+24.7+1.2</f>
        <v>65.900000000000006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3" t="s">
        <v>320</v>
      </c>
      <c r="B13" s="3" t="s">
        <v>420</v>
      </c>
      <c r="C13" s="3">
        <v>3</v>
      </c>
      <c r="D13" s="3" t="s">
        <v>618</v>
      </c>
      <c r="E13" s="3" t="s">
        <v>619</v>
      </c>
      <c r="F13" s="3" t="s">
        <v>619</v>
      </c>
      <c r="G13" s="3">
        <v>1</v>
      </c>
      <c r="H13" s="3" t="s">
        <v>346</v>
      </c>
      <c r="I13" s="418">
        <v>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8" t="s">
        <v>320</v>
      </c>
      <c r="B14" s="8" t="s">
        <v>421</v>
      </c>
      <c r="C14" s="8">
        <v>4</v>
      </c>
      <c r="D14" s="8" t="s">
        <v>614</v>
      </c>
      <c r="E14" s="8" t="s">
        <v>615</v>
      </c>
      <c r="F14" s="8" t="s">
        <v>615</v>
      </c>
      <c r="G14" s="8">
        <v>1</v>
      </c>
      <c r="H14" s="8" t="s">
        <v>346</v>
      </c>
      <c r="I14" s="418">
        <f>155+3.4+0.2</f>
        <v>158.6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8" t="s">
        <v>320</v>
      </c>
      <c r="B15" s="8" t="s">
        <v>421</v>
      </c>
      <c r="C15" s="8">
        <v>4</v>
      </c>
      <c r="D15" s="8" t="s">
        <v>616</v>
      </c>
      <c r="E15" s="8" t="s">
        <v>615</v>
      </c>
      <c r="F15" s="8" t="s">
        <v>615</v>
      </c>
      <c r="G15" s="8">
        <v>1</v>
      </c>
      <c r="H15" s="8" t="s">
        <v>346</v>
      </c>
      <c r="I15" s="418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8" t="s">
        <v>320</v>
      </c>
      <c r="B16" s="8" t="s">
        <v>421</v>
      </c>
      <c r="C16" s="8">
        <v>4</v>
      </c>
      <c r="D16" s="8" t="s">
        <v>617</v>
      </c>
      <c r="E16" s="8" t="s">
        <v>615</v>
      </c>
      <c r="F16" s="8" t="s">
        <v>615</v>
      </c>
      <c r="G16" s="8">
        <v>1</v>
      </c>
      <c r="H16" s="8" t="s">
        <v>346</v>
      </c>
      <c r="I16" s="418">
        <f>48+24.7+1.2</f>
        <v>73.900000000000006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8" t="s">
        <v>320</v>
      </c>
      <c r="B17" s="8" t="s">
        <v>421</v>
      </c>
      <c r="C17" s="8">
        <v>4</v>
      </c>
      <c r="D17" s="8" t="s">
        <v>618</v>
      </c>
      <c r="E17" s="8" t="s">
        <v>619</v>
      </c>
      <c r="F17" s="8" t="s">
        <v>619</v>
      </c>
      <c r="G17" s="8">
        <v>1</v>
      </c>
      <c r="H17" s="8" t="s">
        <v>346</v>
      </c>
      <c r="I17" s="418">
        <v>20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3" t="s">
        <v>320</v>
      </c>
      <c r="B18" s="3" t="s">
        <v>294</v>
      </c>
      <c r="C18" s="3">
        <v>5</v>
      </c>
      <c r="D18" s="3" t="s">
        <v>614</v>
      </c>
      <c r="E18" s="3" t="s">
        <v>615</v>
      </c>
      <c r="F18" s="3" t="s">
        <v>615</v>
      </c>
      <c r="G18" s="3">
        <v>1</v>
      </c>
      <c r="H18" s="3" t="s">
        <v>346</v>
      </c>
      <c r="I18" s="418">
        <f>374.5+3.4+0.2</f>
        <v>378.09999999999997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3" t="s">
        <v>320</v>
      </c>
      <c r="B19" s="3" t="s">
        <v>294</v>
      </c>
      <c r="C19" s="3">
        <v>5</v>
      </c>
      <c r="D19" s="3" t="s">
        <v>616</v>
      </c>
      <c r="E19" s="3" t="s">
        <v>615</v>
      </c>
      <c r="F19" s="3" t="s">
        <v>615</v>
      </c>
      <c r="G19" s="3">
        <v>1</v>
      </c>
      <c r="H19" s="3" t="s">
        <v>346</v>
      </c>
      <c r="I19" s="418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3" t="s">
        <v>320</v>
      </c>
      <c r="B20" s="3" t="s">
        <v>294</v>
      </c>
      <c r="C20" s="3">
        <v>5</v>
      </c>
      <c r="D20" s="3" t="s">
        <v>617</v>
      </c>
      <c r="E20" s="3" t="s">
        <v>615</v>
      </c>
      <c r="F20" s="3" t="s">
        <v>615</v>
      </c>
      <c r="G20" s="3">
        <v>1</v>
      </c>
      <c r="H20" s="3" t="s">
        <v>346</v>
      </c>
      <c r="I20" s="418">
        <f>40+24.7+1.2</f>
        <v>65.900000000000006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3" t="s">
        <v>320</v>
      </c>
      <c r="B21" s="3" t="s">
        <v>294</v>
      </c>
      <c r="C21" s="3">
        <v>5</v>
      </c>
      <c r="D21" s="3" t="s">
        <v>618</v>
      </c>
      <c r="E21" s="3" t="s">
        <v>619</v>
      </c>
      <c r="F21" s="3" t="s">
        <v>619</v>
      </c>
      <c r="G21" s="3">
        <v>1</v>
      </c>
      <c r="H21" s="3" t="s">
        <v>346</v>
      </c>
      <c r="I21" s="418">
        <v>20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8" t="s">
        <v>320</v>
      </c>
      <c r="B22" s="8" t="s">
        <v>422</v>
      </c>
      <c r="C22" s="8">
        <v>6</v>
      </c>
      <c r="D22" s="8" t="s">
        <v>614</v>
      </c>
      <c r="E22" s="8" t="s">
        <v>615</v>
      </c>
      <c r="F22" s="8" t="s">
        <v>615</v>
      </c>
      <c r="G22" s="8">
        <v>1</v>
      </c>
      <c r="H22" s="8" t="s">
        <v>346</v>
      </c>
      <c r="I22" s="418">
        <f>783+3.4+0.2</f>
        <v>786.6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8" t="s">
        <v>320</v>
      </c>
      <c r="B23" s="8" t="s">
        <v>422</v>
      </c>
      <c r="C23" s="8">
        <v>6</v>
      </c>
      <c r="D23" s="8" t="s">
        <v>616</v>
      </c>
      <c r="E23" s="8" t="s">
        <v>615</v>
      </c>
      <c r="F23" s="8" t="s">
        <v>615</v>
      </c>
      <c r="G23" s="8">
        <v>1</v>
      </c>
      <c r="H23" s="8" t="s">
        <v>346</v>
      </c>
      <c r="I23" s="246">
        <v>5.14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8" t="s">
        <v>320</v>
      </c>
      <c r="B24" s="8" t="s">
        <v>422</v>
      </c>
      <c r="C24" s="8">
        <v>6</v>
      </c>
      <c r="D24" s="8" t="s">
        <v>617</v>
      </c>
      <c r="E24" s="8" t="s">
        <v>615</v>
      </c>
      <c r="F24" s="8" t="s">
        <v>615</v>
      </c>
      <c r="G24" s="8">
        <v>1</v>
      </c>
      <c r="H24" s="8" t="s">
        <v>346</v>
      </c>
      <c r="I24" s="246">
        <f>19.35+24.7+1.2</f>
        <v>45.25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8" t="s">
        <v>320</v>
      </c>
      <c r="B25" s="8" t="s">
        <v>422</v>
      </c>
      <c r="C25" s="8">
        <v>6</v>
      </c>
      <c r="D25" s="8" t="s">
        <v>618</v>
      </c>
      <c r="E25" s="8" t="s">
        <v>619</v>
      </c>
      <c r="F25" s="8" t="s">
        <v>619</v>
      </c>
      <c r="G25" s="8">
        <v>1</v>
      </c>
      <c r="H25" s="8" t="s">
        <v>346</v>
      </c>
      <c r="I25" s="2">
        <v>20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3" t="s">
        <v>320</v>
      </c>
      <c r="B26" s="3" t="s">
        <v>423</v>
      </c>
      <c r="C26" s="3">
        <v>7</v>
      </c>
      <c r="D26" s="3" t="s">
        <v>614</v>
      </c>
      <c r="E26" s="3" t="s">
        <v>615</v>
      </c>
      <c r="F26" s="3" t="s">
        <v>615</v>
      </c>
      <c r="G26" s="3">
        <v>1</v>
      </c>
      <c r="H26" s="3" t="s">
        <v>346</v>
      </c>
      <c r="I26" s="2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3" t="s">
        <v>320</v>
      </c>
      <c r="B27" s="3" t="s">
        <v>423</v>
      </c>
      <c r="C27" s="3">
        <v>7</v>
      </c>
      <c r="D27" s="3" t="s">
        <v>616</v>
      </c>
      <c r="E27" s="3" t="s">
        <v>615</v>
      </c>
      <c r="F27" s="3" t="s">
        <v>615</v>
      </c>
      <c r="G27" s="3">
        <v>1</v>
      </c>
      <c r="H27" s="3" t="s">
        <v>346</v>
      </c>
      <c r="I27" s="2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3" t="s">
        <v>320</v>
      </c>
      <c r="B28" s="3" t="s">
        <v>423</v>
      </c>
      <c r="C28" s="3">
        <v>7</v>
      </c>
      <c r="D28" s="3" t="s">
        <v>617</v>
      </c>
      <c r="E28" s="3" t="s">
        <v>615</v>
      </c>
      <c r="F28" s="3" t="s">
        <v>615</v>
      </c>
      <c r="G28" s="3">
        <v>1</v>
      </c>
      <c r="H28" s="3" t="s">
        <v>346</v>
      </c>
      <c r="I28" s="2"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3" t="s">
        <v>320</v>
      </c>
      <c r="B29" s="3" t="s">
        <v>423</v>
      </c>
      <c r="C29" s="3">
        <v>7</v>
      </c>
      <c r="D29" s="3" t="s">
        <v>618</v>
      </c>
      <c r="E29" s="3" t="s">
        <v>619</v>
      </c>
      <c r="F29" s="3" t="s">
        <v>619</v>
      </c>
      <c r="G29" s="3">
        <v>1</v>
      </c>
      <c r="H29" s="3" t="s">
        <v>346</v>
      </c>
      <c r="I29" s="2">
        <v>100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8" t="s">
        <v>320</v>
      </c>
      <c r="B30" s="8" t="s">
        <v>302</v>
      </c>
      <c r="C30" s="8">
        <v>8</v>
      </c>
      <c r="D30" s="8" t="s">
        <v>614</v>
      </c>
      <c r="E30" s="8" t="s">
        <v>620</v>
      </c>
      <c r="F30" s="8" t="s">
        <v>620</v>
      </c>
      <c r="G30" s="8">
        <v>1</v>
      </c>
      <c r="H30" s="8" t="s">
        <v>346</v>
      </c>
      <c r="I30" s="180">
        <f>67.2*1.08</f>
        <v>72.576000000000008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8" t="s">
        <v>320</v>
      </c>
      <c r="B31" s="8" t="s">
        <v>302</v>
      </c>
      <c r="C31" s="8">
        <v>8</v>
      </c>
      <c r="D31" s="8" t="s">
        <v>616</v>
      </c>
      <c r="E31" s="8" t="s">
        <v>621</v>
      </c>
      <c r="F31" s="8" t="s">
        <v>621</v>
      </c>
      <c r="G31" s="8">
        <v>1</v>
      </c>
      <c r="H31" s="8" t="s">
        <v>346</v>
      </c>
      <c r="I31" s="28">
        <v>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8" t="s">
        <v>320</v>
      </c>
      <c r="B32" s="8" t="s">
        <v>302</v>
      </c>
      <c r="C32" s="8">
        <v>8</v>
      </c>
      <c r="D32" s="8" t="s">
        <v>617</v>
      </c>
      <c r="E32" s="8" t="s">
        <v>620</v>
      </c>
      <c r="F32" s="8" t="s">
        <v>620</v>
      </c>
      <c r="G32" s="8">
        <v>1</v>
      </c>
      <c r="H32" s="8" t="s">
        <v>346</v>
      </c>
      <c r="I32" s="365">
        <f>0.1795*25</f>
        <v>4.4874999999999998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8" t="s">
        <v>320</v>
      </c>
      <c r="B33" s="8" t="s">
        <v>302</v>
      </c>
      <c r="C33" s="8">
        <v>8</v>
      </c>
      <c r="D33" s="8" t="s">
        <v>618</v>
      </c>
      <c r="E33" s="8" t="s">
        <v>619</v>
      </c>
      <c r="F33" s="8" t="s">
        <v>619</v>
      </c>
      <c r="G33" s="8">
        <v>1</v>
      </c>
      <c r="H33" s="8" t="s">
        <v>346</v>
      </c>
      <c r="I33" s="2">
        <v>12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361" t="s">
        <v>320</v>
      </c>
      <c r="B34" s="361" t="s">
        <v>430</v>
      </c>
      <c r="C34" s="3">
        <v>9</v>
      </c>
      <c r="D34" s="3" t="s">
        <v>614</v>
      </c>
      <c r="E34" s="3" t="s">
        <v>124</v>
      </c>
      <c r="F34" s="3" t="s">
        <v>124</v>
      </c>
      <c r="G34" s="3">
        <v>1</v>
      </c>
      <c r="H34" s="3" t="s">
        <v>346</v>
      </c>
      <c r="I34" s="180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361" t="s">
        <v>320</v>
      </c>
      <c r="B35" s="361" t="s">
        <v>430</v>
      </c>
      <c r="C35" s="3">
        <v>9</v>
      </c>
      <c r="D35" s="3" t="s">
        <v>616</v>
      </c>
      <c r="E35" s="3" t="s">
        <v>124</v>
      </c>
      <c r="F35" s="3" t="s">
        <v>124</v>
      </c>
      <c r="G35" s="3">
        <v>1</v>
      </c>
      <c r="H35" s="3" t="s">
        <v>346</v>
      </c>
      <c r="I35" s="28"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61" t="s">
        <v>320</v>
      </c>
      <c r="B36" s="361" t="s">
        <v>430</v>
      </c>
      <c r="C36" s="3">
        <v>9</v>
      </c>
      <c r="D36" s="3" t="s">
        <v>617</v>
      </c>
      <c r="E36" s="3" t="s">
        <v>124</v>
      </c>
      <c r="F36" s="3" t="s">
        <v>124</v>
      </c>
      <c r="G36" s="3">
        <v>1</v>
      </c>
      <c r="H36" s="3" t="s">
        <v>346</v>
      </c>
      <c r="I36" s="28">
        <v>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361" t="s">
        <v>320</v>
      </c>
      <c r="B37" s="361" t="s">
        <v>430</v>
      </c>
      <c r="C37" s="3">
        <v>9</v>
      </c>
      <c r="D37" s="3" t="s">
        <v>618</v>
      </c>
      <c r="E37" s="3" t="s">
        <v>619</v>
      </c>
      <c r="F37" s="3" t="s">
        <v>619</v>
      </c>
      <c r="G37" s="3">
        <v>1</v>
      </c>
      <c r="H37" s="3" t="s">
        <v>346</v>
      </c>
      <c r="I37" s="2">
        <v>100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8" t="s">
        <v>320</v>
      </c>
      <c r="B38" s="8" t="s">
        <v>299</v>
      </c>
      <c r="C38" s="8">
        <v>10</v>
      </c>
      <c r="D38" s="8" t="s">
        <v>614</v>
      </c>
      <c r="E38" s="8" t="s">
        <v>615</v>
      </c>
      <c r="F38" s="8" t="s">
        <v>615</v>
      </c>
      <c r="G38" s="8">
        <v>1</v>
      </c>
      <c r="H38" s="8" t="s">
        <v>346</v>
      </c>
      <c r="I38" s="2">
        <v>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8" t="s">
        <v>320</v>
      </c>
      <c r="B39" s="8" t="s">
        <v>299</v>
      </c>
      <c r="C39" s="8">
        <v>10</v>
      </c>
      <c r="D39" s="8" t="s">
        <v>616</v>
      </c>
      <c r="E39" s="8" t="s">
        <v>615</v>
      </c>
      <c r="F39" s="8" t="s">
        <v>615</v>
      </c>
      <c r="G39" s="8">
        <v>1</v>
      </c>
      <c r="H39" s="8" t="s">
        <v>346</v>
      </c>
      <c r="I39" s="2">
        <v>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8" t="s">
        <v>320</v>
      </c>
      <c r="B40" s="8" t="s">
        <v>299</v>
      </c>
      <c r="C40" s="8">
        <v>10</v>
      </c>
      <c r="D40" s="8" t="s">
        <v>617</v>
      </c>
      <c r="E40" s="8" t="s">
        <v>615</v>
      </c>
      <c r="F40" s="8" t="s">
        <v>615</v>
      </c>
      <c r="G40" s="8">
        <v>1</v>
      </c>
      <c r="H40" s="8" t="s">
        <v>346</v>
      </c>
      <c r="I40" s="2">
        <f>41.7+0.4</f>
        <v>42.1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8" t="s">
        <v>320</v>
      </c>
      <c r="B41" s="8" t="s">
        <v>299</v>
      </c>
      <c r="C41" s="8">
        <v>10</v>
      </c>
      <c r="D41" s="8" t="s">
        <v>618</v>
      </c>
      <c r="E41" s="8" t="s">
        <v>619</v>
      </c>
      <c r="F41" s="8" t="s">
        <v>619</v>
      </c>
      <c r="G41" s="8">
        <v>1</v>
      </c>
      <c r="H41" s="8" t="s">
        <v>346</v>
      </c>
      <c r="I41" s="2">
        <v>100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3" t="s">
        <v>320</v>
      </c>
      <c r="B42" s="3" t="s">
        <v>300</v>
      </c>
      <c r="C42" s="3">
        <v>11</v>
      </c>
      <c r="D42" s="3" t="s">
        <v>614</v>
      </c>
      <c r="E42" s="3" t="s">
        <v>124</v>
      </c>
      <c r="F42" s="3" t="s">
        <v>124</v>
      </c>
      <c r="G42" s="3">
        <v>1</v>
      </c>
      <c r="H42" s="3" t="s">
        <v>346</v>
      </c>
      <c r="I42" s="2">
        <v>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3" t="s">
        <v>320</v>
      </c>
      <c r="B43" s="3" t="s">
        <v>300</v>
      </c>
      <c r="C43" s="3">
        <v>11</v>
      </c>
      <c r="D43" s="3" t="s">
        <v>616</v>
      </c>
      <c r="E43" s="3" t="s">
        <v>124</v>
      </c>
      <c r="F43" s="3" t="s">
        <v>124</v>
      </c>
      <c r="G43" s="3">
        <v>1</v>
      </c>
      <c r="H43" s="3" t="s">
        <v>346</v>
      </c>
      <c r="I43" s="418"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3" t="s">
        <v>320</v>
      </c>
      <c r="B44" s="3" t="s">
        <v>300</v>
      </c>
      <c r="C44" s="3">
        <v>11</v>
      </c>
      <c r="D44" s="3" t="s">
        <v>617</v>
      </c>
      <c r="E44" s="3" t="s">
        <v>124</v>
      </c>
      <c r="F44" s="3" t="s">
        <v>124</v>
      </c>
      <c r="G44" s="3">
        <v>1</v>
      </c>
      <c r="H44" s="3" t="s">
        <v>346</v>
      </c>
      <c r="I44" s="418"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3" t="s">
        <v>320</v>
      </c>
      <c r="B45" s="3" t="s">
        <v>300</v>
      </c>
      <c r="C45" s="3">
        <v>11</v>
      </c>
      <c r="D45" s="3" t="s">
        <v>618</v>
      </c>
      <c r="E45" s="3" t="s">
        <v>619</v>
      </c>
      <c r="F45" s="3" t="s">
        <v>619</v>
      </c>
      <c r="G45" s="3">
        <v>1</v>
      </c>
      <c r="H45" s="3" t="s">
        <v>346</v>
      </c>
      <c r="I45" s="418">
        <v>100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8" t="s">
        <v>320</v>
      </c>
      <c r="B46" s="8" t="s">
        <v>424</v>
      </c>
      <c r="C46" s="8">
        <v>12</v>
      </c>
      <c r="D46" s="8" t="s">
        <v>614</v>
      </c>
      <c r="E46" s="8" t="s">
        <v>723</v>
      </c>
      <c r="F46" s="8" t="s">
        <v>723</v>
      </c>
      <c r="G46" s="8">
        <v>1</v>
      </c>
      <c r="H46" s="8" t="s">
        <v>346</v>
      </c>
      <c r="I46" s="248">
        <f>1921*55600*1000/(0.8*8760*3600)</f>
        <v>4233.5584728564181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8" t="s">
        <v>320</v>
      </c>
      <c r="B47" s="8" t="s">
        <v>424</v>
      </c>
      <c r="C47" s="8">
        <v>12</v>
      </c>
      <c r="D47" s="8" t="s">
        <v>616</v>
      </c>
      <c r="E47" s="8" t="s">
        <v>723</v>
      </c>
      <c r="F47" s="8" t="s">
        <v>723</v>
      </c>
      <c r="G47" s="8">
        <v>1</v>
      </c>
      <c r="H47" s="8" t="s">
        <v>346</v>
      </c>
      <c r="I47" s="248">
        <f>237.2*55600*1000/(0.8*8760*3600)</f>
        <v>522.74860476915273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8" t="s">
        <v>320</v>
      </c>
      <c r="B48" s="8" t="s">
        <v>424</v>
      </c>
      <c r="C48" s="8">
        <v>12</v>
      </c>
      <c r="D48" s="8" t="s">
        <v>617</v>
      </c>
      <c r="E48" s="8" t="s">
        <v>723</v>
      </c>
      <c r="F48" s="8" t="s">
        <v>723</v>
      </c>
      <c r="G48" s="8">
        <v>1</v>
      </c>
      <c r="H48" s="8" t="s">
        <v>346</v>
      </c>
      <c r="I48" s="418"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8" t="s">
        <v>320</v>
      </c>
      <c r="B49" s="8" t="s">
        <v>424</v>
      </c>
      <c r="C49" s="8">
        <v>12</v>
      </c>
      <c r="D49" s="8" t="s">
        <v>618</v>
      </c>
      <c r="E49" s="8" t="s">
        <v>619</v>
      </c>
      <c r="F49" s="8" t="s">
        <v>619</v>
      </c>
      <c r="G49" s="8">
        <v>1</v>
      </c>
      <c r="H49" s="8" t="s">
        <v>346</v>
      </c>
      <c r="I49" s="2">
        <v>100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3" t="s">
        <v>320</v>
      </c>
      <c r="B50" s="3" t="s">
        <v>724</v>
      </c>
      <c r="C50" s="3">
        <v>13</v>
      </c>
      <c r="D50" s="3" t="s">
        <v>614</v>
      </c>
      <c r="E50" s="3" t="s">
        <v>771</v>
      </c>
      <c r="F50" s="3" t="s">
        <v>771</v>
      </c>
      <c r="G50" s="3">
        <v>1</v>
      </c>
      <c r="H50" s="3" t="s">
        <v>346</v>
      </c>
      <c r="I50" s="2">
        <v>9.0000000000000007E-7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3" t="s">
        <v>320</v>
      </c>
      <c r="B51" s="3" t="s">
        <v>724</v>
      </c>
      <c r="C51" s="3">
        <v>13</v>
      </c>
      <c r="D51" s="3" t="s">
        <v>616</v>
      </c>
      <c r="E51" s="3" t="s">
        <v>771</v>
      </c>
      <c r="F51" s="3" t="s">
        <v>771</v>
      </c>
      <c r="G51" s="3">
        <v>1</v>
      </c>
      <c r="H51" s="3" t="s">
        <v>346</v>
      </c>
      <c r="I51" s="2">
        <v>9.5000000000000004E-8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3" t="s">
        <v>320</v>
      </c>
      <c r="B52" s="3" t="s">
        <v>724</v>
      </c>
      <c r="C52" s="3">
        <v>13</v>
      </c>
      <c r="D52" s="3" t="s">
        <v>617</v>
      </c>
      <c r="E52" s="3" t="s">
        <v>771</v>
      </c>
      <c r="F52" s="3" t="s">
        <v>771</v>
      </c>
      <c r="G52" s="3">
        <v>1</v>
      </c>
      <c r="H52" s="3" t="s">
        <v>346</v>
      </c>
      <c r="I52" s="2">
        <v>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3" t="s">
        <v>320</v>
      </c>
      <c r="B53" s="3" t="s">
        <v>724</v>
      </c>
      <c r="C53" s="3">
        <v>13</v>
      </c>
      <c r="D53" s="3" t="s">
        <v>618</v>
      </c>
      <c r="E53" s="3" t="s">
        <v>619</v>
      </c>
      <c r="F53" s="3" t="s">
        <v>619</v>
      </c>
      <c r="G53" s="3">
        <v>1</v>
      </c>
      <c r="H53" s="3" t="s">
        <v>346</v>
      </c>
      <c r="I53" s="2">
        <v>25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8" t="s">
        <v>320</v>
      </c>
      <c r="B54" s="8" t="s">
        <v>725</v>
      </c>
      <c r="C54" s="8">
        <v>14</v>
      </c>
      <c r="D54" s="8" t="s">
        <v>726</v>
      </c>
      <c r="E54" s="8" t="s">
        <v>731</v>
      </c>
      <c r="F54" s="8" t="s">
        <v>731</v>
      </c>
      <c r="G54" s="8">
        <v>1</v>
      </c>
      <c r="H54" s="8" t="s">
        <v>346</v>
      </c>
      <c r="I54" s="421">
        <f>AVERAGE(16,36)*((5153957)/1618533000)</f>
        <v>8.2792801876761246E-2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8" t="s">
        <v>320</v>
      </c>
      <c r="B55" s="8" t="s">
        <v>725</v>
      </c>
      <c r="C55" s="8">
        <v>14</v>
      </c>
      <c r="D55" s="8" t="s">
        <v>727</v>
      </c>
      <c r="E55" s="8" t="s">
        <v>731</v>
      </c>
      <c r="F55" s="8" t="s">
        <v>731</v>
      </c>
      <c r="G55" s="8">
        <v>1</v>
      </c>
      <c r="H55" s="8" t="s">
        <v>346</v>
      </c>
      <c r="I55" s="421">
        <f>AVERAGE(4,20)*((5153957)/1618533000)</f>
        <v>3.8212062404659033E-2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8" t="s">
        <v>320</v>
      </c>
      <c r="B56" s="8" t="s">
        <v>725</v>
      </c>
      <c r="C56" s="8">
        <v>14</v>
      </c>
      <c r="D56" s="8" t="s">
        <v>728</v>
      </c>
      <c r="E56" s="8" t="s">
        <v>731</v>
      </c>
      <c r="F56" s="8" t="s">
        <v>731</v>
      </c>
      <c r="G56" s="8">
        <v>1</v>
      </c>
      <c r="H56" s="8" t="s">
        <v>346</v>
      </c>
      <c r="I56" s="421">
        <f>AVERAGE(26,50)*((5153957)/1618533000)</f>
        <v>0.12100486428142027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3" t="s">
        <v>320</v>
      </c>
      <c r="B57" s="3" t="s">
        <v>729</v>
      </c>
      <c r="C57" s="3">
        <v>15</v>
      </c>
      <c r="D57" s="3" t="s">
        <v>420</v>
      </c>
      <c r="E57" s="3" t="s">
        <v>730</v>
      </c>
      <c r="F57" s="3" t="s">
        <v>730</v>
      </c>
      <c r="G57" s="3">
        <v>1</v>
      </c>
      <c r="H57" s="3" t="s">
        <v>346</v>
      </c>
      <c r="I57" s="2">
        <v>58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3" t="s">
        <v>320</v>
      </c>
      <c r="B58" s="3" t="s">
        <v>729</v>
      </c>
      <c r="C58" s="3">
        <v>15</v>
      </c>
      <c r="D58" s="3" t="s">
        <v>421</v>
      </c>
      <c r="E58" s="3" t="s">
        <v>730</v>
      </c>
      <c r="F58" s="3" t="s">
        <v>730</v>
      </c>
      <c r="G58" s="3">
        <v>1</v>
      </c>
      <c r="H58" s="3" t="s">
        <v>346</v>
      </c>
      <c r="I58" s="2">
        <v>56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3" t="s">
        <v>330</v>
      </c>
      <c r="B59" s="3" t="s">
        <v>285</v>
      </c>
      <c r="C59" s="3">
        <v>1</v>
      </c>
      <c r="D59" s="3" t="s">
        <v>614</v>
      </c>
      <c r="E59" s="3" t="s">
        <v>615</v>
      </c>
      <c r="F59" s="3" t="s">
        <v>615</v>
      </c>
      <c r="G59" s="3">
        <v>1</v>
      </c>
      <c r="H59" s="3" t="s">
        <v>354</v>
      </c>
      <c r="I59" s="418">
        <v>166.6</v>
      </c>
      <c r="J59" s="2">
        <v>176.06123456790124</v>
      </c>
      <c r="K59" s="2">
        <v>185.52246913580245</v>
      </c>
      <c r="L59" s="2">
        <v>194.9837037037037</v>
      </c>
      <c r="M59" s="2">
        <v>204.44493827160494</v>
      </c>
      <c r="N59" s="2">
        <v>213.90617283950616</v>
      </c>
      <c r="O59" s="2">
        <v>223.3674074074074</v>
      </c>
      <c r="P59" s="2">
        <v>232.82864197530864</v>
      </c>
      <c r="Q59" s="2">
        <v>242.28987654320986</v>
      </c>
      <c r="R59" s="2">
        <v>251.7511111111111</v>
      </c>
      <c r="S59" s="2">
        <v>251.7511111111111</v>
      </c>
      <c r="T59" s="2">
        <v>251.7511111111111</v>
      </c>
      <c r="U59" s="2">
        <v>251.7511111111111</v>
      </c>
      <c r="V59" s="2">
        <v>251.7511111111111</v>
      </c>
      <c r="W59" s="256">
        <v>251.7511111111111</v>
      </c>
      <c r="X59" s="180">
        <v>251.7511111111111</v>
      </c>
      <c r="Y59" s="180">
        <v>251.7511111111111</v>
      </c>
      <c r="Z59" s="180">
        <v>251.7511111111111</v>
      </c>
      <c r="AA59" s="180">
        <v>251.7511111111111</v>
      </c>
      <c r="AB59" s="180">
        <v>251.7511111111111</v>
      </c>
      <c r="AC59" s="180">
        <v>251.7511111111111</v>
      </c>
      <c r="AD59" s="180">
        <v>251.7511111111111</v>
      </c>
      <c r="AE59" s="180">
        <v>251.7511111111111</v>
      </c>
      <c r="AF59" s="180">
        <v>251.7511111111111</v>
      </c>
      <c r="AG59" s="180">
        <v>251.7511111111111</v>
      </c>
      <c r="AH59" s="180">
        <v>251.7511111111111</v>
      </c>
      <c r="AI59" s="180">
        <v>251.7511111111111</v>
      </c>
      <c r="AJ59" s="180">
        <v>251.7511111111111</v>
      </c>
      <c r="AK59" s="180">
        <v>251.7511111111111</v>
      </c>
      <c r="AL59" s="180">
        <v>251.7511111111111</v>
      </c>
    </row>
    <row r="60" spans="1:38">
      <c r="A60" s="3" t="s">
        <v>330</v>
      </c>
      <c r="B60" s="3" t="s">
        <v>285</v>
      </c>
      <c r="C60" s="3">
        <v>1</v>
      </c>
      <c r="D60" s="3" t="s">
        <v>616</v>
      </c>
      <c r="E60" s="3" t="s">
        <v>615</v>
      </c>
      <c r="F60" s="3" t="s">
        <v>615</v>
      </c>
      <c r="G60" s="3">
        <v>1</v>
      </c>
      <c r="H60" s="3" t="s">
        <v>354</v>
      </c>
      <c r="I60" s="418">
        <v>12.440000000000001</v>
      </c>
      <c r="J60" s="418">
        <v>13.146469135802471</v>
      </c>
      <c r="K60" s="418">
        <v>13.852938271604939</v>
      </c>
      <c r="L60" s="418">
        <v>14.559407407407406</v>
      </c>
      <c r="M60" s="418">
        <v>15.265876543209878</v>
      </c>
      <c r="N60" s="418">
        <v>15.972345679012347</v>
      </c>
      <c r="O60" s="418">
        <v>16.678814814814814</v>
      </c>
      <c r="P60" s="418">
        <v>17.385283950617286</v>
      </c>
      <c r="Q60" s="418">
        <v>18.091753086419754</v>
      </c>
      <c r="R60" s="418">
        <v>18.798222222222222</v>
      </c>
      <c r="S60" s="418">
        <v>18.798222222222222</v>
      </c>
      <c r="T60" s="418">
        <v>18.798222222222222</v>
      </c>
      <c r="U60" s="418">
        <v>18.798222222222222</v>
      </c>
      <c r="V60" s="418">
        <v>18.798222222222222</v>
      </c>
      <c r="W60" s="418">
        <v>18.798222222222222</v>
      </c>
      <c r="X60" s="418">
        <v>18.798222222222222</v>
      </c>
      <c r="Y60" s="418">
        <v>18.798222222222222</v>
      </c>
      <c r="Z60" s="418">
        <v>18.798222222222222</v>
      </c>
      <c r="AA60" s="418">
        <v>18.798222222222222</v>
      </c>
      <c r="AB60" s="418">
        <v>18.798222222222222</v>
      </c>
      <c r="AC60" s="418">
        <v>18.798222222222222</v>
      </c>
      <c r="AD60" s="418">
        <v>18.798222222222222</v>
      </c>
      <c r="AE60" s="418">
        <v>18.798222222222222</v>
      </c>
      <c r="AF60" s="418">
        <v>18.798222222222222</v>
      </c>
      <c r="AG60" s="418">
        <v>18.798222222222222</v>
      </c>
      <c r="AH60" s="418">
        <v>18.798222222222222</v>
      </c>
      <c r="AI60" s="418">
        <v>18.798222222222222</v>
      </c>
      <c r="AJ60" s="418">
        <v>18.798222222222222</v>
      </c>
      <c r="AK60" s="418">
        <v>18.798222222222222</v>
      </c>
      <c r="AL60" s="418">
        <v>18.798222222222222</v>
      </c>
    </row>
    <row r="61" spans="1:38">
      <c r="A61" s="3" t="s">
        <v>330</v>
      </c>
      <c r="B61" s="3" t="s">
        <v>285</v>
      </c>
      <c r="C61" s="3">
        <v>1</v>
      </c>
      <c r="D61" s="3" t="s">
        <v>617</v>
      </c>
      <c r="E61" s="3" t="s">
        <v>615</v>
      </c>
      <c r="F61" s="3" t="s">
        <v>615</v>
      </c>
      <c r="G61" s="3">
        <v>1</v>
      </c>
      <c r="H61" s="3" t="s">
        <v>354</v>
      </c>
      <c r="I61" s="418">
        <v>82.2</v>
      </c>
      <c r="J61" s="2">
        <v>86.868148148148151</v>
      </c>
      <c r="K61" s="2">
        <v>91.5362962962963</v>
      </c>
      <c r="L61" s="2">
        <v>96.204444444444448</v>
      </c>
      <c r="M61" s="2">
        <v>100.8725925925926</v>
      </c>
      <c r="N61" s="2">
        <v>105.54074074074074</v>
      </c>
      <c r="O61" s="2">
        <v>110.20888888888889</v>
      </c>
      <c r="P61" s="2">
        <v>114.87703703703704</v>
      </c>
      <c r="Q61" s="2">
        <v>119.54518518518519</v>
      </c>
      <c r="R61" s="2">
        <v>124.21333333333334</v>
      </c>
      <c r="S61" s="2">
        <v>124.21333333333334</v>
      </c>
      <c r="T61" s="2">
        <v>124.21333333333334</v>
      </c>
      <c r="U61" s="2">
        <v>124.21333333333334</v>
      </c>
      <c r="V61" s="2">
        <v>124.21333333333334</v>
      </c>
      <c r="W61" s="256">
        <v>124.21333333333334</v>
      </c>
      <c r="X61" s="180">
        <v>124.21333333333334</v>
      </c>
      <c r="Y61" s="180">
        <v>124.21333333333334</v>
      </c>
      <c r="Z61" s="180">
        <v>124.21333333333334</v>
      </c>
      <c r="AA61" s="180">
        <v>124.21333333333334</v>
      </c>
      <c r="AB61" s="180">
        <v>124.21333333333334</v>
      </c>
      <c r="AC61" s="180">
        <v>124.21333333333334</v>
      </c>
      <c r="AD61" s="180">
        <v>124.21333333333334</v>
      </c>
      <c r="AE61" s="180">
        <v>124.21333333333334</v>
      </c>
      <c r="AF61" s="180">
        <v>124.21333333333334</v>
      </c>
      <c r="AG61" s="180">
        <v>124.21333333333334</v>
      </c>
      <c r="AH61" s="180">
        <v>124.21333333333334</v>
      </c>
      <c r="AI61" s="180">
        <v>124.21333333333334</v>
      </c>
      <c r="AJ61" s="180">
        <v>124.21333333333334</v>
      </c>
      <c r="AK61" s="180">
        <v>124.21333333333334</v>
      </c>
      <c r="AL61" s="180">
        <v>124.21333333333334</v>
      </c>
    </row>
    <row r="62" spans="1:38">
      <c r="A62" s="3" t="s">
        <v>330</v>
      </c>
      <c r="B62" s="3" t="s">
        <v>285</v>
      </c>
      <c r="C62" s="3">
        <v>1</v>
      </c>
      <c r="D62" s="3" t="s">
        <v>618</v>
      </c>
      <c r="E62" s="3" t="s">
        <v>619</v>
      </c>
      <c r="F62" s="3" t="s">
        <v>619</v>
      </c>
      <c r="G62" s="3">
        <v>1</v>
      </c>
      <c r="H62" s="3" t="s">
        <v>346</v>
      </c>
      <c r="I62" s="418">
        <v>20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8" t="s">
        <v>330</v>
      </c>
      <c r="B63" s="8" t="s">
        <v>419</v>
      </c>
      <c r="C63" s="8">
        <v>2</v>
      </c>
      <c r="D63" s="8" t="s">
        <v>614</v>
      </c>
      <c r="E63" s="8" t="s">
        <v>615</v>
      </c>
      <c r="F63" s="8" t="s">
        <v>615</v>
      </c>
      <c r="G63" s="8">
        <v>1</v>
      </c>
      <c r="H63" s="8" t="s">
        <v>346</v>
      </c>
      <c r="I63" s="418">
        <v>30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8" t="s">
        <v>330</v>
      </c>
      <c r="B64" s="8" t="s">
        <v>419</v>
      </c>
      <c r="C64" s="8">
        <v>2</v>
      </c>
      <c r="D64" s="8" t="s">
        <v>616</v>
      </c>
      <c r="E64" s="8" t="s">
        <v>615</v>
      </c>
      <c r="F64" s="8" t="s">
        <v>615</v>
      </c>
      <c r="G64" s="8">
        <v>1</v>
      </c>
      <c r="H64" s="8" t="s">
        <v>346</v>
      </c>
      <c r="I64" s="418">
        <v>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8" t="s">
        <v>330</v>
      </c>
      <c r="B65" s="8" t="s">
        <v>419</v>
      </c>
      <c r="C65" s="8">
        <v>2</v>
      </c>
      <c r="D65" s="8" t="s">
        <v>617</v>
      </c>
      <c r="E65" s="8" t="s">
        <v>615</v>
      </c>
      <c r="F65" s="8" t="s">
        <v>615</v>
      </c>
      <c r="G65" s="8">
        <v>1</v>
      </c>
      <c r="H65" s="8" t="s">
        <v>346</v>
      </c>
      <c r="I65" s="418">
        <v>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8" t="s">
        <v>330</v>
      </c>
      <c r="B66" s="8" t="s">
        <v>419</v>
      </c>
      <c r="C66" s="8">
        <v>2</v>
      </c>
      <c r="D66" s="8" t="s">
        <v>618</v>
      </c>
      <c r="E66" s="8" t="s">
        <v>619</v>
      </c>
      <c r="F66" s="8" t="s">
        <v>619</v>
      </c>
      <c r="G66" s="8">
        <v>1</v>
      </c>
      <c r="H66" s="8" t="s">
        <v>346</v>
      </c>
      <c r="I66" s="418">
        <v>20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3" t="s">
        <v>330</v>
      </c>
      <c r="B67" s="3" t="s">
        <v>420</v>
      </c>
      <c r="C67" s="3">
        <v>3</v>
      </c>
      <c r="D67" s="3" t="s">
        <v>614</v>
      </c>
      <c r="E67" s="3" t="s">
        <v>615</v>
      </c>
      <c r="F67" s="3" t="s">
        <v>615</v>
      </c>
      <c r="G67" s="3">
        <v>1</v>
      </c>
      <c r="H67" s="3" t="s">
        <v>346</v>
      </c>
      <c r="I67" s="418">
        <f>75+3.4+2.8+0.2</f>
        <v>81.400000000000006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3" t="s">
        <v>330</v>
      </c>
      <c r="B68" s="3" t="s">
        <v>420</v>
      </c>
      <c r="C68" s="3">
        <v>3</v>
      </c>
      <c r="D68" s="3" t="s">
        <v>616</v>
      </c>
      <c r="E68" s="3" t="s">
        <v>615</v>
      </c>
      <c r="F68" s="3" t="s">
        <v>615</v>
      </c>
      <c r="G68" s="3">
        <v>1</v>
      </c>
      <c r="H68" s="3" t="s">
        <v>346</v>
      </c>
      <c r="I68" s="418">
        <v>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3" t="s">
        <v>330</v>
      </c>
      <c r="B69" s="3" t="s">
        <v>420</v>
      </c>
      <c r="C69" s="3">
        <v>3</v>
      </c>
      <c r="D69" s="3" t="s">
        <v>617</v>
      </c>
      <c r="E69" s="3" t="s">
        <v>615</v>
      </c>
      <c r="F69" s="3" t="s">
        <v>615</v>
      </c>
      <c r="G69" s="3">
        <v>1</v>
      </c>
      <c r="H69" s="3" t="s">
        <v>346</v>
      </c>
      <c r="I69" s="246">
        <f>40+24.7+0.9+1.2</f>
        <v>66.800000000000011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3" t="s">
        <v>330</v>
      </c>
      <c r="B70" s="3" t="s">
        <v>420</v>
      </c>
      <c r="C70" s="3">
        <v>3</v>
      </c>
      <c r="D70" s="3" t="s">
        <v>618</v>
      </c>
      <c r="E70" s="3" t="s">
        <v>619</v>
      </c>
      <c r="F70" s="3" t="s">
        <v>619</v>
      </c>
      <c r="G70" s="3">
        <v>1</v>
      </c>
      <c r="H70" s="3" t="s">
        <v>346</v>
      </c>
      <c r="I70" s="418">
        <v>20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8" t="s">
        <v>330</v>
      </c>
      <c r="B71" s="8" t="s">
        <v>421</v>
      </c>
      <c r="C71" s="8">
        <v>4</v>
      </c>
      <c r="D71" s="8" t="s">
        <v>614</v>
      </c>
      <c r="E71" s="8" t="s">
        <v>615</v>
      </c>
      <c r="F71" s="8" t="s">
        <v>615</v>
      </c>
      <c r="G71" s="8">
        <v>1</v>
      </c>
      <c r="H71" s="8" t="s">
        <v>346</v>
      </c>
      <c r="I71" s="418">
        <f>155+3.4+2.8+0.2</f>
        <v>161.4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8" t="s">
        <v>330</v>
      </c>
      <c r="B72" s="8" t="s">
        <v>421</v>
      </c>
      <c r="C72" s="8">
        <v>4</v>
      </c>
      <c r="D72" s="8" t="s">
        <v>616</v>
      </c>
      <c r="E72" s="8" t="s">
        <v>615</v>
      </c>
      <c r="F72" s="8" t="s">
        <v>615</v>
      </c>
      <c r="G72" s="8">
        <v>1</v>
      </c>
      <c r="H72" s="8" t="s">
        <v>346</v>
      </c>
      <c r="I72" s="418">
        <v>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8" t="s">
        <v>330</v>
      </c>
      <c r="B73" s="8" t="s">
        <v>421</v>
      </c>
      <c r="C73" s="8">
        <v>4</v>
      </c>
      <c r="D73" s="8" t="s">
        <v>617</v>
      </c>
      <c r="E73" s="8" t="s">
        <v>615</v>
      </c>
      <c r="F73" s="8" t="s">
        <v>615</v>
      </c>
      <c r="G73" s="8">
        <v>1</v>
      </c>
      <c r="H73" s="8" t="s">
        <v>346</v>
      </c>
      <c r="I73" s="418">
        <f>48+24.7+0.9+1.2</f>
        <v>74.800000000000011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8" t="s">
        <v>330</v>
      </c>
      <c r="B74" s="8" t="s">
        <v>421</v>
      </c>
      <c r="C74" s="8">
        <v>4</v>
      </c>
      <c r="D74" s="8" t="s">
        <v>618</v>
      </c>
      <c r="E74" s="8" t="s">
        <v>619</v>
      </c>
      <c r="F74" s="8" t="s">
        <v>619</v>
      </c>
      <c r="G74" s="8">
        <v>1</v>
      </c>
      <c r="H74" s="8" t="s">
        <v>346</v>
      </c>
      <c r="I74" s="418">
        <v>20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3" t="s">
        <v>330</v>
      </c>
      <c r="B75" s="3" t="s">
        <v>294</v>
      </c>
      <c r="C75" s="3">
        <v>5</v>
      </c>
      <c r="D75" s="3" t="s">
        <v>614</v>
      </c>
      <c r="E75" s="3" t="s">
        <v>615</v>
      </c>
      <c r="F75" s="3" t="s">
        <v>615</v>
      </c>
      <c r="G75" s="3">
        <v>1</v>
      </c>
      <c r="H75" s="3" t="s">
        <v>346</v>
      </c>
      <c r="I75" s="418">
        <f>374.5+3.4+2.8+0.2</f>
        <v>380.9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3" t="s">
        <v>330</v>
      </c>
      <c r="B76" s="3" t="s">
        <v>294</v>
      </c>
      <c r="C76" s="3">
        <v>5</v>
      </c>
      <c r="D76" s="3" t="s">
        <v>616</v>
      </c>
      <c r="E76" s="3" t="s">
        <v>615</v>
      </c>
      <c r="F76" s="3" t="s">
        <v>615</v>
      </c>
      <c r="G76" s="3">
        <v>1</v>
      </c>
      <c r="H76" s="3" t="s">
        <v>346</v>
      </c>
      <c r="I76" s="418"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3" t="s">
        <v>330</v>
      </c>
      <c r="B77" s="3" t="s">
        <v>294</v>
      </c>
      <c r="C77" s="3">
        <v>5</v>
      </c>
      <c r="D77" s="3" t="s">
        <v>617</v>
      </c>
      <c r="E77" s="3" t="s">
        <v>615</v>
      </c>
      <c r="F77" s="3" t="s">
        <v>615</v>
      </c>
      <c r="G77" s="3">
        <v>1</v>
      </c>
      <c r="H77" s="3" t="s">
        <v>346</v>
      </c>
      <c r="I77" s="418">
        <f>40+24.7+0.9+1.2</f>
        <v>66.800000000000011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3" t="s">
        <v>330</v>
      </c>
      <c r="B78" s="3" t="s">
        <v>294</v>
      </c>
      <c r="C78" s="3">
        <v>5</v>
      </c>
      <c r="D78" s="3" t="s">
        <v>618</v>
      </c>
      <c r="E78" s="3" t="s">
        <v>619</v>
      </c>
      <c r="F78" s="3" t="s">
        <v>619</v>
      </c>
      <c r="G78" s="3">
        <v>1</v>
      </c>
      <c r="H78" s="3" t="s">
        <v>346</v>
      </c>
      <c r="I78" s="418">
        <v>20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8" t="s">
        <v>330</v>
      </c>
      <c r="B79" s="8" t="s">
        <v>422</v>
      </c>
      <c r="C79" s="8">
        <v>6</v>
      </c>
      <c r="D79" s="8" t="s">
        <v>614</v>
      </c>
      <c r="E79" s="8" t="s">
        <v>615</v>
      </c>
      <c r="F79" s="8" t="s">
        <v>615</v>
      </c>
      <c r="G79" s="8">
        <v>1</v>
      </c>
      <c r="H79" s="8" t="s">
        <v>346</v>
      </c>
      <c r="I79" s="418">
        <f>783+3.4+2.8+0.2</f>
        <v>789.4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8" t="s">
        <v>330</v>
      </c>
      <c r="B80" s="8" t="s">
        <v>422</v>
      </c>
      <c r="C80" s="8">
        <v>6</v>
      </c>
      <c r="D80" s="8" t="s">
        <v>616</v>
      </c>
      <c r="E80" s="8" t="s">
        <v>615</v>
      </c>
      <c r="F80" s="8" t="s">
        <v>615</v>
      </c>
      <c r="G80" s="8">
        <v>1</v>
      </c>
      <c r="H80" s="8" t="s">
        <v>346</v>
      </c>
      <c r="I80" s="246">
        <v>5.14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8" t="s">
        <v>330</v>
      </c>
      <c r="B81" s="8" t="s">
        <v>422</v>
      </c>
      <c r="C81" s="8">
        <v>6</v>
      </c>
      <c r="D81" s="8" t="s">
        <v>617</v>
      </c>
      <c r="E81" s="8" t="s">
        <v>615</v>
      </c>
      <c r="F81" s="8" t="s">
        <v>615</v>
      </c>
      <c r="G81" s="8">
        <v>1</v>
      </c>
      <c r="H81" s="8" t="s">
        <v>346</v>
      </c>
      <c r="I81" s="246">
        <f>19.35+24.7+0.9+1.2</f>
        <v>46.15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8" t="s">
        <v>330</v>
      </c>
      <c r="B82" s="8" t="s">
        <v>422</v>
      </c>
      <c r="C82" s="8">
        <v>6</v>
      </c>
      <c r="D82" s="8" t="s">
        <v>618</v>
      </c>
      <c r="E82" s="8" t="s">
        <v>619</v>
      </c>
      <c r="F82" s="8" t="s">
        <v>619</v>
      </c>
      <c r="G82" s="8">
        <v>1</v>
      </c>
      <c r="H82" s="8" t="s">
        <v>346</v>
      </c>
      <c r="I82" s="418">
        <v>20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3" t="s">
        <v>330</v>
      </c>
      <c r="B83" s="3" t="s">
        <v>423</v>
      </c>
      <c r="C83" s="3">
        <v>7</v>
      </c>
      <c r="D83" s="3" t="s">
        <v>614</v>
      </c>
      <c r="E83" s="3" t="s">
        <v>615</v>
      </c>
      <c r="F83" s="3" t="s">
        <v>615</v>
      </c>
      <c r="G83" s="3">
        <v>1</v>
      </c>
      <c r="H83" s="3" t="s">
        <v>346</v>
      </c>
      <c r="I83" s="418">
        <v>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3" t="s">
        <v>330</v>
      </c>
      <c r="B84" s="3" t="s">
        <v>423</v>
      </c>
      <c r="C84" s="3">
        <v>7</v>
      </c>
      <c r="D84" s="3" t="s">
        <v>616</v>
      </c>
      <c r="E84" s="3" t="s">
        <v>615</v>
      </c>
      <c r="F84" s="3" t="s">
        <v>615</v>
      </c>
      <c r="G84" s="3">
        <v>1</v>
      </c>
      <c r="H84" s="3" t="s">
        <v>346</v>
      </c>
      <c r="I84" s="418">
        <v>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3" t="s">
        <v>330</v>
      </c>
      <c r="B85" s="3" t="s">
        <v>423</v>
      </c>
      <c r="C85" s="3">
        <v>7</v>
      </c>
      <c r="D85" s="3" t="s">
        <v>617</v>
      </c>
      <c r="E85" s="3" t="s">
        <v>615</v>
      </c>
      <c r="F85" s="3" t="s">
        <v>615</v>
      </c>
      <c r="G85" s="3">
        <v>1</v>
      </c>
      <c r="H85" s="3" t="s">
        <v>346</v>
      </c>
      <c r="I85" s="418">
        <v>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3" t="s">
        <v>330</v>
      </c>
      <c r="B86" s="3" t="s">
        <v>423</v>
      </c>
      <c r="C86" s="3">
        <v>7</v>
      </c>
      <c r="D86" s="3" t="s">
        <v>618</v>
      </c>
      <c r="E86" s="3" t="s">
        <v>619</v>
      </c>
      <c r="F86" s="3" t="s">
        <v>619</v>
      </c>
      <c r="G86" s="3">
        <v>1</v>
      </c>
      <c r="H86" s="3" t="s">
        <v>346</v>
      </c>
      <c r="I86" s="418">
        <v>100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8" t="s">
        <v>330</v>
      </c>
      <c r="B87" s="8" t="s">
        <v>302</v>
      </c>
      <c r="C87" s="8">
        <v>8</v>
      </c>
      <c r="D87" s="8" t="s">
        <v>614</v>
      </c>
      <c r="E87" s="8" t="s">
        <v>620</v>
      </c>
      <c r="F87" s="8" t="s">
        <v>620</v>
      </c>
      <c r="G87" s="8">
        <v>1</v>
      </c>
      <c r="H87" s="8" t="s">
        <v>346</v>
      </c>
      <c r="I87" s="419">
        <f>67.2*1.08</f>
        <v>72.576000000000008</v>
      </c>
      <c r="J87" s="18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8" t="s">
        <v>330</v>
      </c>
      <c r="B88" s="8" t="s">
        <v>302</v>
      </c>
      <c r="C88" s="8">
        <v>8</v>
      </c>
      <c r="D88" s="8" t="s">
        <v>616</v>
      </c>
      <c r="E88" s="8" t="s">
        <v>621</v>
      </c>
      <c r="F88" s="8" t="s">
        <v>621</v>
      </c>
      <c r="G88" s="8">
        <v>1</v>
      </c>
      <c r="H88" s="8" t="s">
        <v>346</v>
      </c>
      <c r="I88" s="420">
        <v>3</v>
      </c>
      <c r="J88" s="2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8" t="s">
        <v>330</v>
      </c>
      <c r="B89" s="8" t="s">
        <v>302</v>
      </c>
      <c r="C89" s="8">
        <v>8</v>
      </c>
      <c r="D89" s="8" t="s">
        <v>617</v>
      </c>
      <c r="E89" s="8" t="s">
        <v>620</v>
      </c>
      <c r="F89" s="8" t="s">
        <v>620</v>
      </c>
      <c r="G89" s="8">
        <v>1</v>
      </c>
      <c r="H89" s="8" t="s">
        <v>346</v>
      </c>
      <c r="I89" s="420">
        <f>0.1795*25</f>
        <v>4.4874999999999998</v>
      </c>
      <c r="J89" s="36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8" t="s">
        <v>330</v>
      </c>
      <c r="B90" s="8" t="s">
        <v>302</v>
      </c>
      <c r="C90" s="8">
        <v>8</v>
      </c>
      <c r="D90" s="8" t="s">
        <v>618</v>
      </c>
      <c r="E90" s="8" t="s">
        <v>619</v>
      </c>
      <c r="F90" s="8" t="s">
        <v>619</v>
      </c>
      <c r="G90" s="8">
        <v>1</v>
      </c>
      <c r="H90" s="8" t="s">
        <v>346</v>
      </c>
      <c r="I90" s="418">
        <v>12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361" t="s">
        <v>330</v>
      </c>
      <c r="B91" s="361" t="s">
        <v>430</v>
      </c>
      <c r="C91" s="3">
        <v>9</v>
      </c>
      <c r="D91" s="3" t="s">
        <v>614</v>
      </c>
      <c r="E91" s="3" t="s">
        <v>124</v>
      </c>
      <c r="F91" s="3" t="s">
        <v>124</v>
      </c>
      <c r="G91" s="3">
        <v>1</v>
      </c>
      <c r="H91" s="3" t="s">
        <v>346</v>
      </c>
      <c r="I91" s="419">
        <v>0</v>
      </c>
      <c r="J91" s="18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361" t="s">
        <v>330</v>
      </c>
      <c r="B92" s="361" t="s">
        <v>430</v>
      </c>
      <c r="C92" s="3">
        <v>9</v>
      </c>
      <c r="D92" s="3" t="s">
        <v>616</v>
      </c>
      <c r="E92" s="3" t="s">
        <v>124</v>
      </c>
      <c r="F92" s="3" t="s">
        <v>124</v>
      </c>
      <c r="G92" s="3">
        <v>1</v>
      </c>
      <c r="H92" s="3" t="s">
        <v>346</v>
      </c>
      <c r="I92" s="420">
        <v>0</v>
      </c>
      <c r="J92" s="2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361" t="s">
        <v>330</v>
      </c>
      <c r="B93" s="361" t="s">
        <v>430</v>
      </c>
      <c r="C93" s="3">
        <v>9</v>
      </c>
      <c r="D93" s="3" t="s">
        <v>617</v>
      </c>
      <c r="E93" s="3" t="s">
        <v>124</v>
      </c>
      <c r="F93" s="3" t="s">
        <v>124</v>
      </c>
      <c r="G93" s="3">
        <v>1</v>
      </c>
      <c r="H93" s="3" t="s">
        <v>346</v>
      </c>
      <c r="I93" s="420">
        <v>0</v>
      </c>
      <c r="J93" s="2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361" t="s">
        <v>330</v>
      </c>
      <c r="B94" s="361" t="s">
        <v>430</v>
      </c>
      <c r="C94" s="3">
        <v>9</v>
      </c>
      <c r="D94" s="3" t="s">
        <v>618</v>
      </c>
      <c r="E94" s="3" t="s">
        <v>619</v>
      </c>
      <c r="F94" s="3" t="s">
        <v>619</v>
      </c>
      <c r="G94" s="3">
        <v>1</v>
      </c>
      <c r="H94" s="3" t="s">
        <v>346</v>
      </c>
      <c r="I94" s="418">
        <v>100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8" t="s">
        <v>330</v>
      </c>
      <c r="B95" s="8" t="s">
        <v>299</v>
      </c>
      <c r="C95" s="8">
        <v>10</v>
      </c>
      <c r="D95" s="8" t="s">
        <v>614</v>
      </c>
      <c r="E95" s="8" t="s">
        <v>615</v>
      </c>
      <c r="F95" s="8" t="s">
        <v>615</v>
      </c>
      <c r="G95" s="8">
        <v>1</v>
      </c>
      <c r="H95" s="8" t="s">
        <v>346</v>
      </c>
      <c r="I95" s="2"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8" t="s">
        <v>330</v>
      </c>
      <c r="B96" s="8" t="s">
        <v>299</v>
      </c>
      <c r="C96" s="8">
        <v>10</v>
      </c>
      <c r="D96" s="8" t="s">
        <v>616</v>
      </c>
      <c r="E96" s="8" t="s">
        <v>615</v>
      </c>
      <c r="F96" s="8" t="s">
        <v>615</v>
      </c>
      <c r="G96" s="8">
        <v>1</v>
      </c>
      <c r="H96" s="8" t="s">
        <v>346</v>
      </c>
      <c r="I96" s="2">
        <v>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8" t="s">
        <v>330</v>
      </c>
      <c r="B97" s="8" t="s">
        <v>299</v>
      </c>
      <c r="C97" s="8">
        <v>10</v>
      </c>
      <c r="D97" s="8" t="s">
        <v>617</v>
      </c>
      <c r="E97" s="8" t="s">
        <v>615</v>
      </c>
      <c r="F97" s="8" t="s">
        <v>615</v>
      </c>
      <c r="G97" s="8">
        <v>1</v>
      </c>
      <c r="H97" s="8" t="s">
        <v>346</v>
      </c>
      <c r="I97" s="2">
        <f>41.7+0.4</f>
        <v>42.1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8" t="s">
        <v>330</v>
      </c>
      <c r="B98" s="8" t="s">
        <v>299</v>
      </c>
      <c r="C98" s="8">
        <v>10</v>
      </c>
      <c r="D98" s="8" t="s">
        <v>618</v>
      </c>
      <c r="E98" s="8" t="s">
        <v>619</v>
      </c>
      <c r="F98" s="8" t="s">
        <v>619</v>
      </c>
      <c r="G98" s="8">
        <v>1</v>
      </c>
      <c r="H98" s="8" t="s">
        <v>346</v>
      </c>
      <c r="I98" s="418">
        <v>100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3" t="s">
        <v>330</v>
      </c>
      <c r="B99" s="3" t="s">
        <v>300</v>
      </c>
      <c r="C99" s="3">
        <v>11</v>
      </c>
      <c r="D99" s="3" t="s">
        <v>614</v>
      </c>
      <c r="E99" s="3" t="s">
        <v>124</v>
      </c>
      <c r="F99" s="3" t="s">
        <v>124</v>
      </c>
      <c r="G99" s="3">
        <v>1</v>
      </c>
      <c r="H99" s="3" t="s">
        <v>346</v>
      </c>
      <c r="I99" s="418">
        <v>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3" t="s">
        <v>330</v>
      </c>
      <c r="B100" s="3" t="s">
        <v>300</v>
      </c>
      <c r="C100" s="3">
        <v>11</v>
      </c>
      <c r="D100" s="3" t="s">
        <v>616</v>
      </c>
      <c r="E100" s="3" t="s">
        <v>124</v>
      </c>
      <c r="F100" s="3" t="s">
        <v>124</v>
      </c>
      <c r="G100" s="3">
        <v>1</v>
      </c>
      <c r="H100" s="3" t="s">
        <v>346</v>
      </c>
      <c r="I100" s="418">
        <v>0</v>
      </c>
      <c r="J100" s="41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" t="s">
        <v>330</v>
      </c>
      <c r="B101" s="3" t="s">
        <v>300</v>
      </c>
      <c r="C101" s="3">
        <v>11</v>
      </c>
      <c r="D101" s="3" t="s">
        <v>617</v>
      </c>
      <c r="E101" s="3" t="s">
        <v>124</v>
      </c>
      <c r="F101" s="3" t="s">
        <v>124</v>
      </c>
      <c r="G101" s="3">
        <v>1</v>
      </c>
      <c r="H101" s="3" t="s">
        <v>346</v>
      </c>
      <c r="I101" s="418">
        <v>0</v>
      </c>
      <c r="J101" s="41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" t="s">
        <v>330</v>
      </c>
      <c r="B102" s="3" t="s">
        <v>300</v>
      </c>
      <c r="C102" s="3">
        <v>11</v>
      </c>
      <c r="D102" s="3" t="s">
        <v>618</v>
      </c>
      <c r="E102" s="3" t="s">
        <v>619</v>
      </c>
      <c r="F102" s="3" t="s">
        <v>619</v>
      </c>
      <c r="G102" s="3">
        <v>1</v>
      </c>
      <c r="H102" s="3" t="s">
        <v>346</v>
      </c>
      <c r="I102" s="418">
        <v>100</v>
      </c>
      <c r="J102" s="41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17" t="s">
        <v>330</v>
      </c>
      <c r="B103" s="17" t="s">
        <v>424</v>
      </c>
      <c r="C103" s="17">
        <v>12</v>
      </c>
      <c r="D103" s="17" t="s">
        <v>614</v>
      </c>
      <c r="E103" s="17" t="s">
        <v>723</v>
      </c>
      <c r="F103" s="17" t="s">
        <v>723</v>
      </c>
      <c r="G103" s="17">
        <v>1</v>
      </c>
      <c r="H103" s="17" t="s">
        <v>346</v>
      </c>
      <c r="I103" s="248">
        <f>1921*55600*1000/(0.8*8760*3600)</f>
        <v>4233.5584728564181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17" t="s">
        <v>330</v>
      </c>
      <c r="B104" s="17" t="s">
        <v>424</v>
      </c>
      <c r="C104" s="17">
        <v>12</v>
      </c>
      <c r="D104" s="17" t="s">
        <v>616</v>
      </c>
      <c r="E104" s="17" t="s">
        <v>723</v>
      </c>
      <c r="F104" s="17" t="s">
        <v>723</v>
      </c>
      <c r="G104" s="17">
        <v>1</v>
      </c>
      <c r="H104" s="17" t="s">
        <v>346</v>
      </c>
      <c r="I104" s="248">
        <f>237.2*55600*1000/(0.8*8760*3600)</f>
        <v>522.74860476915273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17" t="s">
        <v>330</v>
      </c>
      <c r="B105" s="17" t="s">
        <v>424</v>
      </c>
      <c r="C105" s="17">
        <v>12</v>
      </c>
      <c r="D105" s="17" t="s">
        <v>617</v>
      </c>
      <c r="E105" s="17" t="s">
        <v>723</v>
      </c>
      <c r="F105" s="17" t="s">
        <v>723</v>
      </c>
      <c r="G105" s="17">
        <v>1</v>
      </c>
      <c r="H105" s="17" t="s">
        <v>346</v>
      </c>
      <c r="I105" s="418">
        <v>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17" t="s">
        <v>330</v>
      </c>
      <c r="B106" s="17" t="s">
        <v>424</v>
      </c>
      <c r="C106" s="17">
        <v>12</v>
      </c>
      <c r="D106" s="17" t="s">
        <v>618</v>
      </c>
      <c r="E106" s="17" t="s">
        <v>619</v>
      </c>
      <c r="F106" s="17" t="s">
        <v>619</v>
      </c>
      <c r="G106" s="17">
        <v>1</v>
      </c>
      <c r="H106" s="17" t="s">
        <v>346</v>
      </c>
      <c r="I106" s="418">
        <v>100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17" t="s">
        <v>330</v>
      </c>
      <c r="B107" s="17" t="s">
        <v>724</v>
      </c>
      <c r="C107" s="17">
        <v>12</v>
      </c>
      <c r="D107" s="17" t="s">
        <v>614</v>
      </c>
      <c r="E107" s="17" t="s">
        <v>771</v>
      </c>
      <c r="F107" s="17" t="s">
        <v>771</v>
      </c>
      <c r="G107" s="17">
        <v>1</v>
      </c>
      <c r="H107" s="422" t="s">
        <v>346</v>
      </c>
      <c r="I107" s="246">
        <f>0.9/(1000000)</f>
        <v>9.0000000000000007E-7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17" t="s">
        <v>330</v>
      </c>
      <c r="B108" s="17" t="s">
        <v>724</v>
      </c>
      <c r="C108" s="17">
        <v>12</v>
      </c>
      <c r="D108" s="17" t="s">
        <v>616</v>
      </c>
      <c r="E108" s="17" t="s">
        <v>771</v>
      </c>
      <c r="F108" s="17" t="s">
        <v>771</v>
      </c>
      <c r="G108" s="17">
        <v>1</v>
      </c>
      <c r="H108" s="422" t="s">
        <v>346</v>
      </c>
      <c r="I108" s="246">
        <f>0.095/(1000000)</f>
        <v>9.5000000000000004E-8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17" t="s">
        <v>330</v>
      </c>
      <c r="B109" s="17" t="s">
        <v>724</v>
      </c>
      <c r="C109" s="17">
        <v>12</v>
      </c>
      <c r="D109" s="17" t="s">
        <v>617</v>
      </c>
      <c r="E109" s="17" t="s">
        <v>771</v>
      </c>
      <c r="F109" s="17" t="s">
        <v>771</v>
      </c>
      <c r="G109" s="17">
        <v>1</v>
      </c>
      <c r="H109" s="422" t="s">
        <v>346</v>
      </c>
      <c r="I109" s="246">
        <v>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17" t="s">
        <v>330</v>
      </c>
      <c r="B110" s="17" t="s">
        <v>724</v>
      </c>
      <c r="C110" s="17">
        <v>12</v>
      </c>
      <c r="D110" s="17" t="s">
        <v>618</v>
      </c>
      <c r="E110" s="17" t="s">
        <v>619</v>
      </c>
      <c r="F110" s="17" t="s">
        <v>619</v>
      </c>
      <c r="G110" s="17">
        <v>1</v>
      </c>
      <c r="H110" s="422" t="s">
        <v>346</v>
      </c>
      <c r="I110" s="246">
        <v>25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8" t="s">
        <v>330</v>
      </c>
      <c r="B111" s="8" t="s">
        <v>725</v>
      </c>
      <c r="C111" s="8">
        <v>14</v>
      </c>
      <c r="D111" s="8" t="s">
        <v>726</v>
      </c>
      <c r="E111" s="8" t="s">
        <v>731</v>
      </c>
      <c r="F111" s="8" t="s">
        <v>731</v>
      </c>
      <c r="G111" s="8">
        <v>1</v>
      </c>
      <c r="H111" s="8" t="s">
        <v>346</v>
      </c>
      <c r="I111" s="421">
        <f>AVERAGE(16,36)*((5153957)/1618533000)</f>
        <v>8.2792801876761246E-2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8" t="s">
        <v>330</v>
      </c>
      <c r="B112" s="8" t="s">
        <v>725</v>
      </c>
      <c r="C112" s="8">
        <v>14</v>
      </c>
      <c r="D112" s="8" t="s">
        <v>727</v>
      </c>
      <c r="E112" s="8" t="s">
        <v>731</v>
      </c>
      <c r="F112" s="8" t="s">
        <v>731</v>
      </c>
      <c r="G112" s="8">
        <v>1</v>
      </c>
      <c r="H112" s="8" t="s">
        <v>346</v>
      </c>
      <c r="I112" s="421">
        <f>AVERAGE(4,20)*((5153957)/1618533000)</f>
        <v>3.8212062404659033E-2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8" t="s">
        <v>330</v>
      </c>
      <c r="B113" s="8" t="s">
        <v>725</v>
      </c>
      <c r="C113" s="8">
        <v>14</v>
      </c>
      <c r="D113" s="8" t="s">
        <v>728</v>
      </c>
      <c r="E113" s="8" t="s">
        <v>731</v>
      </c>
      <c r="F113" s="8" t="s">
        <v>731</v>
      </c>
      <c r="G113" s="8">
        <v>1</v>
      </c>
      <c r="H113" s="8" t="s">
        <v>346</v>
      </c>
      <c r="I113" s="421">
        <f>AVERAGE(26,50)*((5153957)/1618533000)</f>
        <v>0.12100486428142027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" t="s">
        <v>330</v>
      </c>
      <c r="B114" s="3" t="s">
        <v>729</v>
      </c>
      <c r="C114" s="3">
        <v>15</v>
      </c>
      <c r="D114" s="3" t="s">
        <v>420</v>
      </c>
      <c r="E114" s="3" t="s">
        <v>730</v>
      </c>
      <c r="F114" s="3" t="s">
        <v>730</v>
      </c>
      <c r="G114" s="3">
        <v>1</v>
      </c>
      <c r="H114" s="3" t="s">
        <v>346</v>
      </c>
      <c r="I114" s="2">
        <v>58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" t="s">
        <v>330</v>
      </c>
      <c r="B115" s="3" t="s">
        <v>729</v>
      </c>
      <c r="C115" s="3">
        <v>15</v>
      </c>
      <c r="D115" s="3" t="s">
        <v>421</v>
      </c>
      <c r="E115" s="3" t="s">
        <v>730</v>
      </c>
      <c r="F115" s="3" t="s">
        <v>730</v>
      </c>
      <c r="G115" s="3">
        <v>1</v>
      </c>
      <c r="H115" s="3" t="s">
        <v>346</v>
      </c>
      <c r="I115" s="2">
        <v>56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" t="s">
        <v>331</v>
      </c>
      <c r="B116" s="3" t="s">
        <v>285</v>
      </c>
      <c r="C116" s="3">
        <v>1</v>
      </c>
      <c r="D116" s="3" t="s">
        <v>614</v>
      </c>
      <c r="E116" s="3" t="s">
        <v>615</v>
      </c>
      <c r="F116" s="3" t="s">
        <v>615</v>
      </c>
      <c r="G116" s="3">
        <v>1</v>
      </c>
      <c r="H116" s="3" t="s">
        <v>354</v>
      </c>
      <c r="I116" s="418">
        <v>166.6</v>
      </c>
      <c r="J116" s="2">
        <v>176.06123456790124</v>
      </c>
      <c r="K116" s="2">
        <v>185.52246913580245</v>
      </c>
      <c r="L116" s="2">
        <v>194.9837037037037</v>
      </c>
      <c r="M116" s="2">
        <v>204.44493827160494</v>
      </c>
      <c r="N116" s="2">
        <v>213.90617283950616</v>
      </c>
      <c r="O116" s="2">
        <v>223.3674074074074</v>
      </c>
      <c r="P116" s="2">
        <v>232.82864197530864</v>
      </c>
      <c r="Q116" s="2">
        <v>242.28987654320986</v>
      </c>
      <c r="R116" s="2">
        <v>251.7511111111111</v>
      </c>
      <c r="S116" s="2">
        <v>251.7511111111111</v>
      </c>
      <c r="T116" s="2">
        <v>251.7511111111111</v>
      </c>
      <c r="U116" s="2">
        <v>251.7511111111111</v>
      </c>
      <c r="V116" s="2">
        <v>251.7511111111111</v>
      </c>
      <c r="W116" s="256">
        <v>251.7511111111111</v>
      </c>
      <c r="X116" s="180">
        <v>251.7511111111111</v>
      </c>
      <c r="Y116" s="180">
        <v>251.7511111111111</v>
      </c>
      <c r="Z116" s="180">
        <v>251.7511111111111</v>
      </c>
      <c r="AA116" s="180">
        <v>251.7511111111111</v>
      </c>
      <c r="AB116" s="180">
        <v>251.7511111111111</v>
      </c>
      <c r="AC116" s="180">
        <v>251.7511111111111</v>
      </c>
      <c r="AD116" s="180">
        <v>251.7511111111111</v>
      </c>
      <c r="AE116" s="180">
        <v>251.7511111111111</v>
      </c>
      <c r="AF116" s="180">
        <v>251.7511111111111</v>
      </c>
      <c r="AG116" s="180">
        <v>251.7511111111111</v>
      </c>
      <c r="AH116" s="180">
        <v>251.7511111111111</v>
      </c>
      <c r="AI116" s="180">
        <v>251.7511111111111</v>
      </c>
      <c r="AJ116" s="180">
        <v>251.7511111111111</v>
      </c>
      <c r="AK116" s="180">
        <v>251.7511111111111</v>
      </c>
      <c r="AL116" s="180">
        <v>251.7511111111111</v>
      </c>
    </row>
    <row r="117" spans="1:38">
      <c r="A117" s="3" t="s">
        <v>331</v>
      </c>
      <c r="B117" s="3" t="s">
        <v>285</v>
      </c>
      <c r="C117" s="3">
        <v>1</v>
      </c>
      <c r="D117" s="3" t="s">
        <v>616</v>
      </c>
      <c r="E117" s="3" t="s">
        <v>615</v>
      </c>
      <c r="F117" s="3" t="s">
        <v>615</v>
      </c>
      <c r="G117" s="3">
        <v>1</v>
      </c>
      <c r="H117" s="3" t="s">
        <v>354</v>
      </c>
      <c r="I117" s="418">
        <v>12.440000000000001</v>
      </c>
      <c r="J117" s="418">
        <v>13.146469135802471</v>
      </c>
      <c r="K117" s="418">
        <v>13.852938271604939</v>
      </c>
      <c r="L117" s="418">
        <v>14.559407407407406</v>
      </c>
      <c r="M117" s="418">
        <v>15.265876543209878</v>
      </c>
      <c r="N117" s="418">
        <v>15.972345679012347</v>
      </c>
      <c r="O117" s="418">
        <v>16.678814814814814</v>
      </c>
      <c r="P117" s="418">
        <v>17.385283950617286</v>
      </c>
      <c r="Q117" s="418">
        <v>18.091753086419754</v>
      </c>
      <c r="R117" s="418">
        <v>18.798222222222222</v>
      </c>
      <c r="S117" s="418">
        <v>18.798222222222222</v>
      </c>
      <c r="T117" s="418">
        <v>18.798222222222222</v>
      </c>
      <c r="U117" s="418">
        <v>18.798222222222222</v>
      </c>
      <c r="V117" s="418">
        <v>18.798222222222222</v>
      </c>
      <c r="W117" s="418">
        <v>18.798222222222222</v>
      </c>
      <c r="X117" s="418">
        <v>18.798222222222222</v>
      </c>
      <c r="Y117" s="418">
        <v>18.798222222222222</v>
      </c>
      <c r="Z117" s="418">
        <v>18.798222222222222</v>
      </c>
      <c r="AA117" s="418">
        <v>18.798222222222222</v>
      </c>
      <c r="AB117" s="418">
        <v>18.798222222222222</v>
      </c>
      <c r="AC117" s="418">
        <v>18.798222222222222</v>
      </c>
      <c r="AD117" s="418">
        <v>18.798222222222222</v>
      </c>
      <c r="AE117" s="418">
        <v>18.798222222222222</v>
      </c>
      <c r="AF117" s="418">
        <v>18.798222222222222</v>
      </c>
      <c r="AG117" s="418">
        <v>18.798222222222222</v>
      </c>
      <c r="AH117" s="418">
        <v>18.798222222222222</v>
      </c>
      <c r="AI117" s="418">
        <v>18.798222222222222</v>
      </c>
      <c r="AJ117" s="418">
        <v>18.798222222222222</v>
      </c>
      <c r="AK117" s="418">
        <v>18.798222222222222</v>
      </c>
      <c r="AL117" s="418">
        <v>18.798222222222222</v>
      </c>
    </row>
    <row r="118" spans="1:38">
      <c r="A118" s="3" t="s">
        <v>331</v>
      </c>
      <c r="B118" s="3" t="s">
        <v>285</v>
      </c>
      <c r="C118" s="3">
        <v>1</v>
      </c>
      <c r="D118" s="3" t="s">
        <v>617</v>
      </c>
      <c r="E118" s="3" t="s">
        <v>615</v>
      </c>
      <c r="F118" s="3" t="s">
        <v>615</v>
      </c>
      <c r="G118" s="3">
        <v>1</v>
      </c>
      <c r="H118" s="3" t="s">
        <v>354</v>
      </c>
      <c r="I118" s="418">
        <v>82.2</v>
      </c>
      <c r="J118" s="2">
        <v>86.868148148148151</v>
      </c>
      <c r="K118" s="2">
        <v>91.5362962962963</v>
      </c>
      <c r="L118" s="2">
        <v>96.204444444444448</v>
      </c>
      <c r="M118" s="2">
        <v>100.8725925925926</v>
      </c>
      <c r="N118" s="2">
        <v>105.54074074074074</v>
      </c>
      <c r="O118" s="2">
        <v>110.20888888888889</v>
      </c>
      <c r="P118" s="2">
        <v>114.87703703703704</v>
      </c>
      <c r="Q118" s="2">
        <v>119.54518518518519</v>
      </c>
      <c r="R118" s="2">
        <v>124.21333333333334</v>
      </c>
      <c r="S118" s="2">
        <v>124.21333333333334</v>
      </c>
      <c r="T118" s="2">
        <v>124.21333333333334</v>
      </c>
      <c r="U118" s="2">
        <v>124.21333333333334</v>
      </c>
      <c r="V118" s="2">
        <v>124.21333333333334</v>
      </c>
      <c r="W118" s="256">
        <v>124.21333333333334</v>
      </c>
      <c r="X118" s="180">
        <v>124.21333333333334</v>
      </c>
      <c r="Y118" s="180">
        <v>124.21333333333334</v>
      </c>
      <c r="Z118" s="180">
        <v>124.21333333333334</v>
      </c>
      <c r="AA118" s="180">
        <v>124.21333333333334</v>
      </c>
      <c r="AB118" s="180">
        <v>124.21333333333334</v>
      </c>
      <c r="AC118" s="180">
        <v>124.21333333333334</v>
      </c>
      <c r="AD118" s="180">
        <v>124.21333333333334</v>
      </c>
      <c r="AE118" s="180">
        <v>124.21333333333334</v>
      </c>
      <c r="AF118" s="180">
        <v>124.21333333333334</v>
      </c>
      <c r="AG118" s="180">
        <v>124.21333333333334</v>
      </c>
      <c r="AH118" s="180">
        <v>124.21333333333334</v>
      </c>
      <c r="AI118" s="180">
        <v>124.21333333333334</v>
      </c>
      <c r="AJ118" s="180">
        <v>124.21333333333334</v>
      </c>
      <c r="AK118" s="180">
        <v>124.21333333333334</v>
      </c>
      <c r="AL118" s="180">
        <v>124.21333333333334</v>
      </c>
    </row>
    <row r="119" spans="1:38">
      <c r="A119" s="3" t="s">
        <v>331</v>
      </c>
      <c r="B119" s="3" t="s">
        <v>285</v>
      </c>
      <c r="C119" s="3">
        <v>1</v>
      </c>
      <c r="D119" s="3" t="s">
        <v>618</v>
      </c>
      <c r="E119" s="3" t="s">
        <v>619</v>
      </c>
      <c r="F119" s="3" t="s">
        <v>619</v>
      </c>
      <c r="G119" s="3">
        <v>1</v>
      </c>
      <c r="H119" s="3" t="s">
        <v>346</v>
      </c>
      <c r="I119" s="418">
        <v>20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8" t="s">
        <v>331</v>
      </c>
      <c r="B120" s="8" t="s">
        <v>419</v>
      </c>
      <c r="C120" s="8">
        <v>2</v>
      </c>
      <c r="D120" s="8" t="s">
        <v>614</v>
      </c>
      <c r="E120" s="8" t="s">
        <v>615</v>
      </c>
      <c r="F120" s="8" t="s">
        <v>615</v>
      </c>
      <c r="G120" s="8">
        <v>1</v>
      </c>
      <c r="H120" s="8" t="s">
        <v>346</v>
      </c>
      <c r="I120" s="418">
        <v>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8" t="s">
        <v>331</v>
      </c>
      <c r="B121" s="8" t="s">
        <v>419</v>
      </c>
      <c r="C121" s="8">
        <v>2</v>
      </c>
      <c r="D121" s="8" t="s">
        <v>616</v>
      </c>
      <c r="E121" s="8" t="s">
        <v>615</v>
      </c>
      <c r="F121" s="8" t="s">
        <v>615</v>
      </c>
      <c r="G121" s="8">
        <v>1</v>
      </c>
      <c r="H121" s="8" t="s">
        <v>346</v>
      </c>
      <c r="I121" s="418">
        <v>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8" t="s">
        <v>331</v>
      </c>
      <c r="B122" s="8" t="s">
        <v>419</v>
      </c>
      <c r="C122" s="8">
        <v>2</v>
      </c>
      <c r="D122" s="8" t="s">
        <v>617</v>
      </c>
      <c r="E122" s="8" t="s">
        <v>615</v>
      </c>
      <c r="F122" s="8" t="s">
        <v>615</v>
      </c>
      <c r="G122" s="8">
        <v>1</v>
      </c>
      <c r="H122" s="8" t="s">
        <v>346</v>
      </c>
      <c r="I122" s="418">
        <v>12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8" t="s">
        <v>331</v>
      </c>
      <c r="B123" s="8" t="s">
        <v>419</v>
      </c>
      <c r="C123" s="8">
        <v>2</v>
      </c>
      <c r="D123" s="8" t="s">
        <v>618</v>
      </c>
      <c r="E123" s="8" t="s">
        <v>619</v>
      </c>
      <c r="F123" s="8" t="s">
        <v>619</v>
      </c>
      <c r="G123" s="8">
        <v>1</v>
      </c>
      <c r="H123" s="8" t="s">
        <v>346</v>
      </c>
      <c r="I123" s="418">
        <v>20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" t="s">
        <v>331</v>
      </c>
      <c r="B124" s="3" t="s">
        <v>420</v>
      </c>
      <c r="C124" s="3">
        <v>3</v>
      </c>
      <c r="D124" s="3" t="s">
        <v>614</v>
      </c>
      <c r="E124" s="3" t="s">
        <v>615</v>
      </c>
      <c r="F124" s="3" t="s">
        <v>615</v>
      </c>
      <c r="G124" s="3">
        <v>1</v>
      </c>
      <c r="H124" s="3" t="s">
        <v>346</v>
      </c>
      <c r="I124" s="418">
        <f>75+3.4+2.8+0.2</f>
        <v>81.400000000000006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" t="s">
        <v>331</v>
      </c>
      <c r="B125" s="3" t="s">
        <v>420</v>
      </c>
      <c r="C125" s="3">
        <v>3</v>
      </c>
      <c r="D125" s="3" t="s">
        <v>616</v>
      </c>
      <c r="E125" s="3" t="s">
        <v>615</v>
      </c>
      <c r="F125" s="3" t="s">
        <v>615</v>
      </c>
      <c r="G125" s="3">
        <v>1</v>
      </c>
      <c r="H125" s="3" t="s">
        <v>346</v>
      </c>
      <c r="I125" s="418"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" t="s">
        <v>331</v>
      </c>
      <c r="B126" s="3" t="s">
        <v>420</v>
      </c>
      <c r="C126" s="3">
        <v>3</v>
      </c>
      <c r="D126" s="3" t="s">
        <v>617</v>
      </c>
      <c r="E126" s="3" t="s">
        <v>615</v>
      </c>
      <c r="F126" s="3" t="s">
        <v>615</v>
      </c>
      <c r="G126" s="3">
        <v>1</v>
      </c>
      <c r="H126" s="3" t="s">
        <v>346</v>
      </c>
      <c r="I126" s="246">
        <f>40+24.7+0.9+1.2</f>
        <v>66.800000000000011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" t="s">
        <v>331</v>
      </c>
      <c r="B127" s="3" t="s">
        <v>420</v>
      </c>
      <c r="C127" s="3">
        <v>3</v>
      </c>
      <c r="D127" s="3" t="s">
        <v>618</v>
      </c>
      <c r="E127" s="3" t="s">
        <v>619</v>
      </c>
      <c r="F127" s="3" t="s">
        <v>619</v>
      </c>
      <c r="G127" s="3">
        <v>1</v>
      </c>
      <c r="H127" s="3" t="s">
        <v>346</v>
      </c>
      <c r="I127" s="418">
        <v>20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8" t="s">
        <v>331</v>
      </c>
      <c r="B128" s="8" t="s">
        <v>421</v>
      </c>
      <c r="C128" s="8">
        <v>4</v>
      </c>
      <c r="D128" s="8" t="s">
        <v>614</v>
      </c>
      <c r="E128" s="8" t="s">
        <v>615</v>
      </c>
      <c r="F128" s="8" t="s">
        <v>615</v>
      </c>
      <c r="G128" s="8">
        <v>1</v>
      </c>
      <c r="H128" s="8" t="s">
        <v>346</v>
      </c>
      <c r="I128" s="418">
        <f>155+3.4+2.8+0.2</f>
        <v>161.4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8" t="s">
        <v>331</v>
      </c>
      <c r="B129" s="8" t="s">
        <v>421</v>
      </c>
      <c r="C129" s="8">
        <v>4</v>
      </c>
      <c r="D129" s="8" t="s">
        <v>616</v>
      </c>
      <c r="E129" s="8" t="s">
        <v>615</v>
      </c>
      <c r="F129" s="8" t="s">
        <v>615</v>
      </c>
      <c r="G129" s="8">
        <v>1</v>
      </c>
      <c r="H129" s="8" t="s">
        <v>346</v>
      </c>
      <c r="I129" s="418">
        <v>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8" t="s">
        <v>331</v>
      </c>
      <c r="B130" s="8" t="s">
        <v>421</v>
      </c>
      <c r="C130" s="8">
        <v>4</v>
      </c>
      <c r="D130" s="8" t="s">
        <v>617</v>
      </c>
      <c r="E130" s="8" t="s">
        <v>615</v>
      </c>
      <c r="F130" s="8" t="s">
        <v>615</v>
      </c>
      <c r="G130" s="8">
        <v>1</v>
      </c>
      <c r="H130" s="8" t="s">
        <v>346</v>
      </c>
      <c r="I130" s="418">
        <f>48+24.7+0.9+1.2</f>
        <v>74.800000000000011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8" t="s">
        <v>331</v>
      </c>
      <c r="B131" s="8" t="s">
        <v>421</v>
      </c>
      <c r="C131" s="8">
        <v>4</v>
      </c>
      <c r="D131" s="8" t="s">
        <v>618</v>
      </c>
      <c r="E131" s="8" t="s">
        <v>619</v>
      </c>
      <c r="F131" s="8" t="s">
        <v>619</v>
      </c>
      <c r="G131" s="8">
        <v>1</v>
      </c>
      <c r="H131" s="8" t="s">
        <v>346</v>
      </c>
      <c r="I131" s="418">
        <v>20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" t="s">
        <v>331</v>
      </c>
      <c r="B132" s="3" t="s">
        <v>294</v>
      </c>
      <c r="C132" s="3">
        <v>5</v>
      </c>
      <c r="D132" s="3" t="s">
        <v>614</v>
      </c>
      <c r="E132" s="3" t="s">
        <v>615</v>
      </c>
      <c r="F132" s="3" t="s">
        <v>615</v>
      </c>
      <c r="G132" s="3">
        <v>1</v>
      </c>
      <c r="H132" s="3" t="s">
        <v>346</v>
      </c>
      <c r="I132" s="418">
        <f>374.5+3.4+2.8+0.2</f>
        <v>380.9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" t="s">
        <v>331</v>
      </c>
      <c r="B133" s="3" t="s">
        <v>294</v>
      </c>
      <c r="C133" s="3">
        <v>5</v>
      </c>
      <c r="D133" s="3" t="s">
        <v>616</v>
      </c>
      <c r="E133" s="3" t="s">
        <v>615</v>
      </c>
      <c r="F133" s="3" t="s">
        <v>615</v>
      </c>
      <c r="G133" s="3">
        <v>1</v>
      </c>
      <c r="H133" s="3" t="s">
        <v>346</v>
      </c>
      <c r="I133" s="418">
        <v>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" t="s">
        <v>331</v>
      </c>
      <c r="B134" s="3" t="s">
        <v>294</v>
      </c>
      <c r="C134" s="3">
        <v>5</v>
      </c>
      <c r="D134" s="3" t="s">
        <v>617</v>
      </c>
      <c r="E134" s="3" t="s">
        <v>615</v>
      </c>
      <c r="F134" s="3" t="s">
        <v>615</v>
      </c>
      <c r="G134" s="3">
        <v>1</v>
      </c>
      <c r="H134" s="3" t="s">
        <v>346</v>
      </c>
      <c r="I134" s="418">
        <f>40+24.7+0.9+1.2</f>
        <v>66.800000000000011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" t="s">
        <v>331</v>
      </c>
      <c r="B135" s="3" t="s">
        <v>294</v>
      </c>
      <c r="C135" s="3">
        <v>5</v>
      </c>
      <c r="D135" s="3" t="s">
        <v>618</v>
      </c>
      <c r="E135" s="3" t="s">
        <v>619</v>
      </c>
      <c r="F135" s="3" t="s">
        <v>619</v>
      </c>
      <c r="G135" s="3">
        <v>1</v>
      </c>
      <c r="H135" s="3" t="s">
        <v>346</v>
      </c>
      <c r="I135" s="418">
        <v>20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8" t="s">
        <v>331</v>
      </c>
      <c r="B136" s="8" t="s">
        <v>422</v>
      </c>
      <c r="C136" s="8">
        <v>6</v>
      </c>
      <c r="D136" s="8" t="s">
        <v>614</v>
      </c>
      <c r="E136" s="8" t="s">
        <v>615</v>
      </c>
      <c r="F136" s="8" t="s">
        <v>615</v>
      </c>
      <c r="G136" s="8">
        <v>1</v>
      </c>
      <c r="H136" s="8" t="s">
        <v>346</v>
      </c>
      <c r="I136" s="418">
        <f>783+3.4+2.8+0.2</f>
        <v>789.4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8" t="s">
        <v>331</v>
      </c>
      <c r="B137" s="8" t="s">
        <v>422</v>
      </c>
      <c r="C137" s="8">
        <v>6</v>
      </c>
      <c r="D137" s="8" t="s">
        <v>616</v>
      </c>
      <c r="E137" s="8" t="s">
        <v>615</v>
      </c>
      <c r="F137" s="8" t="s">
        <v>615</v>
      </c>
      <c r="G137" s="8">
        <v>1</v>
      </c>
      <c r="H137" s="8" t="s">
        <v>346</v>
      </c>
      <c r="I137" s="246">
        <v>5.14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8" t="s">
        <v>331</v>
      </c>
      <c r="B138" s="8" t="s">
        <v>422</v>
      </c>
      <c r="C138" s="8">
        <v>6</v>
      </c>
      <c r="D138" s="8" t="s">
        <v>617</v>
      </c>
      <c r="E138" s="8" t="s">
        <v>615</v>
      </c>
      <c r="F138" s="8" t="s">
        <v>615</v>
      </c>
      <c r="G138" s="8">
        <v>1</v>
      </c>
      <c r="H138" s="8" t="s">
        <v>346</v>
      </c>
      <c r="I138" s="246">
        <f>19.35+24.7+0.9+1.2</f>
        <v>46.15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8" t="s">
        <v>331</v>
      </c>
      <c r="B139" s="8" t="s">
        <v>422</v>
      </c>
      <c r="C139" s="8">
        <v>6</v>
      </c>
      <c r="D139" s="8" t="s">
        <v>618</v>
      </c>
      <c r="E139" s="8" t="s">
        <v>619</v>
      </c>
      <c r="F139" s="8" t="s">
        <v>619</v>
      </c>
      <c r="G139" s="8">
        <v>1</v>
      </c>
      <c r="H139" s="8" t="s">
        <v>346</v>
      </c>
      <c r="I139" s="418">
        <v>20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" t="s">
        <v>331</v>
      </c>
      <c r="B140" s="3" t="s">
        <v>423</v>
      </c>
      <c r="C140" s="3">
        <v>7</v>
      </c>
      <c r="D140" s="3" t="s">
        <v>614</v>
      </c>
      <c r="E140" s="3" t="s">
        <v>615</v>
      </c>
      <c r="F140" s="3" t="s">
        <v>615</v>
      </c>
      <c r="G140" s="3">
        <v>1</v>
      </c>
      <c r="H140" s="3" t="s">
        <v>346</v>
      </c>
      <c r="I140" s="418">
        <v>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" t="s">
        <v>331</v>
      </c>
      <c r="B141" s="3" t="s">
        <v>423</v>
      </c>
      <c r="C141" s="3">
        <v>7</v>
      </c>
      <c r="D141" s="3" t="s">
        <v>616</v>
      </c>
      <c r="E141" s="3" t="s">
        <v>615</v>
      </c>
      <c r="F141" s="3" t="s">
        <v>615</v>
      </c>
      <c r="G141" s="3">
        <v>1</v>
      </c>
      <c r="H141" s="3" t="s">
        <v>346</v>
      </c>
      <c r="I141" s="418">
        <v>0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" t="s">
        <v>331</v>
      </c>
      <c r="B142" s="3" t="s">
        <v>423</v>
      </c>
      <c r="C142" s="3">
        <v>7</v>
      </c>
      <c r="D142" s="3" t="s">
        <v>617</v>
      </c>
      <c r="E142" s="3" t="s">
        <v>615</v>
      </c>
      <c r="F142" s="3" t="s">
        <v>615</v>
      </c>
      <c r="G142" s="3">
        <v>1</v>
      </c>
      <c r="H142" s="3" t="s">
        <v>346</v>
      </c>
      <c r="I142" s="418">
        <v>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" t="s">
        <v>331</v>
      </c>
      <c r="B143" s="3" t="s">
        <v>423</v>
      </c>
      <c r="C143" s="3">
        <v>7</v>
      </c>
      <c r="D143" s="3" t="s">
        <v>618</v>
      </c>
      <c r="E143" s="3" t="s">
        <v>619</v>
      </c>
      <c r="F143" s="3" t="s">
        <v>619</v>
      </c>
      <c r="G143" s="3">
        <v>1</v>
      </c>
      <c r="H143" s="3" t="s">
        <v>346</v>
      </c>
      <c r="I143" s="418">
        <v>100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8" t="s">
        <v>331</v>
      </c>
      <c r="B144" s="8" t="s">
        <v>302</v>
      </c>
      <c r="C144" s="8">
        <v>8</v>
      </c>
      <c r="D144" s="8" t="s">
        <v>614</v>
      </c>
      <c r="E144" s="8" t="s">
        <v>620</v>
      </c>
      <c r="F144" s="8" t="s">
        <v>620</v>
      </c>
      <c r="G144" s="8">
        <v>1</v>
      </c>
      <c r="H144" s="8" t="s">
        <v>354</v>
      </c>
      <c r="I144" s="419">
        <f>67.2*1.08</f>
        <v>72.576000000000008</v>
      </c>
      <c r="J144" s="2">
        <f>(J$1-$I$1)/($V$1-$I$1)*($V$144-$I$144)+$I$144</f>
        <v>73.624190843076931</v>
      </c>
      <c r="K144" s="2">
        <f t="shared" ref="K144:U144" si="11">(K$1-$I$1)/($V$1-$I$1)*($V$144-$I$144)+$I$144</f>
        <v>74.672381686153855</v>
      </c>
      <c r="L144" s="2">
        <f t="shared" si="11"/>
        <v>75.720572529230779</v>
      </c>
      <c r="M144" s="2">
        <f t="shared" si="11"/>
        <v>76.768763372307703</v>
      </c>
      <c r="N144" s="2">
        <f t="shared" si="11"/>
        <v>77.816954215384627</v>
      </c>
      <c r="O144" s="2">
        <f t="shared" si="11"/>
        <v>78.86514505846155</v>
      </c>
      <c r="P144" s="2">
        <f t="shared" si="11"/>
        <v>79.91333590153846</v>
      </c>
      <c r="Q144" s="2">
        <f t="shared" si="11"/>
        <v>80.961526744615384</v>
      </c>
      <c r="R144" s="2">
        <f t="shared" si="11"/>
        <v>82.009717587692307</v>
      </c>
      <c r="S144" s="2">
        <f t="shared" si="11"/>
        <v>83.057908430769231</v>
      </c>
      <c r="T144" s="2">
        <f t="shared" si="11"/>
        <v>84.106099273846155</v>
      </c>
      <c r="U144" s="2">
        <f t="shared" si="11"/>
        <v>85.154290116923079</v>
      </c>
      <c r="V144" s="447">
        <f>67.2*1.08+(44159892*1.08/3500000)</f>
        <v>86.202480960000003</v>
      </c>
      <c r="W144" s="2">
        <v>86.202480960000003</v>
      </c>
      <c r="X144" s="2">
        <v>86.202480960000003</v>
      </c>
      <c r="Y144" s="2">
        <v>86.202480960000003</v>
      </c>
      <c r="Z144" s="2">
        <v>86.202480960000003</v>
      </c>
      <c r="AA144" s="2">
        <v>86.202480960000003</v>
      </c>
      <c r="AB144" s="2">
        <v>86.202480960000003</v>
      </c>
      <c r="AC144" s="2">
        <v>86.202480960000003</v>
      </c>
      <c r="AD144" s="2">
        <v>86.202480960000003</v>
      </c>
      <c r="AE144" s="2">
        <v>86.202480960000003</v>
      </c>
      <c r="AF144" s="2">
        <v>86.202480960000003</v>
      </c>
      <c r="AG144" s="2">
        <v>86.202480960000003</v>
      </c>
      <c r="AH144" s="2">
        <v>86.202480960000003</v>
      </c>
      <c r="AI144" s="2">
        <v>86.202480960000003</v>
      </c>
      <c r="AJ144" s="2">
        <v>86.202480960000003</v>
      </c>
      <c r="AK144" s="2">
        <v>86.202480960000003</v>
      </c>
      <c r="AL144" s="2">
        <v>86.202480960000003</v>
      </c>
    </row>
    <row r="145" spans="1:38">
      <c r="A145" s="8" t="s">
        <v>331</v>
      </c>
      <c r="B145" s="8" t="s">
        <v>302</v>
      </c>
      <c r="C145" s="8">
        <v>8</v>
      </c>
      <c r="D145" s="8" t="s">
        <v>616</v>
      </c>
      <c r="E145" s="8" t="s">
        <v>621</v>
      </c>
      <c r="F145" s="8" t="s">
        <v>621</v>
      </c>
      <c r="G145" s="8">
        <v>1</v>
      </c>
      <c r="H145" s="8" t="s">
        <v>346</v>
      </c>
      <c r="I145" s="420">
        <v>3</v>
      </c>
      <c r="J145" s="4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420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8" t="s">
        <v>331</v>
      </c>
      <c r="B146" s="8" t="s">
        <v>302</v>
      </c>
      <c r="C146" s="8">
        <v>8</v>
      </c>
      <c r="D146" s="8" t="s">
        <v>617</v>
      </c>
      <c r="E146" s="8" t="s">
        <v>620</v>
      </c>
      <c r="F146" s="8" t="s">
        <v>620</v>
      </c>
      <c r="G146" s="8">
        <v>1</v>
      </c>
      <c r="H146" s="8" t="s">
        <v>354</v>
      </c>
      <c r="I146" s="420">
        <f>0.1795*25</f>
        <v>4.4874999999999998</v>
      </c>
      <c r="J146" s="2">
        <f>(J$1-$I$1)/($V$1-$I$1)*($V$146-$I$146)+$I$146</f>
        <v>4.280384615384615</v>
      </c>
      <c r="K146" s="2">
        <f t="shared" ref="K146:U146" si="12">(K$1-$I$1)/($V$1-$I$1)*($V$146-$I$146)+$I$146</f>
        <v>4.0732692307692302</v>
      </c>
      <c r="L146" s="2">
        <f t="shared" si="12"/>
        <v>3.8661538461538458</v>
      </c>
      <c r="M146" s="2">
        <f t="shared" si="12"/>
        <v>3.6590384615384615</v>
      </c>
      <c r="N146" s="2">
        <f t="shared" si="12"/>
        <v>3.4519230769230766</v>
      </c>
      <c r="O146" s="2">
        <f t="shared" si="12"/>
        <v>3.2448076923076918</v>
      </c>
      <c r="P146" s="2">
        <f t="shared" si="12"/>
        <v>3.0376923076923079</v>
      </c>
      <c r="Q146" s="2">
        <f t="shared" si="12"/>
        <v>2.8305769230769231</v>
      </c>
      <c r="R146" s="2">
        <f t="shared" si="12"/>
        <v>2.6234615384615383</v>
      </c>
      <c r="S146" s="2">
        <f t="shared" si="12"/>
        <v>2.4163461538461535</v>
      </c>
      <c r="T146" s="2">
        <f t="shared" si="12"/>
        <v>2.2092307692307691</v>
      </c>
      <c r="U146" s="2">
        <f t="shared" si="12"/>
        <v>2.0021153846153843</v>
      </c>
      <c r="V146" s="448">
        <f>0.1795*25*0.4</f>
        <v>1.7949999999999999</v>
      </c>
      <c r="W146" s="2">
        <v>1.7949999999999999</v>
      </c>
      <c r="X146" s="2">
        <v>1.7949999999999999</v>
      </c>
      <c r="Y146" s="2">
        <v>1.7949999999999999</v>
      </c>
      <c r="Z146" s="2">
        <v>1.7949999999999999</v>
      </c>
      <c r="AA146" s="2">
        <v>1.7949999999999999</v>
      </c>
      <c r="AB146" s="2">
        <v>1.7949999999999999</v>
      </c>
      <c r="AC146" s="2">
        <v>1.7949999999999999</v>
      </c>
      <c r="AD146" s="2">
        <v>1.7949999999999999</v>
      </c>
      <c r="AE146" s="2">
        <v>1.7949999999999999</v>
      </c>
      <c r="AF146" s="2">
        <v>1.7949999999999999</v>
      </c>
      <c r="AG146" s="2">
        <v>1.7949999999999999</v>
      </c>
      <c r="AH146" s="2">
        <v>1.7949999999999999</v>
      </c>
      <c r="AI146" s="2">
        <v>1.7949999999999999</v>
      </c>
      <c r="AJ146" s="2">
        <v>1.7949999999999999</v>
      </c>
      <c r="AK146" s="2">
        <v>1.7949999999999999</v>
      </c>
      <c r="AL146" s="2">
        <v>1.7949999999999999</v>
      </c>
    </row>
    <row r="147" spans="1:38">
      <c r="A147" s="8" t="s">
        <v>331</v>
      </c>
      <c r="B147" s="8" t="s">
        <v>302</v>
      </c>
      <c r="C147" s="8">
        <v>8</v>
      </c>
      <c r="D147" s="8" t="s">
        <v>618</v>
      </c>
      <c r="E147" s="8" t="s">
        <v>619</v>
      </c>
      <c r="F147" s="8" t="s">
        <v>619</v>
      </c>
      <c r="G147" s="8">
        <v>1</v>
      </c>
      <c r="H147" s="8" t="s">
        <v>346</v>
      </c>
      <c r="I147" s="418">
        <v>12</v>
      </c>
      <c r="J147" s="41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61" t="s">
        <v>331</v>
      </c>
      <c r="B148" s="361" t="s">
        <v>430</v>
      </c>
      <c r="C148" s="3">
        <v>9</v>
      </c>
      <c r="D148" s="3" t="s">
        <v>614</v>
      </c>
      <c r="E148" s="3" t="s">
        <v>124</v>
      </c>
      <c r="F148" s="3" t="s">
        <v>124</v>
      </c>
      <c r="G148" s="3">
        <v>1</v>
      </c>
      <c r="H148" s="3" t="s">
        <v>346</v>
      </c>
      <c r="I148" s="419">
        <v>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61" t="s">
        <v>331</v>
      </c>
      <c r="B149" s="361" t="s">
        <v>430</v>
      </c>
      <c r="C149" s="3">
        <v>9</v>
      </c>
      <c r="D149" s="3" t="s">
        <v>616</v>
      </c>
      <c r="E149" s="3" t="s">
        <v>124</v>
      </c>
      <c r="F149" s="3" t="s">
        <v>124</v>
      </c>
      <c r="G149" s="3">
        <v>1</v>
      </c>
      <c r="H149" s="3" t="s">
        <v>346</v>
      </c>
      <c r="I149" s="420">
        <v>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61" t="s">
        <v>331</v>
      </c>
      <c r="B150" s="361" t="s">
        <v>430</v>
      </c>
      <c r="C150" s="3">
        <v>9</v>
      </c>
      <c r="D150" s="3" t="s">
        <v>617</v>
      </c>
      <c r="E150" s="3" t="s">
        <v>124</v>
      </c>
      <c r="F150" s="3" t="s">
        <v>124</v>
      </c>
      <c r="G150" s="3">
        <v>1</v>
      </c>
      <c r="H150" s="3" t="s">
        <v>346</v>
      </c>
      <c r="I150" s="420">
        <v>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61" t="s">
        <v>331</v>
      </c>
      <c r="B151" s="361" t="s">
        <v>430</v>
      </c>
      <c r="C151" s="3">
        <v>9</v>
      </c>
      <c r="D151" s="3" t="s">
        <v>618</v>
      </c>
      <c r="E151" s="3" t="s">
        <v>619</v>
      </c>
      <c r="F151" s="3" t="s">
        <v>619</v>
      </c>
      <c r="G151" s="3">
        <v>1</v>
      </c>
      <c r="H151" s="3" t="s">
        <v>346</v>
      </c>
      <c r="I151" s="418">
        <v>100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8" t="s">
        <v>331</v>
      </c>
      <c r="B152" s="8" t="s">
        <v>299</v>
      </c>
      <c r="C152" s="8">
        <v>10</v>
      </c>
      <c r="D152" s="8" t="s">
        <v>614</v>
      </c>
      <c r="E152" s="8" t="s">
        <v>615</v>
      </c>
      <c r="F152" s="8" t="s">
        <v>615</v>
      </c>
      <c r="G152" s="8">
        <v>1</v>
      </c>
      <c r="H152" s="8" t="s">
        <v>346</v>
      </c>
      <c r="I152" s="2">
        <v>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8" t="s">
        <v>331</v>
      </c>
      <c r="B153" s="8" t="s">
        <v>299</v>
      </c>
      <c r="C153" s="8">
        <v>10</v>
      </c>
      <c r="D153" s="8" t="s">
        <v>616</v>
      </c>
      <c r="E153" s="8" t="s">
        <v>615</v>
      </c>
      <c r="F153" s="8" t="s">
        <v>615</v>
      </c>
      <c r="G153" s="8">
        <v>1</v>
      </c>
      <c r="H153" s="8" t="s">
        <v>346</v>
      </c>
      <c r="I153" s="2">
        <v>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8" t="s">
        <v>331</v>
      </c>
      <c r="B154" s="8" t="s">
        <v>299</v>
      </c>
      <c r="C154" s="8">
        <v>10</v>
      </c>
      <c r="D154" s="8" t="s">
        <v>617</v>
      </c>
      <c r="E154" s="8" t="s">
        <v>615</v>
      </c>
      <c r="F154" s="8" t="s">
        <v>615</v>
      </c>
      <c r="G154" s="8">
        <v>1</v>
      </c>
      <c r="H154" s="8" t="s">
        <v>346</v>
      </c>
      <c r="I154" s="2">
        <f>41.7+0.4</f>
        <v>42.1</v>
      </c>
      <c r="J154" s="2">
        <f>(J1-$I$1)/($W$1-$I$1)*($W$154-$I$154)+$I$154</f>
        <v>41.498571428571431</v>
      </c>
      <c r="K154" s="2">
        <f t="shared" ref="K154:V154" si="13">(K1-$I$1)/($W$1-$I$1)*($W$154-$I$154)+$I$154</f>
        <v>40.89714285714286</v>
      </c>
      <c r="L154" s="2">
        <f t="shared" si="13"/>
        <v>40.29571428571429</v>
      </c>
      <c r="M154" s="2">
        <f t="shared" si="13"/>
        <v>39.694285714285712</v>
      </c>
      <c r="N154" s="2">
        <f t="shared" si="13"/>
        <v>39.092857142857142</v>
      </c>
      <c r="O154" s="2">
        <f t="shared" si="13"/>
        <v>38.491428571428571</v>
      </c>
      <c r="P154" s="2">
        <f t="shared" si="13"/>
        <v>37.89</v>
      </c>
      <c r="Q154" s="2">
        <f t="shared" si="13"/>
        <v>37.28857142857143</v>
      </c>
      <c r="R154" s="2">
        <f t="shared" si="13"/>
        <v>36.687142857142859</v>
      </c>
      <c r="S154" s="2">
        <f t="shared" si="13"/>
        <v>36.085714285714289</v>
      </c>
      <c r="T154" s="2">
        <f t="shared" si="13"/>
        <v>35.484285714285718</v>
      </c>
      <c r="U154" s="2">
        <f t="shared" si="13"/>
        <v>34.882857142857141</v>
      </c>
      <c r="V154" s="2">
        <f t="shared" si="13"/>
        <v>34.28142857142857</v>
      </c>
      <c r="W154" s="256">
        <f>I154*0.8</f>
        <v>33.68</v>
      </c>
      <c r="X154" s="180">
        <f t="shared" ref="X154" si="14">W154</f>
        <v>33.68</v>
      </c>
      <c r="Y154" s="180">
        <f t="shared" ref="Y154" si="15">X154</f>
        <v>33.68</v>
      </c>
      <c r="Z154" s="180">
        <f t="shared" ref="Z154" si="16">Y154</f>
        <v>33.68</v>
      </c>
      <c r="AA154" s="180">
        <f t="shared" ref="AA154" si="17">Z154</f>
        <v>33.68</v>
      </c>
      <c r="AB154" s="180">
        <f t="shared" ref="AB154" si="18">AA154</f>
        <v>33.68</v>
      </c>
      <c r="AC154" s="180">
        <f t="shared" ref="AC154" si="19">AB154</f>
        <v>33.68</v>
      </c>
      <c r="AD154" s="180">
        <f t="shared" ref="AD154" si="20">AC154</f>
        <v>33.68</v>
      </c>
      <c r="AE154" s="180">
        <f t="shared" ref="AE154" si="21">AD154</f>
        <v>33.68</v>
      </c>
      <c r="AF154" s="180">
        <f t="shared" ref="AF154" si="22">AE154</f>
        <v>33.68</v>
      </c>
      <c r="AG154" s="180">
        <f t="shared" ref="AG154" si="23">AF154</f>
        <v>33.68</v>
      </c>
      <c r="AH154" s="180">
        <f t="shared" ref="AH154" si="24">AG154</f>
        <v>33.68</v>
      </c>
      <c r="AI154" s="180">
        <f t="shared" ref="AI154" si="25">AH154</f>
        <v>33.68</v>
      </c>
      <c r="AJ154" s="180">
        <f t="shared" ref="AJ154" si="26">AI154</f>
        <v>33.68</v>
      </c>
      <c r="AK154" s="180">
        <f t="shared" ref="AK154" si="27">AJ154</f>
        <v>33.68</v>
      </c>
      <c r="AL154" s="180">
        <f t="shared" ref="AL154" si="28">AK154</f>
        <v>33.68</v>
      </c>
    </row>
    <row r="155" spans="1:38">
      <c r="A155" s="8" t="s">
        <v>331</v>
      </c>
      <c r="B155" s="8" t="s">
        <v>299</v>
      </c>
      <c r="C155" s="8">
        <v>10</v>
      </c>
      <c r="D155" s="8" t="s">
        <v>618</v>
      </c>
      <c r="E155" s="8" t="s">
        <v>619</v>
      </c>
      <c r="F155" s="8" t="s">
        <v>619</v>
      </c>
      <c r="G155" s="8">
        <v>1</v>
      </c>
      <c r="H155" s="8" t="s">
        <v>346</v>
      </c>
      <c r="I155" s="418">
        <v>100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" t="s">
        <v>331</v>
      </c>
      <c r="B156" s="3" t="s">
        <v>300</v>
      </c>
      <c r="C156" s="3">
        <v>11</v>
      </c>
      <c r="D156" s="3" t="s">
        <v>614</v>
      </c>
      <c r="E156" s="3" t="s">
        <v>124</v>
      </c>
      <c r="F156" s="3" t="s">
        <v>124</v>
      </c>
      <c r="G156" s="3">
        <v>1</v>
      </c>
      <c r="H156" s="3" t="s">
        <v>346</v>
      </c>
      <c r="I156" s="418">
        <v>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" t="s">
        <v>331</v>
      </c>
      <c r="B157" s="3" t="s">
        <v>300</v>
      </c>
      <c r="C157" s="3">
        <v>11</v>
      </c>
      <c r="D157" s="3" t="s">
        <v>616</v>
      </c>
      <c r="E157" s="3" t="s">
        <v>124</v>
      </c>
      <c r="F157" s="3" t="s">
        <v>124</v>
      </c>
      <c r="G157" s="3">
        <v>1</v>
      </c>
      <c r="H157" s="3" t="s">
        <v>346</v>
      </c>
      <c r="I157" s="418">
        <v>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" t="s">
        <v>331</v>
      </c>
      <c r="B158" s="3" t="s">
        <v>300</v>
      </c>
      <c r="C158" s="3">
        <v>11</v>
      </c>
      <c r="D158" s="3" t="s">
        <v>617</v>
      </c>
      <c r="E158" s="3" t="s">
        <v>124</v>
      </c>
      <c r="F158" s="3" t="s">
        <v>124</v>
      </c>
      <c r="G158" s="3">
        <v>1</v>
      </c>
      <c r="H158" s="3" t="s">
        <v>346</v>
      </c>
      <c r="I158" s="418">
        <v>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" t="s">
        <v>331</v>
      </c>
      <c r="B159" s="3" t="s">
        <v>300</v>
      </c>
      <c r="C159" s="3">
        <v>11</v>
      </c>
      <c r="D159" s="3" t="s">
        <v>618</v>
      </c>
      <c r="E159" s="3" t="s">
        <v>619</v>
      </c>
      <c r="F159" s="3" t="s">
        <v>619</v>
      </c>
      <c r="G159" s="3">
        <v>1</v>
      </c>
      <c r="H159" s="3" t="s">
        <v>346</v>
      </c>
      <c r="I159" s="418">
        <v>100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423" t="s">
        <v>331</v>
      </c>
      <c r="B160" s="423" t="s">
        <v>424</v>
      </c>
      <c r="C160" s="423">
        <v>12</v>
      </c>
      <c r="D160" s="423" t="s">
        <v>614</v>
      </c>
      <c r="E160" s="423" t="s">
        <v>723</v>
      </c>
      <c r="F160" s="423" t="s">
        <v>723</v>
      </c>
      <c r="G160" s="423">
        <v>1</v>
      </c>
      <c r="H160" s="423" t="s">
        <v>346</v>
      </c>
      <c r="I160" s="248">
        <f>1921*55600*1000/(0.8*8760*3600)</f>
        <v>4233.5584728564181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423" t="s">
        <v>331</v>
      </c>
      <c r="B161" s="423" t="s">
        <v>424</v>
      </c>
      <c r="C161" s="423">
        <v>12</v>
      </c>
      <c r="D161" s="423" t="s">
        <v>616</v>
      </c>
      <c r="E161" s="423" t="s">
        <v>723</v>
      </c>
      <c r="F161" s="423" t="s">
        <v>723</v>
      </c>
      <c r="G161" s="423">
        <v>1</v>
      </c>
      <c r="H161" s="423" t="s">
        <v>346</v>
      </c>
      <c r="I161" s="248">
        <f>237.2*55600*1000/(0.8*8760*3600)</f>
        <v>522.74860476915273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423" t="s">
        <v>331</v>
      </c>
      <c r="B162" s="423" t="s">
        <v>424</v>
      </c>
      <c r="C162" s="423">
        <v>12</v>
      </c>
      <c r="D162" s="423" t="s">
        <v>617</v>
      </c>
      <c r="E162" s="423" t="s">
        <v>723</v>
      </c>
      <c r="F162" s="423" t="s">
        <v>723</v>
      </c>
      <c r="G162" s="423">
        <v>1</v>
      </c>
      <c r="H162" s="423" t="s">
        <v>346</v>
      </c>
      <c r="I162" s="424">
        <v>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423" t="s">
        <v>331</v>
      </c>
      <c r="B163" s="423" t="s">
        <v>424</v>
      </c>
      <c r="C163" s="423">
        <v>12</v>
      </c>
      <c r="D163" s="423" t="s">
        <v>618</v>
      </c>
      <c r="E163" s="423" t="s">
        <v>619</v>
      </c>
      <c r="F163" s="423" t="s">
        <v>619</v>
      </c>
      <c r="G163" s="423">
        <v>1</v>
      </c>
      <c r="H163" s="425" t="s">
        <v>346</v>
      </c>
      <c r="I163" s="418">
        <v>100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423" t="s">
        <v>331</v>
      </c>
      <c r="B164" s="423" t="s">
        <v>724</v>
      </c>
      <c r="C164" s="423">
        <v>12</v>
      </c>
      <c r="D164" s="423" t="s">
        <v>614</v>
      </c>
      <c r="E164" s="423" t="s">
        <v>771</v>
      </c>
      <c r="F164" s="423" t="s">
        <v>771</v>
      </c>
      <c r="G164" s="423">
        <v>1</v>
      </c>
      <c r="H164" s="423" t="s">
        <v>346</v>
      </c>
      <c r="I164" s="246">
        <v>9.0000000000000007E-7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423" t="s">
        <v>331</v>
      </c>
      <c r="B165" s="423" t="s">
        <v>724</v>
      </c>
      <c r="C165" s="423">
        <v>12</v>
      </c>
      <c r="D165" s="423" t="s">
        <v>616</v>
      </c>
      <c r="E165" s="423" t="s">
        <v>771</v>
      </c>
      <c r="F165" s="423" t="s">
        <v>771</v>
      </c>
      <c r="G165" s="423">
        <v>1</v>
      </c>
      <c r="H165" s="423" t="s">
        <v>346</v>
      </c>
      <c r="I165" s="246">
        <v>9.5000000000000004E-8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423" t="s">
        <v>331</v>
      </c>
      <c r="B166" s="423" t="s">
        <v>724</v>
      </c>
      <c r="C166" s="423">
        <v>12</v>
      </c>
      <c r="D166" s="423" t="s">
        <v>617</v>
      </c>
      <c r="E166" s="423" t="s">
        <v>771</v>
      </c>
      <c r="F166" s="423" t="s">
        <v>771</v>
      </c>
      <c r="G166" s="423">
        <v>1</v>
      </c>
      <c r="H166" s="423" t="s">
        <v>346</v>
      </c>
      <c r="I166" s="246">
        <v>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423" t="s">
        <v>331</v>
      </c>
      <c r="B167" s="423" t="s">
        <v>724</v>
      </c>
      <c r="C167" s="423">
        <v>12</v>
      </c>
      <c r="D167" s="423" t="s">
        <v>618</v>
      </c>
      <c r="E167" s="423" t="s">
        <v>619</v>
      </c>
      <c r="F167" s="423" t="s">
        <v>619</v>
      </c>
      <c r="G167" s="423">
        <v>1</v>
      </c>
      <c r="H167" s="423" t="s">
        <v>346</v>
      </c>
      <c r="I167" s="246">
        <v>25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8" t="s">
        <v>331</v>
      </c>
      <c r="B168" s="8" t="s">
        <v>725</v>
      </c>
      <c r="C168" s="8">
        <v>14</v>
      </c>
      <c r="D168" s="8" t="s">
        <v>726</v>
      </c>
      <c r="E168" s="8" t="s">
        <v>731</v>
      </c>
      <c r="F168" s="8" t="s">
        <v>731</v>
      </c>
      <c r="G168" s="8">
        <v>1</v>
      </c>
      <c r="H168" s="8" t="s">
        <v>346</v>
      </c>
      <c r="I168" s="421">
        <f>AVERAGE(16,36)*((5153957)/1618533000)</f>
        <v>8.2792801876761246E-2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8" t="s">
        <v>331</v>
      </c>
      <c r="B169" s="8" t="s">
        <v>725</v>
      </c>
      <c r="C169" s="8">
        <v>14</v>
      </c>
      <c r="D169" s="8" t="s">
        <v>727</v>
      </c>
      <c r="E169" s="8" t="s">
        <v>731</v>
      </c>
      <c r="F169" s="8" t="s">
        <v>731</v>
      </c>
      <c r="G169" s="8">
        <v>1</v>
      </c>
      <c r="H169" s="8" t="s">
        <v>346</v>
      </c>
      <c r="I169" s="421">
        <f>AVERAGE(4,20)*((5153957)/1618533000)</f>
        <v>3.8212062404659033E-2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8" t="s">
        <v>331</v>
      </c>
      <c r="B170" s="8" t="s">
        <v>725</v>
      </c>
      <c r="C170" s="8">
        <v>14</v>
      </c>
      <c r="D170" s="8" t="s">
        <v>728</v>
      </c>
      <c r="E170" s="8" t="s">
        <v>731</v>
      </c>
      <c r="F170" s="8" t="s">
        <v>731</v>
      </c>
      <c r="G170" s="8">
        <v>1</v>
      </c>
      <c r="H170" s="8" t="s">
        <v>346</v>
      </c>
      <c r="I170" s="421">
        <f>AVERAGE(26,50)*((5153957)/1618533000)</f>
        <v>0.12100486428142027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" t="s">
        <v>331</v>
      </c>
      <c r="B171" s="3" t="s">
        <v>729</v>
      </c>
      <c r="C171" s="3">
        <v>15</v>
      </c>
      <c r="D171" s="3" t="s">
        <v>420</v>
      </c>
      <c r="E171" s="3" t="s">
        <v>730</v>
      </c>
      <c r="F171" s="3" t="s">
        <v>730</v>
      </c>
      <c r="G171" s="3">
        <v>1</v>
      </c>
      <c r="H171" s="3" t="s">
        <v>346</v>
      </c>
      <c r="I171" s="2">
        <v>58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" t="s">
        <v>331</v>
      </c>
      <c r="B172" s="3" t="s">
        <v>729</v>
      </c>
      <c r="C172" s="3">
        <v>15</v>
      </c>
      <c r="D172" s="3" t="s">
        <v>421</v>
      </c>
      <c r="E172" s="3" t="s">
        <v>730</v>
      </c>
      <c r="F172" s="3" t="s">
        <v>730</v>
      </c>
      <c r="G172" s="3">
        <v>1</v>
      </c>
      <c r="H172" s="3" t="s">
        <v>346</v>
      </c>
      <c r="I172" s="2">
        <v>56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FD04-CC4F-6942-9B1D-D40288A9D056}">
  <sheetPr codeName="Sheet29">
    <tabColor theme="8" tint="0.59999389629810485"/>
  </sheetPr>
  <dimension ref="A1:AP445"/>
  <sheetViews>
    <sheetView zoomScale="55" zoomScaleNormal="55" workbookViewId="0">
      <pane ySplit="1" topLeftCell="A215" activePane="bottomLeft" state="frozen"/>
      <selection activeCell="B1" sqref="B1"/>
      <selection pane="bottomLeft" activeCell="S239" sqref="A220:S239"/>
    </sheetView>
  </sheetViews>
  <sheetFormatPr defaultColWidth="11" defaultRowHeight="14.4"/>
  <cols>
    <col min="1" max="1" width="14.77734375" bestFit="1" customWidth="1"/>
    <col min="2" max="2" width="12" bestFit="1" customWidth="1"/>
    <col min="3" max="3" width="14.5546875" hidden="1" customWidth="1"/>
    <col min="4" max="4" width="13.77734375" hidden="1" customWidth="1"/>
    <col min="5" max="5" width="12.77734375" hidden="1" customWidth="1"/>
    <col min="6" max="6" width="14.77734375" bestFit="1" customWidth="1"/>
    <col min="7" max="7" width="11.77734375" bestFit="1" customWidth="1"/>
    <col min="8" max="8" width="27.5546875" bestFit="1" customWidth="1"/>
    <col min="9" max="9" width="24.44140625" customWidth="1"/>
    <col min="10" max="10" width="19.21875" customWidth="1"/>
    <col min="11" max="11" width="22" customWidth="1"/>
    <col min="12" max="12" width="10.44140625" customWidth="1"/>
    <col min="13" max="13" width="12" bestFit="1" customWidth="1"/>
    <col min="14" max="41" width="12" customWidth="1"/>
    <col min="42" max="42" width="12" bestFit="1" customWidth="1"/>
  </cols>
  <sheetData>
    <row r="1" spans="1:42" ht="29.4" thickBot="1">
      <c r="A1" s="1" t="s">
        <v>304</v>
      </c>
      <c r="B1" s="1" t="s">
        <v>305</v>
      </c>
      <c r="C1" s="1" t="s">
        <v>306</v>
      </c>
      <c r="D1" s="1" t="s">
        <v>307</v>
      </c>
      <c r="E1" s="7" t="s">
        <v>308</v>
      </c>
      <c r="F1" s="7" t="s">
        <v>79</v>
      </c>
      <c r="G1" s="7" t="s">
        <v>363</v>
      </c>
      <c r="H1" s="65" t="s">
        <v>111</v>
      </c>
      <c r="I1" s="65" t="s">
        <v>155</v>
      </c>
      <c r="J1" s="65" t="s">
        <v>83</v>
      </c>
      <c r="K1" s="7" t="s">
        <v>318</v>
      </c>
      <c r="L1" s="65" t="s">
        <v>319</v>
      </c>
      <c r="M1" s="66">
        <v>2021</v>
      </c>
      <c r="N1" s="66">
        <v>2022</v>
      </c>
      <c r="O1" s="66">
        <v>2023</v>
      </c>
      <c r="P1" s="66">
        <v>2024</v>
      </c>
      <c r="Q1" s="66">
        <v>2025</v>
      </c>
      <c r="R1" s="66">
        <v>2026</v>
      </c>
      <c r="S1" s="66">
        <v>2027</v>
      </c>
      <c r="T1" s="66">
        <v>2028</v>
      </c>
      <c r="U1" s="66">
        <v>2029</v>
      </c>
      <c r="V1" s="66">
        <v>2030</v>
      </c>
      <c r="W1" s="66">
        <v>2031</v>
      </c>
      <c r="X1" s="66">
        <v>2032</v>
      </c>
      <c r="Y1" s="66">
        <v>2033</v>
      </c>
      <c r="Z1" s="66">
        <v>2034</v>
      </c>
      <c r="AA1" s="66">
        <v>2035</v>
      </c>
      <c r="AB1" s="66">
        <v>2036</v>
      </c>
      <c r="AC1" s="66">
        <v>2037</v>
      </c>
      <c r="AD1" s="66">
        <v>2038</v>
      </c>
      <c r="AE1" s="66">
        <v>2039</v>
      </c>
      <c r="AF1" s="66">
        <v>2040</v>
      </c>
      <c r="AG1" s="66">
        <v>2041</v>
      </c>
      <c r="AH1" s="66">
        <v>2042</v>
      </c>
      <c r="AI1" s="66">
        <v>2043</v>
      </c>
      <c r="AJ1" s="66">
        <v>2044</v>
      </c>
      <c r="AK1" s="66">
        <v>2045</v>
      </c>
      <c r="AL1" s="66">
        <v>2046</v>
      </c>
      <c r="AM1" s="66">
        <v>2047</v>
      </c>
      <c r="AN1" s="66">
        <v>2048</v>
      </c>
      <c r="AO1" s="66">
        <v>2049</v>
      </c>
      <c r="AP1" s="66">
        <v>2050</v>
      </c>
    </row>
    <row r="2" spans="1:42">
      <c r="A2" s="2">
        <v>1</v>
      </c>
      <c r="B2" s="2" t="s">
        <v>321</v>
      </c>
      <c r="C2" s="2"/>
      <c r="D2" s="2" t="s">
        <v>321</v>
      </c>
      <c r="E2" s="2">
        <v>1</v>
      </c>
      <c r="F2" s="2" t="s">
        <v>653</v>
      </c>
      <c r="G2" s="2">
        <v>1</v>
      </c>
      <c r="H2" s="127" t="s">
        <v>761</v>
      </c>
      <c r="I2" s="67" t="s">
        <v>211</v>
      </c>
      <c r="J2" s="67" t="s">
        <v>654</v>
      </c>
      <c r="K2" s="69" t="s">
        <v>346</v>
      </c>
      <c r="L2" s="2"/>
      <c r="M2" s="138">
        <v>10504.496300000001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>
      <c r="A3" s="2">
        <v>1</v>
      </c>
      <c r="B3" s="2" t="s">
        <v>321</v>
      </c>
      <c r="C3" s="2"/>
      <c r="D3" s="2" t="s">
        <v>321</v>
      </c>
      <c r="E3" s="2">
        <v>1</v>
      </c>
      <c r="F3" s="2" t="s">
        <v>653</v>
      </c>
      <c r="G3" s="2">
        <v>2</v>
      </c>
      <c r="H3" s="2" t="s">
        <v>212</v>
      </c>
      <c r="I3" s="67" t="s">
        <v>211</v>
      </c>
      <c r="J3" s="67" t="s">
        <v>654</v>
      </c>
      <c r="K3" s="69" t="s">
        <v>346</v>
      </c>
      <c r="L3" s="2"/>
      <c r="M3" s="52">
        <v>38231.5424610052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>
      <c r="A4" s="2">
        <v>1</v>
      </c>
      <c r="B4" s="2" t="s">
        <v>321</v>
      </c>
      <c r="C4" s="2"/>
      <c r="D4" s="2" t="s">
        <v>321</v>
      </c>
      <c r="E4" s="2">
        <v>1</v>
      </c>
      <c r="F4" s="2" t="s">
        <v>653</v>
      </c>
      <c r="G4" s="2">
        <v>3</v>
      </c>
      <c r="H4" s="2" t="s">
        <v>768</v>
      </c>
      <c r="I4" s="67" t="s">
        <v>211</v>
      </c>
      <c r="J4" s="67" t="s">
        <v>654</v>
      </c>
      <c r="K4" s="70" t="s">
        <v>346</v>
      </c>
      <c r="L4" s="67"/>
      <c r="M4" s="52">
        <v>104658.84748700174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2">
        <v>1</v>
      </c>
      <c r="B5" s="2" t="s">
        <v>321</v>
      </c>
      <c r="C5" s="2"/>
      <c r="D5" s="2" t="s">
        <v>321</v>
      </c>
      <c r="E5" s="2">
        <v>1</v>
      </c>
      <c r="F5" s="2" t="s">
        <v>653</v>
      </c>
      <c r="G5" s="2">
        <v>4</v>
      </c>
      <c r="H5" s="2" t="s">
        <v>763</v>
      </c>
      <c r="I5" s="67" t="s">
        <v>211</v>
      </c>
      <c r="J5" s="67" t="s">
        <v>654</v>
      </c>
      <c r="K5" s="69" t="s">
        <v>346</v>
      </c>
      <c r="L5" s="2"/>
      <c r="M5" s="138">
        <v>19680.9728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2">
        <v>1</v>
      </c>
      <c r="B6" s="2" t="s">
        <v>321</v>
      </c>
      <c r="C6" s="2"/>
      <c r="D6" s="2" t="s">
        <v>321</v>
      </c>
      <c r="E6" s="2">
        <v>1</v>
      </c>
      <c r="F6" s="2" t="s">
        <v>653</v>
      </c>
      <c r="G6" s="2">
        <v>5</v>
      </c>
      <c r="H6" s="2" t="s">
        <v>215</v>
      </c>
      <c r="I6" s="67" t="s">
        <v>211</v>
      </c>
      <c r="J6" s="67" t="s">
        <v>654</v>
      </c>
      <c r="K6" s="69" t="s">
        <v>346</v>
      </c>
      <c r="L6" s="2"/>
      <c r="M6" s="251">
        <v>10504.496300000001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>
      <c r="A7" s="2">
        <v>1</v>
      </c>
      <c r="B7" s="2" t="s">
        <v>321</v>
      </c>
      <c r="C7" s="2"/>
      <c r="D7" s="2" t="s">
        <v>321</v>
      </c>
      <c r="E7" s="2">
        <v>1</v>
      </c>
      <c r="F7" s="2" t="s">
        <v>653</v>
      </c>
      <c r="G7" s="2">
        <v>6</v>
      </c>
      <c r="H7" s="246" t="s">
        <v>216</v>
      </c>
      <c r="I7" s="67" t="s">
        <v>211</v>
      </c>
      <c r="J7" s="67" t="s">
        <v>654</v>
      </c>
      <c r="K7" s="69" t="s">
        <v>346</v>
      </c>
      <c r="L7" s="2"/>
      <c r="M7" s="141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>
      <c r="A8" s="2">
        <v>1</v>
      </c>
      <c r="B8" s="2" t="s">
        <v>321</v>
      </c>
      <c r="C8" s="2"/>
      <c r="D8" s="2" t="s">
        <v>321</v>
      </c>
      <c r="E8" s="2">
        <v>1</v>
      </c>
      <c r="F8" s="2" t="s">
        <v>653</v>
      </c>
      <c r="G8" s="2">
        <v>7</v>
      </c>
      <c r="H8" s="2" t="s">
        <v>765</v>
      </c>
      <c r="I8" s="67" t="s">
        <v>211</v>
      </c>
      <c r="J8" s="67" t="s">
        <v>654</v>
      </c>
      <c r="K8" s="69" t="s">
        <v>346</v>
      </c>
      <c r="L8" s="2"/>
      <c r="M8" s="529">
        <v>27594.296600000001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>
      <c r="A9" s="2">
        <v>1</v>
      </c>
      <c r="B9" s="2" t="s">
        <v>321</v>
      </c>
      <c r="C9" s="2"/>
      <c r="D9" s="2" t="s">
        <v>321</v>
      </c>
      <c r="E9" s="2">
        <v>1</v>
      </c>
      <c r="F9" s="2" t="s">
        <v>653</v>
      </c>
      <c r="G9" s="2">
        <v>8</v>
      </c>
      <c r="H9" s="2" t="s">
        <v>766</v>
      </c>
      <c r="I9" s="67" t="s">
        <v>211</v>
      </c>
      <c r="J9" s="67" t="s">
        <v>654</v>
      </c>
      <c r="K9" s="69" t="s">
        <v>346</v>
      </c>
      <c r="L9" s="2"/>
      <c r="M9" s="529">
        <v>27594.296600000001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>
      <c r="A10" s="2">
        <v>1</v>
      </c>
      <c r="B10" s="2" t="s">
        <v>321</v>
      </c>
      <c r="C10" s="2"/>
      <c r="D10" s="2" t="s">
        <v>321</v>
      </c>
      <c r="E10" s="2">
        <v>1</v>
      </c>
      <c r="F10" s="2" t="s">
        <v>653</v>
      </c>
      <c r="G10" s="2">
        <v>9</v>
      </c>
      <c r="H10" s="2" t="s">
        <v>767</v>
      </c>
      <c r="I10" s="67" t="s">
        <v>211</v>
      </c>
      <c r="J10" s="67" t="s">
        <v>654</v>
      </c>
      <c r="K10" s="69" t="s">
        <v>346</v>
      </c>
      <c r="L10" s="2"/>
      <c r="M10" s="530">
        <v>106586.05740000001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2">
        <v>1</v>
      </c>
      <c r="B11" s="2" t="s">
        <v>321</v>
      </c>
      <c r="C11" s="2"/>
      <c r="D11" s="2" t="s">
        <v>321</v>
      </c>
      <c r="E11" s="2">
        <v>1</v>
      </c>
      <c r="F11" s="2" t="s">
        <v>653</v>
      </c>
      <c r="G11" s="2">
        <v>10</v>
      </c>
      <c r="H11" s="246" t="s">
        <v>220</v>
      </c>
      <c r="I11" s="67" t="s">
        <v>211</v>
      </c>
      <c r="J11" s="67" t="s">
        <v>654</v>
      </c>
      <c r="K11" s="69" t="s">
        <v>346</v>
      </c>
      <c r="L11" s="2"/>
      <c r="M11" s="528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2">
        <v>1</v>
      </c>
      <c r="B12" s="2" t="s">
        <v>321</v>
      </c>
      <c r="C12" s="2"/>
      <c r="D12" s="2" t="s">
        <v>321</v>
      </c>
      <c r="E12" s="2">
        <v>1</v>
      </c>
      <c r="F12" s="2" t="s">
        <v>653</v>
      </c>
      <c r="G12" s="2">
        <v>11</v>
      </c>
      <c r="H12" s="246" t="s">
        <v>221</v>
      </c>
      <c r="I12" s="67" t="s">
        <v>211</v>
      </c>
      <c r="J12" s="67" t="s">
        <v>654</v>
      </c>
      <c r="K12" s="69" t="s">
        <v>346</v>
      </c>
      <c r="L12" s="2"/>
      <c r="M12" s="528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2">
        <v>1</v>
      </c>
      <c r="B13" s="2" t="s">
        <v>321</v>
      </c>
      <c r="C13" s="2"/>
      <c r="D13" s="2" t="s">
        <v>321</v>
      </c>
      <c r="E13" s="2">
        <v>1</v>
      </c>
      <c r="F13" s="2" t="s">
        <v>653</v>
      </c>
      <c r="G13" s="2">
        <v>12</v>
      </c>
      <c r="H13" s="246" t="s">
        <v>222</v>
      </c>
      <c r="I13" s="67" t="s">
        <v>211</v>
      </c>
      <c r="J13" s="67" t="s">
        <v>654</v>
      </c>
      <c r="K13" s="69" t="s">
        <v>346</v>
      </c>
      <c r="L13" s="2"/>
      <c r="M13" s="141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2">
        <v>1</v>
      </c>
      <c r="B14" s="2" t="s">
        <v>321</v>
      </c>
      <c r="C14" s="2"/>
      <c r="D14" s="2" t="s">
        <v>321</v>
      </c>
      <c r="E14" s="2">
        <v>1</v>
      </c>
      <c r="F14" s="2" t="s">
        <v>653</v>
      </c>
      <c r="G14" s="2">
        <v>13</v>
      </c>
      <c r="H14" s="2" t="s">
        <v>772</v>
      </c>
      <c r="I14" s="67" t="s">
        <v>211</v>
      </c>
      <c r="J14" s="67" t="s">
        <v>654</v>
      </c>
      <c r="K14" s="69" t="s">
        <v>346</v>
      </c>
      <c r="L14" s="2"/>
      <c r="M14" s="138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2">
        <v>1</v>
      </c>
      <c r="B15" s="2" t="s">
        <v>321</v>
      </c>
      <c r="C15" s="2"/>
      <c r="D15" s="2" t="s">
        <v>321</v>
      </c>
      <c r="E15" s="2">
        <v>1</v>
      </c>
      <c r="F15" s="2" t="s">
        <v>653</v>
      </c>
      <c r="G15" s="2">
        <v>14</v>
      </c>
      <c r="H15" s="246" t="s">
        <v>224</v>
      </c>
      <c r="I15" s="67" t="s">
        <v>211</v>
      </c>
      <c r="J15" s="67" t="s">
        <v>654</v>
      </c>
      <c r="K15" s="69" t="s">
        <v>346</v>
      </c>
      <c r="L15" s="2"/>
      <c r="M15" s="141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>
      <c r="A16" s="2">
        <v>1</v>
      </c>
      <c r="B16" s="2" t="s">
        <v>321</v>
      </c>
      <c r="C16" s="2"/>
      <c r="D16" s="2" t="s">
        <v>321</v>
      </c>
      <c r="E16" s="2">
        <v>1</v>
      </c>
      <c r="F16" s="2" t="s">
        <v>653</v>
      </c>
      <c r="G16" s="2">
        <v>15</v>
      </c>
      <c r="H16" s="2" t="s">
        <v>762</v>
      </c>
      <c r="I16" s="67" t="s">
        <v>211</v>
      </c>
      <c r="J16" s="67" t="s">
        <v>654</v>
      </c>
      <c r="K16" s="69" t="s">
        <v>346</v>
      </c>
      <c r="L16" s="2"/>
      <c r="M16" s="52">
        <v>29433.508752166381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2">
        <v>1</v>
      </c>
      <c r="B17" s="2" t="s">
        <v>321</v>
      </c>
      <c r="C17" s="2"/>
      <c r="D17" s="2" t="s">
        <v>321</v>
      </c>
      <c r="E17" s="2">
        <v>1</v>
      </c>
      <c r="F17" s="2" t="s">
        <v>653</v>
      </c>
      <c r="G17" s="2">
        <v>16</v>
      </c>
      <c r="H17" s="2" t="s">
        <v>764</v>
      </c>
      <c r="I17" s="67" t="s">
        <v>211</v>
      </c>
      <c r="J17" s="67" t="s">
        <v>654</v>
      </c>
      <c r="K17" s="69" t="s">
        <v>346</v>
      </c>
      <c r="L17" s="2"/>
      <c r="M17" s="52">
        <v>104658.84748700174</v>
      </c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</row>
    <row r="18" spans="1:42" ht="15" thickBot="1">
      <c r="A18" s="125">
        <v>1</v>
      </c>
      <c r="B18" s="125" t="s">
        <v>321</v>
      </c>
      <c r="C18" s="125"/>
      <c r="D18" s="125" t="s">
        <v>321</v>
      </c>
      <c r="E18" s="125">
        <v>1</v>
      </c>
      <c r="F18" s="125" t="s">
        <v>653</v>
      </c>
      <c r="G18" s="125">
        <v>17</v>
      </c>
      <c r="H18" s="522" t="s">
        <v>227</v>
      </c>
      <c r="I18" s="144" t="s">
        <v>211</v>
      </c>
      <c r="J18" s="144" t="s">
        <v>654</v>
      </c>
      <c r="K18" s="126" t="s">
        <v>346</v>
      </c>
      <c r="L18" s="125"/>
      <c r="M18" s="522">
        <v>90000</v>
      </c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</row>
    <row r="19" spans="1:42">
      <c r="A19" s="195">
        <v>1</v>
      </c>
      <c r="B19" s="127" t="s">
        <v>321</v>
      </c>
      <c r="C19" s="127"/>
      <c r="D19" s="127" t="s">
        <v>321</v>
      </c>
      <c r="E19" s="127">
        <v>1</v>
      </c>
      <c r="F19" s="127" t="s">
        <v>653</v>
      </c>
      <c r="G19" s="127">
        <v>18</v>
      </c>
      <c r="H19" s="127" t="s">
        <v>761</v>
      </c>
      <c r="I19" s="197" t="s">
        <v>228</v>
      </c>
      <c r="J19" s="197" t="s">
        <v>654</v>
      </c>
      <c r="K19" s="249" t="s">
        <v>346</v>
      </c>
      <c r="L19" s="127"/>
      <c r="M19" s="138">
        <v>10504.496300000001</v>
      </c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299"/>
    </row>
    <row r="20" spans="1:42">
      <c r="A20" s="57">
        <v>1</v>
      </c>
      <c r="B20" s="2" t="s">
        <v>321</v>
      </c>
      <c r="C20" s="2"/>
      <c r="D20" s="2" t="s">
        <v>321</v>
      </c>
      <c r="E20" s="2">
        <v>1</v>
      </c>
      <c r="F20" s="2" t="s">
        <v>653</v>
      </c>
      <c r="G20" s="2">
        <v>19</v>
      </c>
      <c r="H20" s="2" t="s">
        <v>212</v>
      </c>
      <c r="I20" s="67" t="s">
        <v>228</v>
      </c>
      <c r="J20" s="67" t="s">
        <v>654</v>
      </c>
      <c r="K20" s="69" t="s">
        <v>346</v>
      </c>
      <c r="L20" s="2"/>
      <c r="M20" s="52">
        <v>38231.5424610052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58"/>
    </row>
    <row r="21" spans="1:42">
      <c r="A21" s="57">
        <v>1</v>
      </c>
      <c r="B21" s="2" t="s">
        <v>321</v>
      </c>
      <c r="C21" s="2"/>
      <c r="D21" s="2" t="s">
        <v>321</v>
      </c>
      <c r="E21" s="2">
        <v>1</v>
      </c>
      <c r="F21" s="2" t="s">
        <v>653</v>
      </c>
      <c r="G21" s="2">
        <v>20</v>
      </c>
      <c r="H21" s="2" t="s">
        <v>768</v>
      </c>
      <c r="I21" s="67" t="s">
        <v>228</v>
      </c>
      <c r="J21" s="67" t="s">
        <v>654</v>
      </c>
      <c r="K21" s="69" t="s">
        <v>346</v>
      </c>
      <c r="L21" s="2"/>
      <c r="M21" s="52">
        <v>104658.84748700174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58"/>
    </row>
    <row r="22" spans="1:42">
      <c r="A22" s="57">
        <v>1</v>
      </c>
      <c r="B22" s="2" t="s">
        <v>321</v>
      </c>
      <c r="C22" s="2"/>
      <c r="D22" s="2" t="s">
        <v>321</v>
      </c>
      <c r="E22" s="2">
        <v>1</v>
      </c>
      <c r="F22" s="2" t="s">
        <v>653</v>
      </c>
      <c r="G22" s="2">
        <v>21</v>
      </c>
      <c r="H22" s="2" t="s">
        <v>763</v>
      </c>
      <c r="I22" s="67" t="s">
        <v>228</v>
      </c>
      <c r="J22" s="67" t="s">
        <v>654</v>
      </c>
      <c r="K22" s="69" t="s">
        <v>346</v>
      </c>
      <c r="L22" s="2"/>
      <c r="M22" s="138">
        <v>19680.9728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58"/>
    </row>
    <row r="23" spans="1:42">
      <c r="A23" s="57">
        <v>1</v>
      </c>
      <c r="B23" s="2" t="s">
        <v>321</v>
      </c>
      <c r="C23" s="2"/>
      <c r="D23" s="2" t="s">
        <v>321</v>
      </c>
      <c r="E23" s="2">
        <v>1</v>
      </c>
      <c r="F23" s="2" t="s">
        <v>653</v>
      </c>
      <c r="G23" s="2">
        <v>22</v>
      </c>
      <c r="H23" s="2" t="s">
        <v>215</v>
      </c>
      <c r="I23" s="67" t="s">
        <v>228</v>
      </c>
      <c r="J23" s="67" t="s">
        <v>654</v>
      </c>
      <c r="K23" s="69" t="s">
        <v>346</v>
      </c>
      <c r="L23" s="2"/>
      <c r="M23" s="251">
        <v>10504.496300000001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58"/>
    </row>
    <row r="24" spans="1:42">
      <c r="A24" s="57">
        <v>1</v>
      </c>
      <c r="B24" s="2" t="s">
        <v>321</v>
      </c>
      <c r="C24" s="2"/>
      <c r="D24" s="2" t="s">
        <v>321</v>
      </c>
      <c r="E24" s="2">
        <v>1</v>
      </c>
      <c r="F24" s="2" t="s">
        <v>653</v>
      </c>
      <c r="G24" s="2">
        <v>23</v>
      </c>
      <c r="H24" s="246" t="s">
        <v>216</v>
      </c>
      <c r="I24" s="67" t="s">
        <v>228</v>
      </c>
      <c r="J24" s="67" t="s">
        <v>654</v>
      </c>
      <c r="K24" s="69" t="s">
        <v>346</v>
      </c>
      <c r="L24" s="2"/>
      <c r="M24" s="141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58"/>
    </row>
    <row r="25" spans="1:42">
      <c r="A25" s="57">
        <v>1</v>
      </c>
      <c r="B25" s="2" t="s">
        <v>321</v>
      </c>
      <c r="C25" s="2"/>
      <c r="D25" s="2" t="s">
        <v>321</v>
      </c>
      <c r="E25" s="2">
        <v>1</v>
      </c>
      <c r="F25" s="2" t="s">
        <v>653</v>
      </c>
      <c r="G25" s="2">
        <v>24</v>
      </c>
      <c r="H25" s="2" t="s">
        <v>765</v>
      </c>
      <c r="I25" s="67" t="s">
        <v>228</v>
      </c>
      <c r="J25" s="67" t="s">
        <v>654</v>
      </c>
      <c r="K25" s="69" t="s">
        <v>346</v>
      </c>
      <c r="L25" s="2"/>
      <c r="M25" s="529">
        <v>27594.296600000001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58"/>
    </row>
    <row r="26" spans="1:42">
      <c r="A26" s="57">
        <v>1</v>
      </c>
      <c r="B26" s="2" t="s">
        <v>321</v>
      </c>
      <c r="C26" s="2"/>
      <c r="D26" s="2" t="s">
        <v>321</v>
      </c>
      <c r="E26" s="2">
        <v>1</v>
      </c>
      <c r="F26" s="2" t="s">
        <v>653</v>
      </c>
      <c r="G26" s="2">
        <v>25</v>
      </c>
      <c r="H26" s="2" t="s">
        <v>766</v>
      </c>
      <c r="I26" s="67" t="s">
        <v>228</v>
      </c>
      <c r="J26" s="67" t="s">
        <v>654</v>
      </c>
      <c r="K26" s="69" t="s">
        <v>346</v>
      </c>
      <c r="L26" s="2"/>
      <c r="M26" s="529">
        <v>27594.296600000001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58"/>
    </row>
    <row r="27" spans="1:42">
      <c r="A27" s="57">
        <v>1</v>
      </c>
      <c r="B27" s="2" t="s">
        <v>321</v>
      </c>
      <c r="C27" s="2"/>
      <c r="D27" s="2" t="s">
        <v>321</v>
      </c>
      <c r="E27" s="2">
        <v>1</v>
      </c>
      <c r="F27" s="2" t="s">
        <v>653</v>
      </c>
      <c r="G27" s="2">
        <v>26</v>
      </c>
      <c r="H27" s="2" t="s">
        <v>767</v>
      </c>
      <c r="I27" s="67" t="s">
        <v>228</v>
      </c>
      <c r="J27" s="67" t="s">
        <v>654</v>
      </c>
      <c r="K27" s="69" t="s">
        <v>346</v>
      </c>
      <c r="L27" s="2"/>
      <c r="M27" s="530">
        <v>106586.05740000001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58"/>
    </row>
    <row r="28" spans="1:42">
      <c r="A28" s="57">
        <v>1</v>
      </c>
      <c r="B28" s="2" t="s">
        <v>321</v>
      </c>
      <c r="C28" s="2"/>
      <c r="D28" s="2" t="s">
        <v>321</v>
      </c>
      <c r="E28" s="2">
        <v>1</v>
      </c>
      <c r="F28" s="2" t="s">
        <v>653</v>
      </c>
      <c r="G28" s="2">
        <v>27</v>
      </c>
      <c r="H28" s="246" t="s">
        <v>220</v>
      </c>
      <c r="I28" s="67" t="s">
        <v>228</v>
      </c>
      <c r="J28" s="67" t="s">
        <v>654</v>
      </c>
      <c r="K28" s="69" t="s">
        <v>346</v>
      </c>
      <c r="L28" s="2"/>
      <c r="M28" s="528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58"/>
    </row>
    <row r="29" spans="1:42">
      <c r="A29" s="57">
        <v>1</v>
      </c>
      <c r="B29" s="2" t="s">
        <v>321</v>
      </c>
      <c r="C29" s="2"/>
      <c r="D29" s="2" t="s">
        <v>321</v>
      </c>
      <c r="E29" s="2">
        <v>1</v>
      </c>
      <c r="F29" s="2" t="s">
        <v>653</v>
      </c>
      <c r="G29" s="2">
        <v>28</v>
      </c>
      <c r="H29" s="246" t="s">
        <v>221</v>
      </c>
      <c r="I29" s="67" t="s">
        <v>228</v>
      </c>
      <c r="J29" s="67" t="s">
        <v>654</v>
      </c>
      <c r="K29" s="69" t="s">
        <v>346</v>
      </c>
      <c r="L29" s="2"/>
      <c r="M29" s="528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58"/>
    </row>
    <row r="30" spans="1:42">
      <c r="A30" s="57">
        <v>1</v>
      </c>
      <c r="B30" s="2" t="s">
        <v>321</v>
      </c>
      <c r="C30" s="2"/>
      <c r="D30" s="2" t="s">
        <v>321</v>
      </c>
      <c r="E30" s="2">
        <v>1</v>
      </c>
      <c r="F30" s="2" t="s">
        <v>653</v>
      </c>
      <c r="G30" s="2">
        <v>29</v>
      </c>
      <c r="H30" s="246" t="s">
        <v>222</v>
      </c>
      <c r="I30" s="67" t="s">
        <v>228</v>
      </c>
      <c r="J30" s="67" t="s">
        <v>654</v>
      </c>
      <c r="K30" s="69" t="s">
        <v>346</v>
      </c>
      <c r="L30" s="2"/>
      <c r="M30" s="141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58"/>
    </row>
    <row r="31" spans="1:42">
      <c r="A31" s="57">
        <v>1</v>
      </c>
      <c r="B31" s="2" t="s">
        <v>321</v>
      </c>
      <c r="C31" s="2"/>
      <c r="D31" s="2" t="s">
        <v>321</v>
      </c>
      <c r="E31" s="2">
        <v>1</v>
      </c>
      <c r="F31" s="2" t="s">
        <v>653</v>
      </c>
      <c r="G31" s="2">
        <v>30</v>
      </c>
      <c r="H31" s="2" t="s">
        <v>772</v>
      </c>
      <c r="I31" s="67" t="s">
        <v>228</v>
      </c>
      <c r="J31" s="67" t="s">
        <v>654</v>
      </c>
      <c r="K31" s="69" t="s">
        <v>346</v>
      </c>
      <c r="L31" s="2"/>
      <c r="M31" s="138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58"/>
    </row>
    <row r="32" spans="1:42">
      <c r="A32" s="57">
        <v>1</v>
      </c>
      <c r="B32" s="2" t="s">
        <v>321</v>
      </c>
      <c r="C32" s="2"/>
      <c r="D32" s="2" t="s">
        <v>321</v>
      </c>
      <c r="E32" s="2">
        <v>1</v>
      </c>
      <c r="F32" s="2" t="s">
        <v>653</v>
      </c>
      <c r="G32" s="2">
        <v>31</v>
      </c>
      <c r="H32" s="246" t="s">
        <v>224</v>
      </c>
      <c r="I32" s="67" t="s">
        <v>228</v>
      </c>
      <c r="J32" s="67" t="s">
        <v>654</v>
      </c>
      <c r="K32" s="69" t="s">
        <v>346</v>
      </c>
      <c r="L32" s="2"/>
      <c r="M32" s="141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58"/>
    </row>
    <row r="33" spans="1:42">
      <c r="A33" s="57">
        <v>1</v>
      </c>
      <c r="B33" s="2" t="s">
        <v>321</v>
      </c>
      <c r="C33" s="2"/>
      <c r="D33" s="2" t="s">
        <v>321</v>
      </c>
      <c r="E33" s="2">
        <v>1</v>
      </c>
      <c r="F33" s="2" t="s">
        <v>653</v>
      </c>
      <c r="G33" s="2">
        <v>32</v>
      </c>
      <c r="H33" s="2" t="s">
        <v>762</v>
      </c>
      <c r="I33" s="67" t="s">
        <v>228</v>
      </c>
      <c r="J33" s="67" t="s">
        <v>654</v>
      </c>
      <c r="K33" s="69" t="s">
        <v>346</v>
      </c>
      <c r="L33" s="2"/>
      <c r="M33" s="52">
        <v>29433.508752166381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58"/>
    </row>
    <row r="34" spans="1:42">
      <c r="A34" s="57">
        <v>1</v>
      </c>
      <c r="B34" s="2" t="s">
        <v>321</v>
      </c>
      <c r="C34" s="2"/>
      <c r="D34" s="2" t="s">
        <v>321</v>
      </c>
      <c r="E34" s="2">
        <v>1</v>
      </c>
      <c r="F34" s="2" t="s">
        <v>653</v>
      </c>
      <c r="G34" s="2">
        <v>33</v>
      </c>
      <c r="H34" s="2" t="s">
        <v>764</v>
      </c>
      <c r="I34" s="67" t="s">
        <v>228</v>
      </c>
      <c r="J34" s="67" t="s">
        <v>654</v>
      </c>
      <c r="K34" s="69" t="s">
        <v>346</v>
      </c>
      <c r="L34" s="125"/>
      <c r="M34" s="52">
        <v>104658.84748700174</v>
      </c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206"/>
    </row>
    <row r="35" spans="1:42" ht="15" thickBot="1">
      <c r="A35" s="88">
        <v>1</v>
      </c>
      <c r="B35" s="62" t="s">
        <v>321</v>
      </c>
      <c r="C35" s="62"/>
      <c r="D35" s="62" t="s">
        <v>321</v>
      </c>
      <c r="E35" s="62">
        <v>1</v>
      </c>
      <c r="F35" s="62" t="s">
        <v>653</v>
      </c>
      <c r="G35" s="62">
        <v>34</v>
      </c>
      <c r="H35" s="522" t="s">
        <v>227</v>
      </c>
      <c r="I35" s="92" t="s">
        <v>228</v>
      </c>
      <c r="J35" s="92" t="s">
        <v>654</v>
      </c>
      <c r="K35" s="108" t="s">
        <v>346</v>
      </c>
      <c r="L35" s="62"/>
      <c r="M35" s="522">
        <v>90000</v>
      </c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89"/>
    </row>
    <row r="36" spans="1:42">
      <c r="A36" s="195">
        <v>1</v>
      </c>
      <c r="B36" s="127" t="s">
        <v>321</v>
      </c>
      <c r="C36" s="127"/>
      <c r="D36" s="127" t="s">
        <v>321</v>
      </c>
      <c r="E36" s="127">
        <v>1</v>
      </c>
      <c r="F36" s="127" t="s">
        <v>653</v>
      </c>
      <c r="G36" s="127">
        <v>35</v>
      </c>
      <c r="H36" s="127" t="s">
        <v>761</v>
      </c>
      <c r="I36" s="197" t="s">
        <v>230</v>
      </c>
      <c r="J36" s="197" t="s">
        <v>654</v>
      </c>
      <c r="K36" s="249" t="s">
        <v>655</v>
      </c>
      <c r="L36" s="127"/>
      <c r="M36" s="250">
        <v>23065.8112</v>
      </c>
      <c r="N36" s="127">
        <v>0.83333413324246353</v>
      </c>
      <c r="O36" s="127">
        <v>0.80757545942780895</v>
      </c>
      <c r="P36" s="127">
        <v>0.78219594254092728</v>
      </c>
      <c r="Q36" s="127">
        <v>0.76287813704363183</v>
      </c>
      <c r="R36" s="127">
        <v>0.74356033154633627</v>
      </c>
      <c r="S36" s="127">
        <v>0.72424252604904071</v>
      </c>
      <c r="T36" s="127">
        <v>0.70530387747951828</v>
      </c>
      <c r="U36" s="127">
        <v>0.68598607198222272</v>
      </c>
      <c r="V36" s="127">
        <v>0.66666826648492727</v>
      </c>
      <c r="W36" s="127">
        <v>0.66515163877383532</v>
      </c>
      <c r="X36" s="127">
        <v>0.66363501106274325</v>
      </c>
      <c r="Y36" s="127">
        <v>0.6617440258786601</v>
      </c>
      <c r="Z36" s="127">
        <v>0.66022739816756815</v>
      </c>
      <c r="AA36" s="127">
        <v>0.65871077045647608</v>
      </c>
      <c r="AB36" s="127">
        <v>0.65719414274538401</v>
      </c>
      <c r="AC36" s="127">
        <v>0.65530315756130098</v>
      </c>
      <c r="AD36" s="127">
        <v>0.65378652985020902</v>
      </c>
      <c r="AE36" s="127">
        <v>0.65226990213911695</v>
      </c>
      <c r="AF36" s="127">
        <v>0.65075807388280693</v>
      </c>
      <c r="AG36" s="127">
        <v>0.64924144617171486</v>
      </c>
      <c r="AH36" s="127">
        <v>0.64734566153284978</v>
      </c>
      <c r="AI36" s="127">
        <v>0.64583383327653976</v>
      </c>
      <c r="AJ36" s="127">
        <v>0.64431720556544769</v>
      </c>
      <c r="AK36" s="127">
        <v>0.64280057785435563</v>
      </c>
      <c r="AL36" s="127">
        <v>0.6409095926702727</v>
      </c>
      <c r="AM36" s="127">
        <v>0.63939296495918063</v>
      </c>
      <c r="AN36" s="127">
        <v>0.63787633724808857</v>
      </c>
      <c r="AO36" s="127">
        <v>0.63636450899177854</v>
      </c>
      <c r="AP36" s="299">
        <v>0.63446872435291346</v>
      </c>
    </row>
    <row r="37" spans="1:42">
      <c r="A37" s="57">
        <v>1</v>
      </c>
      <c r="B37" s="2" t="s">
        <v>321</v>
      </c>
      <c r="C37" s="2"/>
      <c r="D37" s="2" t="s">
        <v>321</v>
      </c>
      <c r="E37" s="2">
        <v>1</v>
      </c>
      <c r="F37" s="2" t="s">
        <v>653</v>
      </c>
      <c r="G37" s="2">
        <v>36</v>
      </c>
      <c r="H37" s="2" t="s">
        <v>212</v>
      </c>
      <c r="I37" s="67" t="s">
        <v>230</v>
      </c>
      <c r="J37" s="67" t="s">
        <v>654</v>
      </c>
      <c r="K37" s="69" t="s">
        <v>655</v>
      </c>
      <c r="L37" s="2"/>
      <c r="M37" s="142">
        <v>49175.321490467941</v>
      </c>
      <c r="N37" s="125">
        <v>0.82185054472916985</v>
      </c>
      <c r="O37" s="125">
        <v>0.80696639558078875</v>
      </c>
      <c r="P37" s="125">
        <v>0.79208224643240754</v>
      </c>
      <c r="Q37" s="125">
        <v>0.7722878625134264</v>
      </c>
      <c r="R37" s="125">
        <v>0.75249347859444526</v>
      </c>
      <c r="S37" s="125">
        <v>0.73269909467546412</v>
      </c>
      <c r="T37" s="125">
        <v>0.7129047107564831</v>
      </c>
      <c r="U37" s="125">
        <v>0.70293079637870182</v>
      </c>
      <c r="V37" s="125">
        <v>0.69311032683750196</v>
      </c>
      <c r="W37" s="125">
        <v>0.69142243363510814</v>
      </c>
      <c r="X37" s="125">
        <v>0.68973454043271443</v>
      </c>
      <c r="Y37" s="125">
        <v>0.68804664723032072</v>
      </c>
      <c r="Z37" s="125">
        <v>0.68635875402792701</v>
      </c>
      <c r="AA37" s="125">
        <v>0.6848243056621145</v>
      </c>
      <c r="AB37" s="125">
        <v>0.68313641245972068</v>
      </c>
      <c r="AC37" s="125">
        <v>0.68144851925732697</v>
      </c>
      <c r="AD37" s="125">
        <v>0.67976062605493326</v>
      </c>
      <c r="AE37" s="125">
        <v>0.67807273285253955</v>
      </c>
      <c r="AF37" s="125">
        <v>0.67638483965014573</v>
      </c>
      <c r="AG37" s="125">
        <v>0.67485039128433333</v>
      </c>
      <c r="AH37" s="125">
        <v>0.67316249808193951</v>
      </c>
      <c r="AI37" s="125">
        <v>0.6714746048795458</v>
      </c>
      <c r="AJ37" s="125">
        <v>0.66978671167715209</v>
      </c>
      <c r="AK37" s="125">
        <v>0.66809881847475827</v>
      </c>
      <c r="AL37" s="125">
        <v>0.66641092527236456</v>
      </c>
      <c r="AM37" s="125">
        <v>0.66487647690655205</v>
      </c>
      <c r="AN37" s="125">
        <v>0.66318858370415834</v>
      </c>
      <c r="AO37" s="125">
        <v>0.66150069050176463</v>
      </c>
      <c r="AP37" s="206">
        <v>0.65981279729937092</v>
      </c>
    </row>
    <row r="38" spans="1:42">
      <c r="A38" s="57">
        <v>1</v>
      </c>
      <c r="B38" s="2" t="s">
        <v>321</v>
      </c>
      <c r="C38" s="2"/>
      <c r="D38" s="2" t="s">
        <v>321</v>
      </c>
      <c r="E38" s="2">
        <v>1</v>
      </c>
      <c r="F38" s="2" t="s">
        <v>653</v>
      </c>
      <c r="G38" s="2">
        <v>37</v>
      </c>
      <c r="H38" s="2" t="s">
        <v>768</v>
      </c>
      <c r="I38" s="67" t="s">
        <v>230</v>
      </c>
      <c r="J38" s="67" t="s">
        <v>654</v>
      </c>
      <c r="K38" s="69" t="s">
        <v>655</v>
      </c>
      <c r="L38" s="2"/>
      <c r="M38" s="526">
        <v>382315.42461005197</v>
      </c>
      <c r="N38" s="2">
        <v>0.82185054472916985</v>
      </c>
      <c r="O38" s="2">
        <v>0.80696639558078875</v>
      </c>
      <c r="P38" s="2">
        <v>0.79208224643240754</v>
      </c>
      <c r="Q38" s="2">
        <v>0.7722878625134264</v>
      </c>
      <c r="R38" s="2">
        <v>0.75249347859444526</v>
      </c>
      <c r="S38" s="2">
        <v>0.73269909467546412</v>
      </c>
      <c r="T38" s="2">
        <v>0.7129047107564831</v>
      </c>
      <c r="U38" s="2">
        <v>0.70293079637870182</v>
      </c>
      <c r="V38" s="2">
        <v>0.69311032683750196</v>
      </c>
      <c r="W38" s="2">
        <v>0.69142243363510814</v>
      </c>
      <c r="X38" s="2">
        <v>0.68973454043271443</v>
      </c>
      <c r="Y38" s="2">
        <v>0.68804664723032072</v>
      </c>
      <c r="Z38" s="2">
        <v>0.68635875402792701</v>
      </c>
      <c r="AA38" s="2">
        <v>0.6848243056621145</v>
      </c>
      <c r="AB38" s="2">
        <v>0.68313641245972068</v>
      </c>
      <c r="AC38" s="2">
        <v>0.68144851925732697</v>
      </c>
      <c r="AD38" s="2">
        <v>0.67976062605493326</v>
      </c>
      <c r="AE38" s="2">
        <v>0.67807273285253955</v>
      </c>
      <c r="AF38" s="2">
        <v>0.67638483965014573</v>
      </c>
      <c r="AG38" s="2">
        <v>0.67485039128433333</v>
      </c>
      <c r="AH38" s="2">
        <v>0.67316249808193951</v>
      </c>
      <c r="AI38" s="2">
        <v>0.6714746048795458</v>
      </c>
      <c r="AJ38" s="2">
        <v>0.66978671167715209</v>
      </c>
      <c r="AK38" s="2">
        <v>0.66809881847475827</v>
      </c>
      <c r="AL38" s="2">
        <v>0.66641092527236456</v>
      </c>
      <c r="AM38" s="2">
        <v>0.66487647690655205</v>
      </c>
      <c r="AN38" s="2">
        <v>0.66318858370415834</v>
      </c>
      <c r="AO38" s="2">
        <v>0.66150069050176463</v>
      </c>
      <c r="AP38" s="58">
        <v>0.65981279729937092</v>
      </c>
    </row>
    <row r="39" spans="1:42">
      <c r="A39" s="57">
        <v>1</v>
      </c>
      <c r="B39" s="2" t="s">
        <v>321</v>
      </c>
      <c r="C39" s="2"/>
      <c r="D39" s="2" t="s">
        <v>321</v>
      </c>
      <c r="E39" s="2">
        <v>1</v>
      </c>
      <c r="F39" s="2" t="s">
        <v>653</v>
      </c>
      <c r="G39" s="2">
        <v>38</v>
      </c>
      <c r="H39" s="2" t="s">
        <v>763</v>
      </c>
      <c r="I39" s="67" t="s">
        <v>230</v>
      </c>
      <c r="J39" s="67" t="s">
        <v>654</v>
      </c>
      <c r="K39" s="69" t="s">
        <v>655</v>
      </c>
      <c r="L39" s="2"/>
      <c r="M39" s="527">
        <f>+M36*2</f>
        <v>46131.6224</v>
      </c>
      <c r="N39" s="2">
        <v>0.83333413324246353</v>
      </c>
      <c r="O39" s="2">
        <v>0.80757545942780895</v>
      </c>
      <c r="P39" s="2">
        <v>0.78219594254092728</v>
      </c>
      <c r="Q39" s="2">
        <v>0.76287813704363183</v>
      </c>
      <c r="R39" s="2">
        <v>0.74356033154633627</v>
      </c>
      <c r="S39" s="2">
        <v>0.72424252604904071</v>
      </c>
      <c r="T39" s="2">
        <v>0.70530387747951828</v>
      </c>
      <c r="U39" s="2">
        <v>0.68598607198222272</v>
      </c>
      <c r="V39" s="2">
        <v>0.66666826648492727</v>
      </c>
      <c r="W39" s="2">
        <v>0.66515163877383532</v>
      </c>
      <c r="X39" s="2">
        <v>0.66363501106274325</v>
      </c>
      <c r="Y39" s="2">
        <v>0.6617440258786601</v>
      </c>
      <c r="Z39" s="2">
        <v>0.66022739816756815</v>
      </c>
      <c r="AA39" s="2">
        <v>0.65871077045647608</v>
      </c>
      <c r="AB39" s="2">
        <v>0.65719414274538401</v>
      </c>
      <c r="AC39" s="2">
        <v>0.65530315756130098</v>
      </c>
      <c r="AD39" s="2">
        <v>0.65378652985020902</v>
      </c>
      <c r="AE39" s="2">
        <v>0.65226990213911695</v>
      </c>
      <c r="AF39" s="2">
        <v>0.65075807388280693</v>
      </c>
      <c r="AG39" s="2">
        <v>0.64924144617171486</v>
      </c>
      <c r="AH39" s="2">
        <v>0.64734566153284978</v>
      </c>
      <c r="AI39" s="2">
        <v>0.64583383327653976</v>
      </c>
      <c r="AJ39" s="2">
        <v>0.64431720556544769</v>
      </c>
      <c r="AK39" s="2">
        <v>0.64280057785435563</v>
      </c>
      <c r="AL39" s="2">
        <v>0.6409095926702727</v>
      </c>
      <c r="AM39" s="2">
        <v>0.63939296495918063</v>
      </c>
      <c r="AN39" s="2">
        <v>0.63787633724808857</v>
      </c>
      <c r="AO39" s="2">
        <v>0.63636450899177854</v>
      </c>
      <c r="AP39" s="58">
        <v>0.63446872435291346</v>
      </c>
    </row>
    <row r="40" spans="1:42">
      <c r="A40" s="57">
        <v>1</v>
      </c>
      <c r="B40" s="2" t="s">
        <v>321</v>
      </c>
      <c r="C40" s="2"/>
      <c r="D40" s="2" t="s">
        <v>321</v>
      </c>
      <c r="E40" s="2">
        <v>1</v>
      </c>
      <c r="F40" s="2" t="s">
        <v>653</v>
      </c>
      <c r="G40" s="2">
        <v>39</v>
      </c>
      <c r="H40" s="2" t="s">
        <v>215</v>
      </c>
      <c r="I40" s="67" t="s">
        <v>230</v>
      </c>
      <c r="J40" s="67" t="s">
        <v>654</v>
      </c>
      <c r="K40" s="69" t="s">
        <v>655</v>
      </c>
      <c r="L40" s="2"/>
      <c r="M40" s="138">
        <f>+M36</f>
        <v>23065.8112</v>
      </c>
      <c r="N40" s="61">
        <v>0.83333413324246353</v>
      </c>
      <c r="O40" s="61">
        <v>0.80757545942780895</v>
      </c>
      <c r="P40" s="61">
        <v>0.78219594254092728</v>
      </c>
      <c r="Q40" s="61">
        <v>0.76287813704363183</v>
      </c>
      <c r="R40" s="61">
        <v>0.74356033154633627</v>
      </c>
      <c r="S40" s="61">
        <v>0.72424252604904071</v>
      </c>
      <c r="T40" s="61">
        <v>0.70530387747951828</v>
      </c>
      <c r="U40" s="61">
        <v>0.68598607198222272</v>
      </c>
      <c r="V40" s="61">
        <v>0.66666826648492727</v>
      </c>
      <c r="W40" s="61">
        <v>0.66515163877383532</v>
      </c>
      <c r="X40" s="61">
        <v>0.66363501106274325</v>
      </c>
      <c r="Y40" s="61">
        <v>0.6617440258786601</v>
      </c>
      <c r="Z40" s="61">
        <v>0.66022739816756815</v>
      </c>
      <c r="AA40" s="61">
        <v>0.65871077045647608</v>
      </c>
      <c r="AB40" s="61">
        <v>0.65719414274538401</v>
      </c>
      <c r="AC40" s="61">
        <v>0.65530315756130098</v>
      </c>
      <c r="AD40" s="61">
        <v>0.65378652985020902</v>
      </c>
      <c r="AE40" s="61">
        <v>0.65226990213911695</v>
      </c>
      <c r="AF40" s="61">
        <v>0.65075807388280693</v>
      </c>
      <c r="AG40" s="61">
        <v>0.64924144617171486</v>
      </c>
      <c r="AH40" s="61">
        <v>0.64734566153284978</v>
      </c>
      <c r="AI40" s="61">
        <v>0.64583383327653976</v>
      </c>
      <c r="AJ40" s="61">
        <v>0.64431720556544769</v>
      </c>
      <c r="AK40" s="61">
        <v>0.64280057785435563</v>
      </c>
      <c r="AL40" s="61">
        <v>0.6409095926702727</v>
      </c>
      <c r="AM40" s="61">
        <v>0.63939296495918063</v>
      </c>
      <c r="AN40" s="61">
        <v>0.63787633724808857</v>
      </c>
      <c r="AO40" s="61">
        <v>0.63636450899177854</v>
      </c>
      <c r="AP40" s="90">
        <v>0.63446872435291346</v>
      </c>
    </row>
    <row r="41" spans="1:42">
      <c r="A41" s="57">
        <v>1</v>
      </c>
      <c r="B41" s="2" t="s">
        <v>321</v>
      </c>
      <c r="C41" s="2"/>
      <c r="D41" s="2" t="s">
        <v>321</v>
      </c>
      <c r="E41" s="2">
        <v>1</v>
      </c>
      <c r="F41" s="2" t="s">
        <v>653</v>
      </c>
      <c r="G41" s="2">
        <v>40</v>
      </c>
      <c r="H41" s="246" t="s">
        <v>216</v>
      </c>
      <c r="I41" s="67" t="s">
        <v>230</v>
      </c>
      <c r="J41" s="67" t="s">
        <v>654</v>
      </c>
      <c r="K41" s="69" t="s">
        <v>346</v>
      </c>
      <c r="L41" s="2"/>
      <c r="M41" s="141">
        <v>106586.05740000001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58"/>
    </row>
    <row r="42" spans="1:42">
      <c r="A42" s="57">
        <v>1</v>
      </c>
      <c r="B42" s="2" t="s">
        <v>321</v>
      </c>
      <c r="C42" s="2"/>
      <c r="D42" s="2" t="s">
        <v>321</v>
      </c>
      <c r="E42" s="2">
        <v>1</v>
      </c>
      <c r="F42" s="2" t="s">
        <v>653</v>
      </c>
      <c r="G42" s="2">
        <v>41</v>
      </c>
      <c r="H42" s="2" t="s">
        <v>765</v>
      </c>
      <c r="I42" s="67" t="s">
        <v>230</v>
      </c>
      <c r="J42" s="67" t="s">
        <v>654</v>
      </c>
      <c r="K42" s="69" t="s">
        <v>655</v>
      </c>
      <c r="L42" s="2"/>
      <c r="M42" s="142">
        <f>27594.2966*1.4</f>
        <v>38632.015240000001</v>
      </c>
      <c r="N42" s="2">
        <v>0.82185052604800757</v>
      </c>
      <c r="O42" s="2">
        <v>0.80696672905347688</v>
      </c>
      <c r="P42" s="2">
        <v>0.79208293205894642</v>
      </c>
      <c r="Q42" s="2">
        <v>0.77228753656896776</v>
      </c>
      <c r="R42" s="2">
        <v>0.7524939581705522</v>
      </c>
      <c r="S42" s="2">
        <v>0.73269856268057354</v>
      </c>
      <c r="T42" s="2">
        <v>0.71290498428215798</v>
      </c>
      <c r="U42" s="2">
        <v>0.70293096869151239</v>
      </c>
      <c r="V42" s="2">
        <v>0.69310958879217921</v>
      </c>
      <c r="W42" s="2">
        <v>0.69142151072992564</v>
      </c>
      <c r="X42" s="2">
        <v>0.68973524975923539</v>
      </c>
      <c r="Y42" s="2">
        <v>0.68804717169698182</v>
      </c>
      <c r="Z42" s="2">
        <v>0.68635909363472825</v>
      </c>
      <c r="AA42" s="2">
        <v>0.68482365126378719</v>
      </c>
      <c r="AB42" s="2">
        <v>0.68313557320153362</v>
      </c>
      <c r="AC42" s="2">
        <v>0.68144931223084326</v>
      </c>
      <c r="AD42" s="2">
        <v>0.67976123416858969</v>
      </c>
      <c r="AE42" s="2">
        <v>0.67807315610633612</v>
      </c>
      <c r="AF42" s="2">
        <v>0.67638507804408265</v>
      </c>
      <c r="AG42" s="2">
        <v>0.6748496356731416</v>
      </c>
      <c r="AH42" s="2">
        <v>0.67316155761088803</v>
      </c>
      <c r="AI42" s="2">
        <v>0.67147529664019767</v>
      </c>
      <c r="AJ42" s="2">
        <v>0.6697872185779441</v>
      </c>
      <c r="AK42" s="2">
        <v>0.66809914051569053</v>
      </c>
      <c r="AL42" s="2">
        <v>0.66641106245343706</v>
      </c>
      <c r="AM42" s="2">
        <v>0.66487562008249601</v>
      </c>
      <c r="AN42" s="2">
        <v>0.66318935911180565</v>
      </c>
      <c r="AO42" s="2">
        <v>0.66150128104955208</v>
      </c>
      <c r="AP42" s="58">
        <v>0.65981320298729851</v>
      </c>
    </row>
    <row r="43" spans="1:42">
      <c r="A43" s="57">
        <v>1</v>
      </c>
      <c r="B43" s="2" t="s">
        <v>321</v>
      </c>
      <c r="C43" s="2"/>
      <c r="D43" s="2" t="s">
        <v>321</v>
      </c>
      <c r="E43" s="2">
        <v>1</v>
      </c>
      <c r="F43" s="2" t="s">
        <v>653</v>
      </c>
      <c r="G43" s="2">
        <v>42</v>
      </c>
      <c r="H43" s="2" t="s">
        <v>766</v>
      </c>
      <c r="I43" s="67" t="s">
        <v>230</v>
      </c>
      <c r="J43" s="67" t="s">
        <v>654</v>
      </c>
      <c r="K43" s="69" t="s">
        <v>655</v>
      </c>
      <c r="L43" s="2"/>
      <c r="M43" s="142">
        <f>27594.2966*1.4</f>
        <v>38632.015240000001</v>
      </c>
      <c r="N43" s="2">
        <v>0.82185052604800757</v>
      </c>
      <c r="O43" s="2">
        <v>0.80696672905347688</v>
      </c>
      <c r="P43" s="2">
        <v>0.79208293205894642</v>
      </c>
      <c r="Q43" s="2">
        <v>0.77228753656896776</v>
      </c>
      <c r="R43" s="2">
        <v>0.7524939581705522</v>
      </c>
      <c r="S43" s="2">
        <v>0.73269856268057354</v>
      </c>
      <c r="T43" s="2">
        <v>0.71290498428215798</v>
      </c>
      <c r="U43" s="2">
        <v>0.70293096869151239</v>
      </c>
      <c r="V43" s="2">
        <v>0.69310958879217921</v>
      </c>
      <c r="W43" s="2">
        <v>0.69142151072992564</v>
      </c>
      <c r="X43" s="2">
        <v>0.68973524975923539</v>
      </c>
      <c r="Y43" s="2">
        <v>0.68804717169698182</v>
      </c>
      <c r="Z43" s="2">
        <v>0.68635909363472825</v>
      </c>
      <c r="AA43" s="2">
        <v>0.68482365126378719</v>
      </c>
      <c r="AB43" s="2">
        <v>0.68313557320153362</v>
      </c>
      <c r="AC43" s="2">
        <v>0.68144931223084326</v>
      </c>
      <c r="AD43" s="2">
        <v>0.67976123416858969</v>
      </c>
      <c r="AE43" s="2">
        <v>0.67807315610633612</v>
      </c>
      <c r="AF43" s="2">
        <v>0.67638507804408265</v>
      </c>
      <c r="AG43" s="2">
        <v>0.6748496356731416</v>
      </c>
      <c r="AH43" s="2">
        <v>0.67316155761088803</v>
      </c>
      <c r="AI43" s="2">
        <v>0.67147529664019767</v>
      </c>
      <c r="AJ43" s="2">
        <v>0.6697872185779441</v>
      </c>
      <c r="AK43" s="2">
        <v>0.66809914051569053</v>
      </c>
      <c r="AL43" s="2">
        <v>0.66641106245343706</v>
      </c>
      <c r="AM43" s="2">
        <v>0.66487562008249601</v>
      </c>
      <c r="AN43" s="2">
        <v>0.66318935911180565</v>
      </c>
      <c r="AO43" s="2">
        <v>0.66150128104955208</v>
      </c>
      <c r="AP43" s="58">
        <v>0.65981320298729851</v>
      </c>
    </row>
    <row r="44" spans="1:42">
      <c r="A44" s="57">
        <v>1</v>
      </c>
      <c r="B44" s="2" t="s">
        <v>321</v>
      </c>
      <c r="C44" s="2"/>
      <c r="D44" s="2" t="s">
        <v>321</v>
      </c>
      <c r="E44" s="2">
        <v>1</v>
      </c>
      <c r="F44" s="2" t="s">
        <v>653</v>
      </c>
      <c r="G44" s="2">
        <v>43</v>
      </c>
      <c r="H44" s="2" t="s">
        <v>767</v>
      </c>
      <c r="I44" s="67" t="s">
        <v>230</v>
      </c>
      <c r="J44" s="67" t="s">
        <v>654</v>
      </c>
      <c r="K44" s="69" t="s">
        <v>655</v>
      </c>
      <c r="L44" s="2"/>
      <c r="M44" s="138">
        <f>106586.0574*1.92</f>
        <v>204645.23020799999</v>
      </c>
      <c r="N44" s="2">
        <v>0.82185052604800757</v>
      </c>
      <c r="O44" s="2">
        <v>0.80696672905347688</v>
      </c>
      <c r="P44" s="2">
        <v>0.79208293205894642</v>
      </c>
      <c r="Q44" s="2">
        <v>0.77228753656896776</v>
      </c>
      <c r="R44" s="2">
        <v>0.7524939581705522</v>
      </c>
      <c r="S44" s="2">
        <v>0.73269856268057354</v>
      </c>
      <c r="T44" s="2">
        <v>0.71290498428215798</v>
      </c>
      <c r="U44" s="2">
        <v>0.70293096869151239</v>
      </c>
      <c r="V44" s="2">
        <v>0.69310958879217921</v>
      </c>
      <c r="W44" s="2">
        <v>0.69142151072992564</v>
      </c>
      <c r="X44" s="2">
        <v>0.68973524975923539</v>
      </c>
      <c r="Y44" s="2">
        <v>0.68804717169698182</v>
      </c>
      <c r="Z44" s="2">
        <v>0.68635909363472825</v>
      </c>
      <c r="AA44" s="2">
        <v>0.68482365126378719</v>
      </c>
      <c r="AB44" s="2">
        <v>0.68313557320153362</v>
      </c>
      <c r="AC44" s="2">
        <v>0.68144931223084326</v>
      </c>
      <c r="AD44" s="2">
        <v>0.67976123416858969</v>
      </c>
      <c r="AE44" s="2">
        <v>0.67807315610633612</v>
      </c>
      <c r="AF44" s="2">
        <v>0.67638507804408265</v>
      </c>
      <c r="AG44" s="2">
        <v>0.6748496356731416</v>
      </c>
      <c r="AH44" s="2">
        <v>0.67316155761088803</v>
      </c>
      <c r="AI44" s="2">
        <v>0.67147529664019767</v>
      </c>
      <c r="AJ44" s="2">
        <v>0.6697872185779441</v>
      </c>
      <c r="AK44" s="2">
        <v>0.66809914051569053</v>
      </c>
      <c r="AL44" s="2">
        <v>0.66641106245343706</v>
      </c>
      <c r="AM44" s="2">
        <v>0.66487562008249601</v>
      </c>
      <c r="AN44" s="2">
        <v>0.66318935911180565</v>
      </c>
      <c r="AO44" s="2">
        <v>0.66150128104955208</v>
      </c>
      <c r="AP44" s="58">
        <v>0.65981320298729851</v>
      </c>
    </row>
    <row r="45" spans="1:42">
      <c r="A45" s="57">
        <v>1</v>
      </c>
      <c r="B45" s="2" t="s">
        <v>321</v>
      </c>
      <c r="C45" s="2"/>
      <c r="D45" s="2" t="s">
        <v>321</v>
      </c>
      <c r="E45" s="2">
        <v>1</v>
      </c>
      <c r="F45" s="2" t="s">
        <v>653</v>
      </c>
      <c r="G45" s="2">
        <v>44</v>
      </c>
      <c r="H45" s="246" t="s">
        <v>220</v>
      </c>
      <c r="I45" s="67" t="s">
        <v>230</v>
      </c>
      <c r="J45" s="67" t="s">
        <v>654</v>
      </c>
      <c r="K45" s="69" t="s">
        <v>346</v>
      </c>
      <c r="L45" s="2"/>
      <c r="M45" s="141">
        <v>350000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58"/>
    </row>
    <row r="46" spans="1:42">
      <c r="A46" s="57">
        <v>1</v>
      </c>
      <c r="B46" s="2" t="s">
        <v>321</v>
      </c>
      <c r="C46" s="2"/>
      <c r="D46" s="2" t="s">
        <v>321</v>
      </c>
      <c r="E46" s="2">
        <v>1</v>
      </c>
      <c r="F46" s="2" t="s">
        <v>653</v>
      </c>
      <c r="G46" s="2">
        <v>45</v>
      </c>
      <c r="H46" s="246" t="s">
        <v>221</v>
      </c>
      <c r="I46" s="67" t="s">
        <v>230</v>
      </c>
      <c r="J46" s="67" t="s">
        <v>654</v>
      </c>
      <c r="K46" s="69" t="s">
        <v>346</v>
      </c>
      <c r="L46" s="2"/>
      <c r="M46" s="141">
        <v>350000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58"/>
    </row>
    <row r="47" spans="1:42">
      <c r="A47" s="57">
        <v>1</v>
      </c>
      <c r="B47" s="2" t="s">
        <v>321</v>
      </c>
      <c r="C47" s="2"/>
      <c r="D47" s="2" t="s">
        <v>321</v>
      </c>
      <c r="E47" s="2">
        <v>1</v>
      </c>
      <c r="F47" s="2" t="s">
        <v>653</v>
      </c>
      <c r="G47" s="2">
        <v>46</v>
      </c>
      <c r="H47" s="246" t="s">
        <v>222</v>
      </c>
      <c r="I47" s="67" t="s">
        <v>230</v>
      </c>
      <c r="J47" s="67" t="s">
        <v>654</v>
      </c>
      <c r="K47" s="69" t="s">
        <v>346</v>
      </c>
      <c r="L47" s="2"/>
      <c r="M47" s="141">
        <v>2500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58"/>
    </row>
    <row r="48" spans="1:42">
      <c r="A48" s="57">
        <v>1</v>
      </c>
      <c r="B48" s="2" t="s">
        <v>321</v>
      </c>
      <c r="C48" s="2"/>
      <c r="D48" s="2" t="s">
        <v>321</v>
      </c>
      <c r="E48" s="2">
        <v>1</v>
      </c>
      <c r="F48" s="2" t="s">
        <v>653</v>
      </c>
      <c r="G48" s="2">
        <v>47</v>
      </c>
      <c r="H48" s="2" t="s">
        <v>772</v>
      </c>
      <c r="I48" s="67" t="s">
        <v>230</v>
      </c>
      <c r="J48" s="67" t="s">
        <v>654</v>
      </c>
      <c r="K48" s="69" t="s">
        <v>346</v>
      </c>
      <c r="L48" s="2"/>
      <c r="M48" s="138">
        <v>742.13390000000004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58"/>
    </row>
    <row r="49" spans="1:42" ht="15" thickBot="1">
      <c r="A49" s="57">
        <v>1</v>
      </c>
      <c r="B49" s="2" t="s">
        <v>321</v>
      </c>
      <c r="C49" s="2"/>
      <c r="D49" s="2" t="s">
        <v>321</v>
      </c>
      <c r="E49" s="125">
        <v>1</v>
      </c>
      <c r="F49" s="2" t="s">
        <v>653</v>
      </c>
      <c r="G49" s="2">
        <v>48</v>
      </c>
      <c r="H49" s="246" t="s">
        <v>224</v>
      </c>
      <c r="I49" s="67" t="s">
        <v>230</v>
      </c>
      <c r="J49" s="67" t="s">
        <v>654</v>
      </c>
      <c r="K49" s="69" t="s">
        <v>346</v>
      </c>
      <c r="L49" s="2"/>
      <c r="M49" s="141">
        <v>57729.629116117852</v>
      </c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206"/>
    </row>
    <row r="50" spans="1:42">
      <c r="A50" s="57">
        <v>1</v>
      </c>
      <c r="B50" s="2" t="s">
        <v>321</v>
      </c>
      <c r="C50" s="2"/>
      <c r="D50" s="21" t="s">
        <v>321</v>
      </c>
      <c r="E50" s="195">
        <v>1</v>
      </c>
      <c r="F50" s="2" t="s">
        <v>653</v>
      </c>
      <c r="G50" s="2">
        <v>49</v>
      </c>
      <c r="H50" s="2" t="s">
        <v>762</v>
      </c>
      <c r="I50" s="67" t="s">
        <v>230</v>
      </c>
      <c r="J50" s="67" t="s">
        <v>654</v>
      </c>
      <c r="K50" s="69" t="s">
        <v>655</v>
      </c>
      <c r="L50" s="2"/>
      <c r="M50" s="138">
        <v>57729.629116117852</v>
      </c>
      <c r="N50" s="2">
        <v>0.82185054472916985</v>
      </c>
      <c r="O50" s="2">
        <v>0.80696639558078875</v>
      </c>
      <c r="P50" s="2">
        <v>0.79208224643240754</v>
      </c>
      <c r="Q50" s="2">
        <v>0.7722878625134264</v>
      </c>
      <c r="R50" s="2">
        <v>0.75249347859444526</v>
      </c>
      <c r="S50" s="2">
        <v>0.73269909467546412</v>
      </c>
      <c r="T50" s="2">
        <v>0.7129047107564831</v>
      </c>
      <c r="U50" s="2">
        <v>0.70293079637870182</v>
      </c>
      <c r="V50" s="2">
        <v>0.69311032683750196</v>
      </c>
      <c r="W50" s="2">
        <v>0.69142243363510814</v>
      </c>
      <c r="X50" s="2">
        <v>0.68973454043271443</v>
      </c>
      <c r="Y50" s="2">
        <v>0.68804664723032072</v>
      </c>
      <c r="Z50" s="2">
        <v>0.68635875402792701</v>
      </c>
      <c r="AA50" s="2">
        <v>0.6848243056621145</v>
      </c>
      <c r="AB50" s="2">
        <v>0.68313641245972068</v>
      </c>
      <c r="AC50" s="2">
        <v>0.68144851925732697</v>
      </c>
      <c r="AD50" s="2">
        <v>0.67976062605493326</v>
      </c>
      <c r="AE50" s="2">
        <v>0.67807273285253955</v>
      </c>
      <c r="AF50" s="2">
        <v>0.67638483965014573</v>
      </c>
      <c r="AG50" s="2">
        <v>0.67485039128433333</v>
      </c>
      <c r="AH50" s="2">
        <v>0.67316249808193951</v>
      </c>
      <c r="AI50" s="2">
        <v>0.6714746048795458</v>
      </c>
      <c r="AJ50" s="2">
        <v>0.66978671167715209</v>
      </c>
      <c r="AK50" s="2">
        <v>0.66809881847475827</v>
      </c>
      <c r="AL50" s="2">
        <v>0.66641092527236456</v>
      </c>
      <c r="AM50" s="2">
        <v>0.66487647690655205</v>
      </c>
      <c r="AN50" s="2">
        <v>0.66318858370415834</v>
      </c>
      <c r="AO50" s="2">
        <v>0.66150069050176463</v>
      </c>
      <c r="AP50" s="58">
        <v>0.65981279729937092</v>
      </c>
    </row>
    <row r="51" spans="1:42">
      <c r="A51" s="57">
        <v>1</v>
      </c>
      <c r="B51" s="2" t="s">
        <v>321</v>
      </c>
      <c r="C51" s="2"/>
      <c r="D51" s="21" t="s">
        <v>321</v>
      </c>
      <c r="E51" s="57">
        <v>1</v>
      </c>
      <c r="F51" s="2" t="s">
        <v>653</v>
      </c>
      <c r="G51" s="2">
        <v>50</v>
      </c>
      <c r="H51" s="2" t="s">
        <v>764</v>
      </c>
      <c r="I51" s="67" t="s">
        <v>230</v>
      </c>
      <c r="J51" s="67" t="s">
        <v>654</v>
      </c>
      <c r="K51" s="69" t="s">
        <v>655</v>
      </c>
      <c r="L51" s="2"/>
      <c r="M51" s="138">
        <v>382315.42461005197</v>
      </c>
      <c r="N51" s="2">
        <v>0.82185054472916985</v>
      </c>
      <c r="O51" s="2">
        <v>0.80696639558078875</v>
      </c>
      <c r="P51" s="2">
        <v>0.79208224643240754</v>
      </c>
      <c r="Q51" s="2">
        <v>0.7722878625134264</v>
      </c>
      <c r="R51" s="2">
        <v>0.75249347859444526</v>
      </c>
      <c r="S51" s="2">
        <v>0.73269909467546412</v>
      </c>
      <c r="T51" s="2">
        <v>0.7129047107564831</v>
      </c>
      <c r="U51" s="2">
        <v>0.70293079637870182</v>
      </c>
      <c r="V51" s="2">
        <v>0.69311032683750196</v>
      </c>
      <c r="W51" s="2">
        <v>0.69142243363510814</v>
      </c>
      <c r="X51" s="2">
        <v>0.68973454043271443</v>
      </c>
      <c r="Y51" s="2">
        <v>0.68804664723032072</v>
      </c>
      <c r="Z51" s="2">
        <v>0.68635875402792701</v>
      </c>
      <c r="AA51" s="2">
        <v>0.6848243056621145</v>
      </c>
      <c r="AB51" s="2">
        <v>0.68313641245972068</v>
      </c>
      <c r="AC51" s="2">
        <v>0.68144851925732697</v>
      </c>
      <c r="AD51" s="2">
        <v>0.67976062605493326</v>
      </c>
      <c r="AE51" s="2">
        <v>0.67807273285253955</v>
      </c>
      <c r="AF51" s="2">
        <v>0.67638483965014573</v>
      </c>
      <c r="AG51" s="2">
        <v>0.67485039128433333</v>
      </c>
      <c r="AH51" s="2">
        <v>0.67316249808193951</v>
      </c>
      <c r="AI51" s="2">
        <v>0.6714746048795458</v>
      </c>
      <c r="AJ51" s="2">
        <v>0.66978671167715209</v>
      </c>
      <c r="AK51" s="2">
        <v>0.66809881847475827</v>
      </c>
      <c r="AL51" s="2">
        <v>0.66641092527236456</v>
      </c>
      <c r="AM51" s="2">
        <v>0.66487647690655205</v>
      </c>
      <c r="AN51" s="2">
        <v>0.66318858370415834</v>
      </c>
      <c r="AO51" s="2">
        <v>0.66150069050176463</v>
      </c>
      <c r="AP51" s="58">
        <v>0.65981279729937092</v>
      </c>
    </row>
    <row r="52" spans="1:42" ht="15" thickBot="1">
      <c r="A52" s="88">
        <v>1</v>
      </c>
      <c r="B52" s="62" t="s">
        <v>321</v>
      </c>
      <c r="C52" s="62"/>
      <c r="D52" s="241" t="s">
        <v>321</v>
      </c>
      <c r="E52" s="88">
        <v>1</v>
      </c>
      <c r="F52" s="62" t="s">
        <v>653</v>
      </c>
      <c r="G52" s="62">
        <v>51</v>
      </c>
      <c r="H52" s="522" t="s">
        <v>227</v>
      </c>
      <c r="I52" s="92" t="s">
        <v>230</v>
      </c>
      <c r="J52" s="92" t="s">
        <v>654</v>
      </c>
      <c r="K52" s="108" t="s">
        <v>346</v>
      </c>
      <c r="L52" s="62"/>
      <c r="M52" s="523">
        <v>297500</v>
      </c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89"/>
    </row>
    <row r="53" spans="1:42">
      <c r="A53" s="195">
        <v>1</v>
      </c>
      <c r="B53" s="127" t="s">
        <v>321</v>
      </c>
      <c r="C53" s="127"/>
      <c r="D53" s="127" t="s">
        <v>321</v>
      </c>
      <c r="E53" s="127">
        <v>1</v>
      </c>
      <c r="F53" s="127" t="s">
        <v>653</v>
      </c>
      <c r="G53" s="127">
        <v>52</v>
      </c>
      <c r="H53" s="127" t="s">
        <v>761</v>
      </c>
      <c r="I53" s="197" t="s">
        <v>231</v>
      </c>
      <c r="J53" s="197" t="s">
        <v>654</v>
      </c>
      <c r="K53" s="249" t="s">
        <v>655</v>
      </c>
      <c r="L53" s="127"/>
      <c r="M53" s="250">
        <v>33065</v>
      </c>
      <c r="N53" s="127">
        <v>0.9719000000000001</v>
      </c>
      <c r="O53" s="127">
        <v>0.94458961000000008</v>
      </c>
      <c r="P53" s="127">
        <v>0.91804664195900021</v>
      </c>
      <c r="Q53" s="127">
        <v>0.89224953131995222</v>
      </c>
      <c r="R53" s="127">
        <v>0.86717731948986154</v>
      </c>
      <c r="S53" s="127">
        <v>0.84280963681219645</v>
      </c>
      <c r="T53" s="127">
        <v>0.81912668601777372</v>
      </c>
      <c r="U53" s="127">
        <v>0.79610922614067436</v>
      </c>
      <c r="V53" s="127">
        <v>0.77373855688612148</v>
      </c>
      <c r="W53" s="127">
        <v>0.75199650343762137</v>
      </c>
      <c r="X53" s="127">
        <v>0.73086540169102421</v>
      </c>
      <c r="Y53" s="127">
        <v>0.71032808390350644</v>
      </c>
      <c r="Z53" s="127">
        <v>0.69036786474581791</v>
      </c>
      <c r="AA53" s="127">
        <v>0.67096852774646043</v>
      </c>
      <c r="AB53" s="127">
        <v>0.65211431211678483</v>
      </c>
      <c r="AC53" s="127">
        <v>0.63378989994630319</v>
      </c>
      <c r="AD53" s="127">
        <v>0.61598040375781205</v>
      </c>
      <c r="AE53" s="127">
        <v>0.59867135441221753</v>
      </c>
      <c r="AF53" s="127">
        <v>0.58184868935323419</v>
      </c>
      <c r="AG53" s="127">
        <v>0.56549874118240828</v>
      </c>
      <c r="AH53" s="127">
        <v>0.5496082265551826</v>
      </c>
      <c r="AI53" s="127">
        <v>0.53416423538898195</v>
      </c>
      <c r="AJ53" s="127">
        <v>0.5191542203745515</v>
      </c>
      <c r="AK53" s="127">
        <v>0.50456598678202658</v>
      </c>
      <c r="AL53" s="127">
        <v>0.49038768255345161</v>
      </c>
      <c r="AM53" s="127">
        <v>0.47660778867369957</v>
      </c>
      <c r="AN53" s="127">
        <v>0.46321510981196862</v>
      </c>
      <c r="AO53" s="127">
        <v>0.45019876522625224</v>
      </c>
      <c r="AP53" s="299">
        <v>0.43787751111046985</v>
      </c>
    </row>
    <row r="54" spans="1:42">
      <c r="A54" s="57">
        <v>1</v>
      </c>
      <c r="B54" s="2" t="s">
        <v>321</v>
      </c>
      <c r="C54" s="2"/>
      <c r="D54" s="2" t="s">
        <v>321</v>
      </c>
      <c r="E54" s="2">
        <v>1</v>
      </c>
      <c r="F54" s="2" t="s">
        <v>653</v>
      </c>
      <c r="G54" s="2">
        <v>53</v>
      </c>
      <c r="H54" s="2" t="s">
        <v>212</v>
      </c>
      <c r="I54" s="67" t="s">
        <v>231</v>
      </c>
      <c r="J54" s="67" t="s">
        <v>654</v>
      </c>
      <c r="K54" s="69" t="s">
        <v>655</v>
      </c>
      <c r="L54" s="2"/>
      <c r="M54" s="142">
        <f>1*2.36*M20</f>
        <v>90226.440207972264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58">
        <v>0.42372881355932202</v>
      </c>
    </row>
    <row r="55" spans="1:42">
      <c r="A55" s="57">
        <v>1</v>
      </c>
      <c r="B55" s="2" t="s">
        <v>321</v>
      </c>
      <c r="C55" s="2"/>
      <c r="D55" s="2" t="s">
        <v>321</v>
      </c>
      <c r="E55" s="2">
        <v>1</v>
      </c>
      <c r="F55" s="2" t="s">
        <v>653</v>
      </c>
      <c r="G55" s="2">
        <v>54</v>
      </c>
      <c r="H55" s="38" t="s">
        <v>768</v>
      </c>
      <c r="I55" s="518" t="s">
        <v>231</v>
      </c>
      <c r="J55" s="518" t="s">
        <v>654</v>
      </c>
      <c r="K55" s="524" t="s">
        <v>655</v>
      </c>
      <c r="L55" s="38"/>
      <c r="M55" s="525">
        <f>716841.421143848</f>
        <v>716841.42114384798</v>
      </c>
      <c r="N55" s="2">
        <v>0.82185054472916985</v>
      </c>
      <c r="O55" s="2">
        <v>0.80696639558078875</v>
      </c>
      <c r="P55" s="2">
        <v>0.79208224643240754</v>
      </c>
      <c r="Q55" s="2">
        <v>0.7722878625134264</v>
      </c>
      <c r="R55" s="2">
        <v>0.75249347859444526</v>
      </c>
      <c r="S55" s="2">
        <v>0.73269909467546412</v>
      </c>
      <c r="T55" s="2">
        <v>0.7129047107564831</v>
      </c>
      <c r="U55" s="2">
        <v>0.70293079637870182</v>
      </c>
      <c r="V55" s="2">
        <v>0.69311032683750196</v>
      </c>
      <c r="W55" s="2">
        <v>0.69142243363510814</v>
      </c>
      <c r="X55" s="2">
        <v>0.68973454043271443</v>
      </c>
      <c r="Y55" s="2">
        <v>0.68804664723032072</v>
      </c>
      <c r="Z55" s="2">
        <v>0.68635875402792701</v>
      </c>
      <c r="AA55" s="2">
        <v>0.6848243056621145</v>
      </c>
      <c r="AB55" s="2">
        <v>0.68313641245972068</v>
      </c>
      <c r="AC55" s="2">
        <v>0.68144851925732697</v>
      </c>
      <c r="AD55" s="2">
        <v>0.67976062605493326</v>
      </c>
      <c r="AE55" s="2">
        <v>0.67807273285253955</v>
      </c>
      <c r="AF55" s="2">
        <v>0.67638483965014573</v>
      </c>
      <c r="AG55" s="2">
        <v>0.67485039128433333</v>
      </c>
      <c r="AH55" s="2">
        <v>0.67316249808193951</v>
      </c>
      <c r="AI55" s="2">
        <v>0.6714746048795458</v>
      </c>
      <c r="AJ55" s="2">
        <v>0.66978671167715209</v>
      </c>
      <c r="AK55" s="2">
        <v>0.66809881847475827</v>
      </c>
      <c r="AL55" s="2">
        <v>0.66641092527236456</v>
      </c>
      <c r="AM55" s="2">
        <v>0.66487647690655205</v>
      </c>
      <c r="AN55" s="2">
        <v>0.66318858370415834</v>
      </c>
      <c r="AO55" s="2">
        <v>0.66150069050176463</v>
      </c>
      <c r="AP55" s="58">
        <v>0.65981279729937092</v>
      </c>
    </row>
    <row r="56" spans="1:42">
      <c r="A56" s="57">
        <v>1</v>
      </c>
      <c r="B56" s="2" t="s">
        <v>321</v>
      </c>
      <c r="C56" s="2"/>
      <c r="D56" s="2" t="s">
        <v>321</v>
      </c>
      <c r="E56" s="2">
        <v>1</v>
      </c>
      <c r="F56" s="2" t="s">
        <v>653</v>
      </c>
      <c r="G56" s="2">
        <v>55</v>
      </c>
      <c r="H56" s="2" t="s">
        <v>763</v>
      </c>
      <c r="I56" s="67" t="s">
        <v>231</v>
      </c>
      <c r="J56" s="67" t="s">
        <v>654</v>
      </c>
      <c r="K56" s="69" t="s">
        <v>655</v>
      </c>
      <c r="L56" s="2"/>
      <c r="M56" s="138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58">
        <v>0.35745247244502704</v>
      </c>
    </row>
    <row r="57" spans="1:42">
      <c r="A57" s="57">
        <v>1</v>
      </c>
      <c r="B57" s="2" t="s">
        <v>321</v>
      </c>
      <c r="C57" s="2"/>
      <c r="D57" s="2" t="s">
        <v>321</v>
      </c>
      <c r="E57" s="2">
        <v>1</v>
      </c>
      <c r="F57" s="2" t="s">
        <v>653</v>
      </c>
      <c r="G57" s="2">
        <v>56</v>
      </c>
      <c r="H57" s="2" t="s">
        <v>215</v>
      </c>
      <c r="I57" s="67" t="s">
        <v>231</v>
      </c>
      <c r="J57" s="67" t="s">
        <v>654</v>
      </c>
      <c r="K57" s="69" t="s">
        <v>655</v>
      </c>
      <c r="L57" s="2"/>
      <c r="M57" s="138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58">
        <v>0.50985255615268021</v>
      </c>
    </row>
    <row r="58" spans="1:42">
      <c r="A58" s="57">
        <v>1</v>
      </c>
      <c r="B58" s="2" t="s">
        <v>321</v>
      </c>
      <c r="C58" s="2"/>
      <c r="D58" s="2" t="s">
        <v>321</v>
      </c>
      <c r="E58" s="2">
        <v>1</v>
      </c>
      <c r="F58" s="2" t="s">
        <v>653</v>
      </c>
      <c r="G58" s="2">
        <v>57</v>
      </c>
      <c r="H58" s="246" t="s">
        <v>216</v>
      </c>
      <c r="I58" s="67" t="s">
        <v>231</v>
      </c>
      <c r="J58" s="67" t="s">
        <v>654</v>
      </c>
      <c r="K58" s="69" t="s">
        <v>655</v>
      </c>
      <c r="L58" s="2"/>
      <c r="M58" s="141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58">
        <v>0.50985255615268021</v>
      </c>
    </row>
    <row r="59" spans="1:42">
      <c r="A59" s="57">
        <v>1</v>
      </c>
      <c r="B59" s="2" t="s">
        <v>321</v>
      </c>
      <c r="C59" s="2"/>
      <c r="D59" s="2" t="s">
        <v>321</v>
      </c>
      <c r="E59" s="2">
        <v>1</v>
      </c>
      <c r="F59" s="2" t="s">
        <v>653</v>
      </c>
      <c r="G59" s="2">
        <v>58</v>
      </c>
      <c r="H59" s="2" t="s">
        <v>765</v>
      </c>
      <c r="I59" s="67" t="s">
        <v>231</v>
      </c>
      <c r="J59" s="67" t="s">
        <v>654</v>
      </c>
      <c r="K59" s="69" t="s">
        <v>655</v>
      </c>
      <c r="L59" s="2"/>
      <c r="M59" s="142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58">
        <v>0.49596774193548387</v>
      </c>
    </row>
    <row r="60" spans="1:42">
      <c r="A60" s="57">
        <v>1</v>
      </c>
      <c r="B60" s="2" t="s">
        <v>321</v>
      </c>
      <c r="C60" s="2"/>
      <c r="D60" s="2" t="s">
        <v>321</v>
      </c>
      <c r="E60" s="2">
        <v>1</v>
      </c>
      <c r="F60" s="2" t="s">
        <v>653</v>
      </c>
      <c r="G60" s="2">
        <v>59</v>
      </c>
      <c r="H60" s="2" t="s">
        <v>766</v>
      </c>
      <c r="I60" s="67" t="s">
        <v>231</v>
      </c>
      <c r="J60" s="67" t="s">
        <v>654</v>
      </c>
      <c r="K60" s="69" t="s">
        <v>655</v>
      </c>
      <c r="L60" s="2"/>
      <c r="M60" s="138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58">
        <v>0.49596774193548387</v>
      </c>
    </row>
    <row r="61" spans="1:42">
      <c r="A61" s="57">
        <v>1</v>
      </c>
      <c r="B61" s="2" t="s">
        <v>321</v>
      </c>
      <c r="C61" s="2"/>
      <c r="D61" s="2" t="s">
        <v>321</v>
      </c>
      <c r="E61" s="2">
        <v>1</v>
      </c>
      <c r="F61" s="2" t="s">
        <v>653</v>
      </c>
      <c r="G61" s="2">
        <v>60</v>
      </c>
      <c r="H61" s="2" t="s">
        <v>767</v>
      </c>
      <c r="I61" s="67" t="s">
        <v>231</v>
      </c>
      <c r="J61" s="67" t="s">
        <v>654</v>
      </c>
      <c r="K61" s="69" t="s">
        <v>655</v>
      </c>
      <c r="L61" s="2"/>
      <c r="M61" s="138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58">
        <v>0.49596774193548387</v>
      </c>
    </row>
    <row r="62" spans="1:42">
      <c r="A62" s="57">
        <v>1</v>
      </c>
      <c r="B62" s="2" t="s">
        <v>321</v>
      </c>
      <c r="C62" s="2"/>
      <c r="D62" s="2" t="s">
        <v>321</v>
      </c>
      <c r="E62" s="2">
        <v>1</v>
      </c>
      <c r="F62" s="2" t="s">
        <v>653</v>
      </c>
      <c r="G62" s="2">
        <v>61</v>
      </c>
      <c r="H62" s="246" t="s">
        <v>220</v>
      </c>
      <c r="I62" s="67" t="s">
        <v>231</v>
      </c>
      <c r="J62" s="67" t="s">
        <v>654</v>
      </c>
      <c r="K62" s="69" t="s">
        <v>655</v>
      </c>
      <c r="L62" s="2"/>
      <c r="M62" s="141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58">
        <v>0.49596774193548387</v>
      </c>
    </row>
    <row r="63" spans="1:42">
      <c r="A63" s="57">
        <v>1</v>
      </c>
      <c r="B63" s="2" t="s">
        <v>321</v>
      </c>
      <c r="C63" s="2"/>
      <c r="D63" s="2" t="s">
        <v>321</v>
      </c>
      <c r="E63" s="2">
        <v>1</v>
      </c>
      <c r="F63" s="2" t="s">
        <v>653</v>
      </c>
      <c r="G63" s="2">
        <v>62</v>
      </c>
      <c r="H63" s="246" t="s">
        <v>221</v>
      </c>
      <c r="I63" s="67" t="s">
        <v>231</v>
      </c>
      <c r="J63" s="67" t="s">
        <v>654</v>
      </c>
      <c r="K63" s="69" t="s">
        <v>655</v>
      </c>
      <c r="L63" s="2"/>
      <c r="M63" s="141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58">
        <v>0.49596774193548387</v>
      </c>
    </row>
    <row r="64" spans="1:42">
      <c r="A64" s="57">
        <v>1</v>
      </c>
      <c r="B64" s="2" t="s">
        <v>321</v>
      </c>
      <c r="C64" s="2"/>
      <c r="D64" s="2" t="s">
        <v>321</v>
      </c>
      <c r="E64" s="2">
        <v>1</v>
      </c>
      <c r="F64" s="2" t="s">
        <v>653</v>
      </c>
      <c r="G64" s="2">
        <v>63</v>
      </c>
      <c r="H64" s="246" t="s">
        <v>222</v>
      </c>
      <c r="I64" s="67" t="s">
        <v>231</v>
      </c>
      <c r="J64" s="67" t="s">
        <v>654</v>
      </c>
      <c r="K64" s="69" t="s">
        <v>346</v>
      </c>
      <c r="L64" s="2"/>
      <c r="M64" s="141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58"/>
    </row>
    <row r="65" spans="1:42">
      <c r="A65" s="57">
        <v>1</v>
      </c>
      <c r="B65" s="2" t="s">
        <v>321</v>
      </c>
      <c r="C65" s="2"/>
      <c r="D65" s="2" t="s">
        <v>321</v>
      </c>
      <c r="E65" s="2">
        <v>1</v>
      </c>
      <c r="F65" s="2" t="s">
        <v>653</v>
      </c>
      <c r="G65" s="2">
        <v>64</v>
      </c>
      <c r="H65" s="2" t="s">
        <v>772</v>
      </c>
      <c r="I65" s="67" t="s">
        <v>231</v>
      </c>
      <c r="J65" s="67" t="s">
        <v>654</v>
      </c>
      <c r="K65" s="69" t="s">
        <v>346</v>
      </c>
      <c r="L65" s="2"/>
      <c r="M65" s="138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58"/>
    </row>
    <row r="66" spans="1:42" ht="15" thickBot="1">
      <c r="A66" s="57">
        <v>1</v>
      </c>
      <c r="B66" s="2" t="s">
        <v>321</v>
      </c>
      <c r="C66" s="2"/>
      <c r="D66" s="2" t="s">
        <v>321</v>
      </c>
      <c r="E66" s="125">
        <v>1</v>
      </c>
      <c r="F66" s="2" t="s">
        <v>653</v>
      </c>
      <c r="G66" s="2">
        <v>65</v>
      </c>
      <c r="H66" s="246" t="s">
        <v>224</v>
      </c>
      <c r="I66" s="67" t="s">
        <v>231</v>
      </c>
      <c r="J66" s="67" t="s">
        <v>654</v>
      </c>
      <c r="K66" s="69" t="s">
        <v>346</v>
      </c>
      <c r="L66" s="2"/>
      <c r="M66" s="141">
        <v>1000</v>
      </c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206"/>
    </row>
    <row r="67" spans="1:42">
      <c r="A67" s="57">
        <v>1</v>
      </c>
      <c r="B67" s="2" t="s">
        <v>321</v>
      </c>
      <c r="C67" s="2"/>
      <c r="D67" s="21" t="s">
        <v>321</v>
      </c>
      <c r="E67" s="195">
        <v>1</v>
      </c>
      <c r="F67" s="2" t="s">
        <v>653</v>
      </c>
      <c r="G67" s="2">
        <v>66</v>
      </c>
      <c r="H67" s="418" t="s">
        <v>762</v>
      </c>
      <c r="I67" s="531" t="s">
        <v>231</v>
      </c>
      <c r="J67" s="531" t="s">
        <v>654</v>
      </c>
      <c r="K67" s="532" t="s">
        <v>655</v>
      </c>
      <c r="L67" s="418"/>
      <c r="M67" s="533">
        <v>716841.42114384752</v>
      </c>
      <c r="N67" s="2">
        <v>0.82185054472916985</v>
      </c>
      <c r="O67" s="2">
        <v>0.80696639558078875</v>
      </c>
      <c r="P67" s="2">
        <v>0.79208224643240754</v>
      </c>
      <c r="Q67" s="2">
        <v>0.7722878625134264</v>
      </c>
      <c r="R67" s="2">
        <v>0.75249347859444526</v>
      </c>
      <c r="S67" s="2">
        <v>0.73269909467546412</v>
      </c>
      <c r="T67" s="2">
        <v>0.7129047107564831</v>
      </c>
      <c r="U67" s="2">
        <v>0.70293079637870182</v>
      </c>
      <c r="V67" s="2">
        <v>0.69311032683750196</v>
      </c>
      <c r="W67" s="2">
        <v>0.69142243363510814</v>
      </c>
      <c r="X67" s="2">
        <v>0.68973454043271443</v>
      </c>
      <c r="Y67" s="2">
        <v>0.68804664723032072</v>
      </c>
      <c r="Z67" s="2">
        <v>0.68635875402792701</v>
      </c>
      <c r="AA67" s="2">
        <v>0.6848243056621145</v>
      </c>
      <c r="AB67" s="2">
        <v>0.68313641245972068</v>
      </c>
      <c r="AC67" s="2">
        <v>0.68144851925732697</v>
      </c>
      <c r="AD67" s="2">
        <v>0.67976062605493326</v>
      </c>
      <c r="AE67" s="2">
        <v>0.67807273285253955</v>
      </c>
      <c r="AF67" s="2">
        <v>0.67638483965014573</v>
      </c>
      <c r="AG67" s="2">
        <v>0.67485039128433333</v>
      </c>
      <c r="AH67" s="2">
        <v>0.67316249808193951</v>
      </c>
      <c r="AI67" s="2">
        <v>0.6714746048795458</v>
      </c>
      <c r="AJ67" s="2">
        <v>0.66978671167715209</v>
      </c>
      <c r="AK67" s="2">
        <v>0.66809881847475827</v>
      </c>
      <c r="AL67" s="2">
        <v>0.66641092527236456</v>
      </c>
      <c r="AM67" s="2">
        <v>0.66487647690655205</v>
      </c>
      <c r="AN67" s="2">
        <v>0.66318858370415834</v>
      </c>
      <c r="AO67" s="2">
        <v>0.66150069050176463</v>
      </c>
      <c r="AP67" s="58">
        <v>0.65981279729937092</v>
      </c>
    </row>
    <row r="68" spans="1:42">
      <c r="A68" s="57">
        <v>1</v>
      </c>
      <c r="B68" s="2" t="s">
        <v>321</v>
      </c>
      <c r="C68" s="2"/>
      <c r="D68" s="21" t="s">
        <v>321</v>
      </c>
      <c r="E68" s="57">
        <v>1</v>
      </c>
      <c r="F68" s="2" t="s">
        <v>653</v>
      </c>
      <c r="G68" s="2">
        <v>67</v>
      </c>
      <c r="H68" s="38" t="s">
        <v>764</v>
      </c>
      <c r="I68" s="518" t="s">
        <v>231</v>
      </c>
      <c r="J68" s="518" t="s">
        <v>654</v>
      </c>
      <c r="K68" s="524" t="s">
        <v>655</v>
      </c>
      <c r="L68" s="38"/>
      <c r="M68" s="525">
        <v>716841.42114384752</v>
      </c>
      <c r="N68" s="2">
        <v>0.82185054472916985</v>
      </c>
      <c r="O68" s="2">
        <v>0.80696639558078875</v>
      </c>
      <c r="P68" s="2">
        <v>0.79208224643240754</v>
      </c>
      <c r="Q68" s="2">
        <v>0.7722878625134264</v>
      </c>
      <c r="R68" s="2">
        <v>0.75249347859444526</v>
      </c>
      <c r="S68" s="2">
        <v>0.73269909467546412</v>
      </c>
      <c r="T68" s="2">
        <v>0.7129047107564831</v>
      </c>
      <c r="U68" s="2">
        <v>0.70293079637870182</v>
      </c>
      <c r="V68" s="2">
        <v>0.69311032683750196</v>
      </c>
      <c r="W68" s="2">
        <v>0.69142243363510814</v>
      </c>
      <c r="X68" s="2">
        <v>0.68973454043271443</v>
      </c>
      <c r="Y68" s="2">
        <v>0.68804664723032072</v>
      </c>
      <c r="Z68" s="2">
        <v>0.68635875402792701</v>
      </c>
      <c r="AA68" s="2">
        <v>0.6848243056621145</v>
      </c>
      <c r="AB68" s="2">
        <v>0.68313641245972068</v>
      </c>
      <c r="AC68" s="2">
        <v>0.68144851925732697</v>
      </c>
      <c r="AD68" s="2">
        <v>0.67976062605493326</v>
      </c>
      <c r="AE68" s="2">
        <v>0.67807273285253955</v>
      </c>
      <c r="AF68" s="2">
        <v>0.67638483965014573</v>
      </c>
      <c r="AG68" s="2">
        <v>0.67485039128433333</v>
      </c>
      <c r="AH68" s="2">
        <v>0.67316249808193951</v>
      </c>
      <c r="AI68" s="2">
        <v>0.6714746048795458</v>
      </c>
      <c r="AJ68" s="2">
        <v>0.66978671167715209</v>
      </c>
      <c r="AK68" s="2">
        <v>0.66809881847475827</v>
      </c>
      <c r="AL68" s="2">
        <v>0.66641092527236456</v>
      </c>
      <c r="AM68" s="2">
        <v>0.66487647690655205</v>
      </c>
      <c r="AN68" s="2">
        <v>0.66318858370415834</v>
      </c>
      <c r="AO68" s="2">
        <v>0.66150069050176463</v>
      </c>
      <c r="AP68" s="58">
        <v>0.65981279729937092</v>
      </c>
    </row>
    <row r="69" spans="1:42" ht="15" thickBot="1">
      <c r="A69" s="88">
        <v>1</v>
      </c>
      <c r="B69" s="62" t="s">
        <v>321</v>
      </c>
      <c r="C69" s="62"/>
      <c r="D69" s="241" t="s">
        <v>321</v>
      </c>
      <c r="E69" s="88">
        <v>1</v>
      </c>
      <c r="F69" s="62" t="s">
        <v>653</v>
      </c>
      <c r="G69" s="62">
        <v>68</v>
      </c>
      <c r="H69" s="522" t="s">
        <v>227</v>
      </c>
      <c r="I69" s="92" t="s">
        <v>231</v>
      </c>
      <c r="J69" s="92" t="s">
        <v>654</v>
      </c>
      <c r="K69" s="108" t="s">
        <v>655</v>
      </c>
      <c r="L69" s="62"/>
      <c r="M69" s="523">
        <v>493000</v>
      </c>
      <c r="N69" s="62">
        <v>0.97599999999999998</v>
      </c>
      <c r="O69" s="62">
        <v>0.95257599999999998</v>
      </c>
      <c r="P69" s="62">
        <v>0.92971417600000006</v>
      </c>
      <c r="Q69" s="62">
        <v>0.90740103577600006</v>
      </c>
      <c r="R69" s="62">
        <v>0.88562341091737595</v>
      </c>
      <c r="S69" s="62">
        <v>0.86436844905535892</v>
      </c>
      <c r="T69" s="62">
        <v>0.84362360627803035</v>
      </c>
      <c r="U69" s="62">
        <v>0.82337663972735753</v>
      </c>
      <c r="V69" s="62">
        <v>0.8036156003739009</v>
      </c>
      <c r="W69" s="62">
        <v>0.78432882596492737</v>
      </c>
      <c r="X69" s="62">
        <v>0.76550493414176901</v>
      </c>
      <c r="Y69" s="62">
        <v>0.74713281572236656</v>
      </c>
      <c r="Z69" s="62">
        <v>0.72920162814502976</v>
      </c>
      <c r="AA69" s="62">
        <v>0.71170078906954914</v>
      </c>
      <c r="AB69" s="62">
        <v>0.69461997013187993</v>
      </c>
      <c r="AC69" s="62">
        <v>0.6779490908487148</v>
      </c>
      <c r="AD69" s="62">
        <v>0.66167831266834554</v>
      </c>
      <c r="AE69" s="62">
        <v>0.64579803316430517</v>
      </c>
      <c r="AF69" s="62">
        <v>0.63029888036836179</v>
      </c>
      <c r="AG69" s="62">
        <v>0.61517170723952119</v>
      </c>
      <c r="AH69" s="62">
        <v>0.60040758626577273</v>
      </c>
      <c r="AI69" s="62">
        <v>0.58599780419539416</v>
      </c>
      <c r="AJ69" s="62">
        <v>0.57193385689470466</v>
      </c>
      <c r="AK69" s="62">
        <v>0.55820744432923175</v>
      </c>
      <c r="AL69" s="62">
        <v>0.5448104656653302</v>
      </c>
      <c r="AM69" s="62">
        <v>0.53173501448936222</v>
      </c>
      <c r="AN69" s="62">
        <v>0.51897337414161759</v>
      </c>
      <c r="AO69" s="62">
        <v>0.50651801316221878</v>
      </c>
      <c r="AP69" s="89">
        <v>0.49596774193548387</v>
      </c>
    </row>
    <row r="70" spans="1:42">
      <c r="A70" s="195">
        <v>1</v>
      </c>
      <c r="B70" s="127" t="s">
        <v>321</v>
      </c>
      <c r="C70" s="127"/>
      <c r="D70" s="127" t="s">
        <v>321</v>
      </c>
      <c r="E70" s="127">
        <v>1</v>
      </c>
      <c r="F70" s="127" t="s">
        <v>653</v>
      </c>
      <c r="G70" s="127">
        <v>69</v>
      </c>
      <c r="H70" s="127" t="s">
        <v>761</v>
      </c>
      <c r="I70" s="197" t="s">
        <v>232</v>
      </c>
      <c r="J70" s="197" t="s">
        <v>654</v>
      </c>
      <c r="K70" s="216" t="s">
        <v>655</v>
      </c>
      <c r="L70" s="204"/>
      <c r="M70" s="250">
        <f>1.02*23065.8112</f>
        <v>23527.127424000002</v>
      </c>
      <c r="N70" s="127">
        <v>0.83333413324246353</v>
      </c>
      <c r="O70" s="127">
        <v>0.80757545942780895</v>
      </c>
      <c r="P70" s="127">
        <v>0.78219594254092728</v>
      </c>
      <c r="Q70" s="127">
        <v>0.76287813704363183</v>
      </c>
      <c r="R70" s="127">
        <v>0.74356033154633627</v>
      </c>
      <c r="S70" s="127">
        <v>0.72424252604904071</v>
      </c>
      <c r="T70" s="127">
        <v>0.70530387747951828</v>
      </c>
      <c r="U70" s="127">
        <v>0.68598607198222272</v>
      </c>
      <c r="V70" s="127">
        <v>0.66666826648492727</v>
      </c>
      <c r="W70" s="127">
        <v>0.66515163877383532</v>
      </c>
      <c r="X70" s="127">
        <v>0.66363501106274325</v>
      </c>
      <c r="Y70" s="127">
        <v>0.6617440258786601</v>
      </c>
      <c r="Z70" s="127">
        <v>0.66022739816756815</v>
      </c>
      <c r="AA70" s="127">
        <v>0.65871077045647608</v>
      </c>
      <c r="AB70" s="127">
        <v>0.65719414274538401</v>
      </c>
      <c r="AC70" s="127">
        <v>0.65530315756130098</v>
      </c>
      <c r="AD70" s="127">
        <v>0.65378652985020902</v>
      </c>
      <c r="AE70" s="127">
        <v>0.65226990213911695</v>
      </c>
      <c r="AF70" s="127">
        <v>0.65075807388280693</v>
      </c>
      <c r="AG70" s="127">
        <v>0.64924144617171486</v>
      </c>
      <c r="AH70" s="127">
        <v>0.64734566153284978</v>
      </c>
      <c r="AI70" s="127">
        <v>0.64583383327653976</v>
      </c>
      <c r="AJ70" s="127">
        <v>0.64431720556544769</v>
      </c>
      <c r="AK70" s="127">
        <v>0.64280057785435563</v>
      </c>
      <c r="AL70" s="127">
        <v>0.6409095926702727</v>
      </c>
      <c r="AM70" s="127">
        <v>0.63939296495918063</v>
      </c>
      <c r="AN70" s="127">
        <v>0.63787633724808857</v>
      </c>
      <c r="AO70" s="127">
        <v>0.63636450899177854</v>
      </c>
      <c r="AP70" s="299">
        <v>0.63446872435291346</v>
      </c>
    </row>
    <row r="71" spans="1:42">
      <c r="A71" s="57">
        <v>1</v>
      </c>
      <c r="B71" s="2" t="s">
        <v>321</v>
      </c>
      <c r="C71" s="2"/>
      <c r="D71" s="2" t="s">
        <v>321</v>
      </c>
      <c r="E71" s="2">
        <v>1</v>
      </c>
      <c r="F71" s="2" t="s">
        <v>653</v>
      </c>
      <c r="G71" s="2">
        <v>70</v>
      </c>
      <c r="H71" s="2" t="s">
        <v>212</v>
      </c>
      <c r="I71" s="67" t="s">
        <v>232</v>
      </c>
      <c r="J71" s="67" t="s">
        <v>654</v>
      </c>
      <c r="K71" s="126" t="s">
        <v>655</v>
      </c>
      <c r="L71" s="125"/>
      <c r="M71" s="142">
        <v>49175.321490467941</v>
      </c>
      <c r="N71" s="125">
        <v>0.82185054472916985</v>
      </c>
      <c r="O71" s="125">
        <v>0.80696639558078875</v>
      </c>
      <c r="P71" s="125">
        <v>0.79208224643240754</v>
      </c>
      <c r="Q71" s="125">
        <v>0.7722878625134264</v>
      </c>
      <c r="R71" s="125">
        <v>0.75249347859444526</v>
      </c>
      <c r="S71" s="125">
        <v>0.73269909467546412</v>
      </c>
      <c r="T71" s="125">
        <v>0.7129047107564831</v>
      </c>
      <c r="U71" s="125">
        <v>0.70293079637870182</v>
      </c>
      <c r="V71" s="125">
        <v>0.69311032683750196</v>
      </c>
      <c r="W71" s="125">
        <v>0.69142243363510814</v>
      </c>
      <c r="X71" s="125">
        <v>0.68973454043271443</v>
      </c>
      <c r="Y71" s="125">
        <v>0.68804664723032072</v>
      </c>
      <c r="Z71" s="125">
        <v>0.68635875402792701</v>
      </c>
      <c r="AA71" s="125">
        <v>0.6848243056621145</v>
      </c>
      <c r="AB71" s="125">
        <v>0.68313641245972068</v>
      </c>
      <c r="AC71" s="125">
        <v>0.68144851925732697</v>
      </c>
      <c r="AD71" s="125">
        <v>0.67976062605493326</v>
      </c>
      <c r="AE71" s="125">
        <v>0.67807273285253955</v>
      </c>
      <c r="AF71" s="125">
        <v>0.67638483965014573</v>
      </c>
      <c r="AG71" s="125">
        <v>0.67485039128433333</v>
      </c>
      <c r="AH71" s="125">
        <v>0.67316249808193951</v>
      </c>
      <c r="AI71" s="125">
        <v>0.6714746048795458</v>
      </c>
      <c r="AJ71" s="125">
        <v>0.66978671167715209</v>
      </c>
      <c r="AK71" s="125">
        <v>0.66809881847475827</v>
      </c>
      <c r="AL71" s="125">
        <v>0.66641092527236456</v>
      </c>
      <c r="AM71" s="125">
        <v>0.66487647690655205</v>
      </c>
      <c r="AN71" s="125">
        <v>0.66318858370415834</v>
      </c>
      <c r="AO71" s="125">
        <v>0.66150069050176463</v>
      </c>
      <c r="AP71" s="206">
        <v>0.65981279729937092</v>
      </c>
    </row>
    <row r="72" spans="1:42">
      <c r="A72" s="57">
        <v>1</v>
      </c>
      <c r="B72" s="2" t="s">
        <v>321</v>
      </c>
      <c r="C72" s="2"/>
      <c r="D72" s="2" t="s">
        <v>321</v>
      </c>
      <c r="E72" s="2">
        <v>1</v>
      </c>
      <c r="F72" s="2" t="s">
        <v>653</v>
      </c>
      <c r="G72" s="2">
        <v>71</v>
      </c>
      <c r="H72" s="2" t="s">
        <v>768</v>
      </c>
      <c r="I72" s="67" t="s">
        <v>232</v>
      </c>
      <c r="J72" s="67" t="s">
        <v>654</v>
      </c>
      <c r="K72" s="126" t="s">
        <v>655</v>
      </c>
      <c r="L72" s="125"/>
      <c r="M72" s="526">
        <v>382315.42461005197</v>
      </c>
      <c r="N72" s="2">
        <v>0.82185054472916985</v>
      </c>
      <c r="O72" s="2">
        <v>0.80696639558078875</v>
      </c>
      <c r="P72" s="2">
        <v>0.79208224643240754</v>
      </c>
      <c r="Q72" s="2">
        <v>0.7722878625134264</v>
      </c>
      <c r="R72" s="2">
        <v>0.75249347859444526</v>
      </c>
      <c r="S72" s="2">
        <v>0.73269909467546412</v>
      </c>
      <c r="T72" s="2">
        <v>0.7129047107564831</v>
      </c>
      <c r="U72" s="2">
        <v>0.70293079637870182</v>
      </c>
      <c r="V72" s="2">
        <v>0.69311032683750196</v>
      </c>
      <c r="W72" s="2">
        <v>0.69142243363510814</v>
      </c>
      <c r="X72" s="2">
        <v>0.68973454043271443</v>
      </c>
      <c r="Y72" s="2">
        <v>0.68804664723032072</v>
      </c>
      <c r="Z72" s="2">
        <v>0.68635875402792701</v>
      </c>
      <c r="AA72" s="2">
        <v>0.6848243056621145</v>
      </c>
      <c r="AB72" s="2">
        <v>0.68313641245972068</v>
      </c>
      <c r="AC72" s="2">
        <v>0.68144851925732697</v>
      </c>
      <c r="AD72" s="2">
        <v>0.67976062605493326</v>
      </c>
      <c r="AE72" s="2">
        <v>0.67807273285253955</v>
      </c>
      <c r="AF72" s="2">
        <v>0.67638483965014573</v>
      </c>
      <c r="AG72" s="2">
        <v>0.67485039128433333</v>
      </c>
      <c r="AH72" s="2">
        <v>0.67316249808193951</v>
      </c>
      <c r="AI72" s="2">
        <v>0.6714746048795458</v>
      </c>
      <c r="AJ72" s="2">
        <v>0.66978671167715209</v>
      </c>
      <c r="AK72" s="2">
        <v>0.66809881847475827</v>
      </c>
      <c r="AL72" s="2">
        <v>0.66641092527236456</v>
      </c>
      <c r="AM72" s="2">
        <v>0.66487647690655205</v>
      </c>
      <c r="AN72" s="2">
        <v>0.66318858370415834</v>
      </c>
      <c r="AO72" s="2">
        <v>0.66150069050176463</v>
      </c>
      <c r="AP72" s="58">
        <v>0.65981279729937092</v>
      </c>
    </row>
    <row r="73" spans="1:42">
      <c r="A73" s="57">
        <v>1</v>
      </c>
      <c r="B73" s="2" t="s">
        <v>321</v>
      </c>
      <c r="C73" s="2"/>
      <c r="D73" s="2" t="s">
        <v>321</v>
      </c>
      <c r="E73" s="2">
        <v>1</v>
      </c>
      <c r="F73" s="2" t="s">
        <v>653</v>
      </c>
      <c r="G73" s="2">
        <v>72</v>
      </c>
      <c r="H73" s="2" t="s">
        <v>763</v>
      </c>
      <c r="I73" s="67" t="s">
        <v>232</v>
      </c>
      <c r="J73" s="67" t="s">
        <v>654</v>
      </c>
      <c r="K73" s="126" t="s">
        <v>655</v>
      </c>
      <c r="L73" s="125"/>
      <c r="M73" s="530">
        <v>46719.497799999997</v>
      </c>
      <c r="N73" s="2">
        <v>0.91131142774062224</v>
      </c>
      <c r="O73" s="2">
        <v>0.90404187263739455</v>
      </c>
      <c r="P73" s="2">
        <v>0.89648153533003783</v>
      </c>
      <c r="Q73" s="2">
        <v>0.88688572259377729</v>
      </c>
      <c r="R73" s="2">
        <v>0.87699912765338761</v>
      </c>
      <c r="S73" s="2">
        <v>0.86711253271299793</v>
      </c>
      <c r="T73" s="2">
        <v>0.85722593777260836</v>
      </c>
      <c r="U73" s="2">
        <v>0.85228264030241352</v>
      </c>
      <c r="V73" s="2">
        <v>0.84733934283221868</v>
      </c>
      <c r="W73" s="2">
        <v>0.84646699621983135</v>
      </c>
      <c r="X73" s="2">
        <v>0.84559464960744402</v>
      </c>
      <c r="Y73" s="2">
        <v>0.84501308519918583</v>
      </c>
      <c r="Z73" s="2">
        <v>0.8441407385867985</v>
      </c>
      <c r="AA73" s="2">
        <v>0.84326839197441117</v>
      </c>
      <c r="AB73" s="2">
        <v>0.84239604536202384</v>
      </c>
      <c r="AC73" s="2">
        <v>0.84152369874963651</v>
      </c>
      <c r="AD73" s="2">
        <v>0.84065135213724917</v>
      </c>
      <c r="AE73" s="2">
        <v>0.84006978772899099</v>
      </c>
      <c r="AF73" s="2">
        <v>0.83919744111660366</v>
      </c>
      <c r="AG73" s="2">
        <v>0.83832509450421633</v>
      </c>
      <c r="AH73" s="2">
        <v>0.837452747891829</v>
      </c>
      <c r="AI73" s="2">
        <v>0.83658040127944167</v>
      </c>
      <c r="AJ73" s="2">
        <v>0.83570805466705433</v>
      </c>
      <c r="AK73" s="2">
        <v>0.83512649025879615</v>
      </c>
      <c r="AL73" s="2">
        <v>0.83425414364640882</v>
      </c>
      <c r="AM73" s="2">
        <v>0.83338179703402149</v>
      </c>
      <c r="AN73" s="2">
        <v>0.83250945042163416</v>
      </c>
      <c r="AO73" s="2">
        <v>0.83163710380924682</v>
      </c>
      <c r="AP73" s="58">
        <v>0.8307647571968596</v>
      </c>
    </row>
    <row r="74" spans="1:42">
      <c r="A74" s="57">
        <v>1</v>
      </c>
      <c r="B74" s="2" t="s">
        <v>321</v>
      </c>
      <c r="C74" s="2"/>
      <c r="D74" s="2" t="s">
        <v>321</v>
      </c>
      <c r="E74" s="2">
        <v>1</v>
      </c>
      <c r="F74" s="2" t="s">
        <v>653</v>
      </c>
      <c r="G74" s="2">
        <v>73</v>
      </c>
      <c r="H74" s="2" t="s">
        <v>215</v>
      </c>
      <c r="I74" s="67" t="s">
        <v>232</v>
      </c>
      <c r="J74" s="67" t="s">
        <v>654</v>
      </c>
      <c r="K74" s="126" t="s">
        <v>655</v>
      </c>
      <c r="L74" s="125"/>
      <c r="M74" s="138">
        <f>1.02*23065.8112</f>
        <v>23527.127424000002</v>
      </c>
      <c r="N74" s="2">
        <v>0.83333413324246353</v>
      </c>
      <c r="O74" s="2">
        <v>0.80757545942780895</v>
      </c>
      <c r="P74" s="2">
        <v>0.78219594254092728</v>
      </c>
      <c r="Q74" s="2">
        <v>0.76287813704363183</v>
      </c>
      <c r="R74" s="2">
        <v>0.74356033154633627</v>
      </c>
      <c r="S74" s="2">
        <v>0.72424252604904071</v>
      </c>
      <c r="T74" s="2">
        <v>0.70530387747951828</v>
      </c>
      <c r="U74" s="2">
        <v>0.68598607198222272</v>
      </c>
      <c r="V74" s="2">
        <v>0.66666826648492727</v>
      </c>
      <c r="W74" s="2">
        <v>0.66515163877383532</v>
      </c>
      <c r="X74" s="2">
        <v>0.66363501106274325</v>
      </c>
      <c r="Y74" s="2">
        <v>0.6617440258786601</v>
      </c>
      <c r="Z74" s="2">
        <v>0.66022739816756815</v>
      </c>
      <c r="AA74" s="2">
        <v>0.65871077045647608</v>
      </c>
      <c r="AB74" s="2">
        <v>0.65719414274538401</v>
      </c>
      <c r="AC74" s="2">
        <v>0.65530315756130098</v>
      </c>
      <c r="AD74" s="2">
        <v>0.65378652985020902</v>
      </c>
      <c r="AE74" s="2">
        <v>0.65226990213911695</v>
      </c>
      <c r="AF74" s="2">
        <v>0.65075807388280693</v>
      </c>
      <c r="AG74" s="2">
        <v>0.64924144617171486</v>
      </c>
      <c r="AH74" s="2">
        <v>0.64734566153284978</v>
      </c>
      <c r="AI74" s="2">
        <v>0.64583383327653976</v>
      </c>
      <c r="AJ74" s="2">
        <v>0.64431720556544769</v>
      </c>
      <c r="AK74" s="2">
        <v>0.64280057785435563</v>
      </c>
      <c r="AL74" s="2">
        <v>0.6409095926702727</v>
      </c>
      <c r="AM74" s="2">
        <v>0.63939296495918063</v>
      </c>
      <c r="AN74" s="2">
        <v>0.63787633724808857</v>
      </c>
      <c r="AO74" s="2">
        <v>0.63636450899177854</v>
      </c>
      <c r="AP74" s="58">
        <v>0.63446872435291346</v>
      </c>
    </row>
    <row r="75" spans="1:42">
      <c r="A75" s="57">
        <v>1</v>
      </c>
      <c r="B75" s="2" t="s">
        <v>321</v>
      </c>
      <c r="C75" s="2"/>
      <c r="D75" s="2" t="s">
        <v>321</v>
      </c>
      <c r="E75" s="2">
        <v>1</v>
      </c>
      <c r="F75" s="2" t="s">
        <v>653</v>
      </c>
      <c r="G75" s="2">
        <v>74</v>
      </c>
      <c r="H75" s="246" t="s">
        <v>216</v>
      </c>
      <c r="I75" s="67" t="s">
        <v>232</v>
      </c>
      <c r="J75" s="67" t="s">
        <v>654</v>
      </c>
      <c r="K75" s="126" t="s">
        <v>346</v>
      </c>
      <c r="L75" s="125"/>
      <c r="M75" s="138">
        <v>31300</v>
      </c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206"/>
    </row>
    <row r="76" spans="1:42">
      <c r="A76" s="57">
        <v>1</v>
      </c>
      <c r="B76" s="2" t="s">
        <v>321</v>
      </c>
      <c r="C76" s="2"/>
      <c r="D76" s="2" t="s">
        <v>321</v>
      </c>
      <c r="E76" s="2">
        <v>1</v>
      </c>
      <c r="F76" s="2" t="s">
        <v>653</v>
      </c>
      <c r="G76" s="2">
        <v>75</v>
      </c>
      <c r="H76" s="2" t="s">
        <v>765</v>
      </c>
      <c r="I76" s="67" t="s">
        <v>232</v>
      </c>
      <c r="J76" s="67" t="s">
        <v>654</v>
      </c>
      <c r="K76" s="126" t="s">
        <v>655</v>
      </c>
      <c r="L76" s="125"/>
      <c r="M76" s="530">
        <v>44090.084999999999</v>
      </c>
      <c r="N76" s="2">
        <v>0.82185052604800757</v>
      </c>
      <c r="O76" s="2">
        <v>0.80696672905347688</v>
      </c>
      <c r="P76" s="2">
        <v>0.79208293205894642</v>
      </c>
      <c r="Q76" s="2">
        <v>0.77228753656896776</v>
      </c>
      <c r="R76" s="2">
        <v>0.7524939581705522</v>
      </c>
      <c r="S76" s="2">
        <v>0.73269856268057354</v>
      </c>
      <c r="T76" s="2">
        <v>0.71290498428215798</v>
      </c>
      <c r="U76" s="2">
        <v>0.70293096869151239</v>
      </c>
      <c r="V76" s="2">
        <v>0.69310958879217921</v>
      </c>
      <c r="W76" s="2">
        <v>0.69142151072992564</v>
      </c>
      <c r="X76" s="2">
        <v>0.68973524975923539</v>
      </c>
      <c r="Y76" s="2">
        <v>0.68804717169698182</v>
      </c>
      <c r="Z76" s="2">
        <v>0.68635909363472825</v>
      </c>
      <c r="AA76" s="2">
        <v>0.68482365126378719</v>
      </c>
      <c r="AB76" s="2">
        <v>0.68313557320153362</v>
      </c>
      <c r="AC76" s="2">
        <v>0.68144931223084326</v>
      </c>
      <c r="AD76" s="2">
        <v>0.67976123416858969</v>
      </c>
      <c r="AE76" s="2">
        <v>0.67807315610633612</v>
      </c>
      <c r="AF76" s="2">
        <v>0.67638507804408265</v>
      </c>
      <c r="AG76" s="2">
        <v>0.6748496356731416</v>
      </c>
      <c r="AH76" s="2">
        <v>0.67316155761088803</v>
      </c>
      <c r="AI76" s="2">
        <v>0.67147529664019767</v>
      </c>
      <c r="AJ76" s="2">
        <v>0.6697872185779441</v>
      </c>
      <c r="AK76" s="2">
        <v>0.66809914051569053</v>
      </c>
      <c r="AL76" s="2">
        <v>0.66641106245343706</v>
      </c>
      <c r="AM76" s="2">
        <v>0.66487562008249601</v>
      </c>
      <c r="AN76" s="2">
        <v>0.66318935911180565</v>
      </c>
      <c r="AO76" s="2">
        <v>0.66150128104955208</v>
      </c>
      <c r="AP76" s="58">
        <v>0.65981320298729851</v>
      </c>
    </row>
    <row r="77" spans="1:42">
      <c r="A77" s="57">
        <v>1</v>
      </c>
      <c r="B77" s="2" t="s">
        <v>321</v>
      </c>
      <c r="C77" s="2"/>
      <c r="D77" s="2" t="s">
        <v>321</v>
      </c>
      <c r="E77" s="2">
        <v>1</v>
      </c>
      <c r="F77" s="2" t="s">
        <v>653</v>
      </c>
      <c r="G77" s="2">
        <v>76</v>
      </c>
      <c r="H77" s="2" t="s">
        <v>766</v>
      </c>
      <c r="I77" s="67" t="s">
        <v>232</v>
      </c>
      <c r="J77" s="67" t="s">
        <v>654</v>
      </c>
      <c r="K77" s="126" t="s">
        <v>655</v>
      </c>
      <c r="L77" s="125"/>
      <c r="M77" s="530">
        <v>44090.084999999999</v>
      </c>
      <c r="N77" s="2">
        <v>0.82185052604800757</v>
      </c>
      <c r="O77" s="2">
        <v>0.80696672905347688</v>
      </c>
      <c r="P77" s="2">
        <v>0.79208293205894642</v>
      </c>
      <c r="Q77" s="2">
        <v>0.77228753656896776</v>
      </c>
      <c r="R77" s="2">
        <v>0.7524939581705522</v>
      </c>
      <c r="S77" s="2">
        <v>0.73269856268057354</v>
      </c>
      <c r="T77" s="2">
        <v>0.71290498428215798</v>
      </c>
      <c r="U77" s="2">
        <v>0.70293096869151239</v>
      </c>
      <c r="V77" s="2">
        <v>0.69310958879217921</v>
      </c>
      <c r="W77" s="2">
        <v>0.69142151072992564</v>
      </c>
      <c r="X77" s="2">
        <v>0.68973524975923539</v>
      </c>
      <c r="Y77" s="2">
        <v>0.68804717169698182</v>
      </c>
      <c r="Z77" s="2">
        <v>0.68635909363472825</v>
      </c>
      <c r="AA77" s="2">
        <v>0.68482365126378719</v>
      </c>
      <c r="AB77" s="2">
        <v>0.68313557320153362</v>
      </c>
      <c r="AC77" s="2">
        <v>0.68144931223084326</v>
      </c>
      <c r="AD77" s="2">
        <v>0.67976123416858969</v>
      </c>
      <c r="AE77" s="2">
        <v>0.67807315610633612</v>
      </c>
      <c r="AF77" s="2">
        <v>0.67638507804408265</v>
      </c>
      <c r="AG77" s="2">
        <v>0.6748496356731416</v>
      </c>
      <c r="AH77" s="2">
        <v>0.67316155761088803</v>
      </c>
      <c r="AI77" s="2">
        <v>0.67147529664019767</v>
      </c>
      <c r="AJ77" s="2">
        <v>0.6697872185779441</v>
      </c>
      <c r="AK77" s="2">
        <v>0.66809914051569053</v>
      </c>
      <c r="AL77" s="2">
        <v>0.66641106245343706</v>
      </c>
      <c r="AM77" s="2">
        <v>0.66487562008249601</v>
      </c>
      <c r="AN77" s="2">
        <v>0.66318935911180565</v>
      </c>
      <c r="AO77" s="2">
        <v>0.66150128104955208</v>
      </c>
      <c r="AP77" s="58">
        <v>0.65981320298729851</v>
      </c>
    </row>
    <row r="78" spans="1:42">
      <c r="A78" s="57">
        <v>1</v>
      </c>
      <c r="B78" s="2" t="s">
        <v>321</v>
      </c>
      <c r="C78" s="2"/>
      <c r="D78" s="2" t="s">
        <v>321</v>
      </c>
      <c r="E78" s="2">
        <v>1</v>
      </c>
      <c r="F78" s="2" t="s">
        <v>653</v>
      </c>
      <c r="G78" s="2">
        <v>77</v>
      </c>
      <c r="H78" s="2" t="s">
        <v>767</v>
      </c>
      <c r="I78" s="67" t="s">
        <v>232</v>
      </c>
      <c r="J78" s="67" t="s">
        <v>654</v>
      </c>
      <c r="K78" s="126" t="s">
        <v>655</v>
      </c>
      <c r="L78" s="125"/>
      <c r="M78" s="138">
        <f>106586.0574*1.62</f>
        <v>172669.41298800003</v>
      </c>
      <c r="N78" s="2">
        <v>0.82185052604800757</v>
      </c>
      <c r="O78" s="2">
        <v>0.80696672905347688</v>
      </c>
      <c r="P78" s="2">
        <v>0.79208293205894642</v>
      </c>
      <c r="Q78" s="2">
        <v>0.77228753656896776</v>
      </c>
      <c r="R78" s="2">
        <v>0.7524939581705522</v>
      </c>
      <c r="S78" s="2">
        <v>0.73269856268057354</v>
      </c>
      <c r="T78" s="2">
        <v>0.71290498428215798</v>
      </c>
      <c r="U78" s="2">
        <v>0.70293096869151239</v>
      </c>
      <c r="V78" s="2">
        <v>0.69310958879217921</v>
      </c>
      <c r="W78" s="2">
        <v>0.69142151072992564</v>
      </c>
      <c r="X78" s="2">
        <v>0.68973524975923539</v>
      </c>
      <c r="Y78" s="2">
        <v>0.68804717169698182</v>
      </c>
      <c r="Z78" s="2">
        <v>0.68635909363472825</v>
      </c>
      <c r="AA78" s="2">
        <v>0.68482365126378719</v>
      </c>
      <c r="AB78" s="2">
        <v>0.68313557320153362</v>
      </c>
      <c r="AC78" s="2">
        <v>0.68144931223084326</v>
      </c>
      <c r="AD78" s="2">
        <v>0.67976123416858969</v>
      </c>
      <c r="AE78" s="2">
        <v>0.67807315610633612</v>
      </c>
      <c r="AF78" s="2">
        <v>0.67638507804408265</v>
      </c>
      <c r="AG78" s="2">
        <v>0.6748496356731416</v>
      </c>
      <c r="AH78" s="2">
        <v>0.67316155761088803</v>
      </c>
      <c r="AI78" s="2">
        <v>0.67147529664019767</v>
      </c>
      <c r="AJ78" s="2">
        <v>0.6697872185779441</v>
      </c>
      <c r="AK78" s="2">
        <v>0.66809914051569053</v>
      </c>
      <c r="AL78" s="2">
        <v>0.66641106245343706</v>
      </c>
      <c r="AM78" s="2">
        <v>0.66487562008249601</v>
      </c>
      <c r="AN78" s="2">
        <v>0.66318935911180565</v>
      </c>
      <c r="AO78" s="2">
        <v>0.66150128104955208</v>
      </c>
      <c r="AP78" s="58">
        <v>0.65981320298729851</v>
      </c>
    </row>
    <row r="79" spans="1:42">
      <c r="A79" s="57">
        <v>1</v>
      </c>
      <c r="B79" s="2" t="s">
        <v>321</v>
      </c>
      <c r="C79" s="2"/>
      <c r="D79" s="2" t="s">
        <v>321</v>
      </c>
      <c r="E79" s="2">
        <v>1</v>
      </c>
      <c r="F79" s="2" t="s">
        <v>653</v>
      </c>
      <c r="G79" s="2">
        <v>78</v>
      </c>
      <c r="H79" s="246" t="s">
        <v>220</v>
      </c>
      <c r="I79" s="67" t="s">
        <v>232</v>
      </c>
      <c r="J79" s="67" t="s">
        <v>654</v>
      </c>
      <c r="K79" s="126" t="s">
        <v>346</v>
      </c>
      <c r="L79" s="125"/>
      <c r="M79" s="138">
        <v>350000</v>
      </c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206"/>
    </row>
    <row r="80" spans="1:42">
      <c r="A80" s="57">
        <v>1</v>
      </c>
      <c r="B80" s="2" t="s">
        <v>321</v>
      </c>
      <c r="C80" s="2"/>
      <c r="D80" s="2" t="s">
        <v>321</v>
      </c>
      <c r="E80" s="2">
        <v>1</v>
      </c>
      <c r="F80" s="2" t="s">
        <v>653</v>
      </c>
      <c r="G80" s="2">
        <v>79</v>
      </c>
      <c r="H80" s="246" t="s">
        <v>221</v>
      </c>
      <c r="I80" s="67" t="s">
        <v>232</v>
      </c>
      <c r="J80" s="67" t="s">
        <v>654</v>
      </c>
      <c r="K80" s="126" t="s">
        <v>346</v>
      </c>
      <c r="L80" s="125"/>
      <c r="M80" s="138">
        <v>350000</v>
      </c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206"/>
    </row>
    <row r="81" spans="1:42">
      <c r="A81" s="57">
        <v>1</v>
      </c>
      <c r="B81" s="2" t="s">
        <v>321</v>
      </c>
      <c r="C81" s="2"/>
      <c r="D81" s="2" t="s">
        <v>321</v>
      </c>
      <c r="E81" s="2">
        <v>1</v>
      </c>
      <c r="F81" s="2" t="s">
        <v>653</v>
      </c>
      <c r="G81" s="2">
        <v>80</v>
      </c>
      <c r="H81" s="246" t="s">
        <v>222</v>
      </c>
      <c r="I81" s="67" t="s">
        <v>232</v>
      </c>
      <c r="J81" s="67" t="s">
        <v>654</v>
      </c>
      <c r="K81" s="126" t="s">
        <v>346</v>
      </c>
      <c r="L81" s="125"/>
      <c r="M81" s="138">
        <v>2500</v>
      </c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206"/>
    </row>
    <row r="82" spans="1:42">
      <c r="A82" s="57">
        <v>1</v>
      </c>
      <c r="B82" s="2" t="s">
        <v>321</v>
      </c>
      <c r="C82" s="2"/>
      <c r="D82" s="2" t="s">
        <v>321</v>
      </c>
      <c r="E82" s="2">
        <v>1</v>
      </c>
      <c r="F82" s="2" t="s">
        <v>653</v>
      </c>
      <c r="G82" s="2">
        <v>81</v>
      </c>
      <c r="H82" s="2" t="s">
        <v>772</v>
      </c>
      <c r="I82" s="67" t="s">
        <v>232</v>
      </c>
      <c r="J82" s="67" t="s">
        <v>654</v>
      </c>
      <c r="K82" s="126" t="s">
        <v>655</v>
      </c>
      <c r="L82" s="125"/>
      <c r="M82" s="138">
        <v>2500</v>
      </c>
      <c r="N82" s="125">
        <v>0.97687157638466227</v>
      </c>
      <c r="O82" s="125">
        <v>0.95374315276932442</v>
      </c>
      <c r="P82" s="125">
        <v>0.94613511868533173</v>
      </c>
      <c r="Q82" s="125">
        <v>0.93822276323797937</v>
      </c>
      <c r="R82" s="125">
        <v>0.92818015824710898</v>
      </c>
      <c r="S82" s="125">
        <v>0.91783323189287891</v>
      </c>
      <c r="T82" s="125">
        <v>0.90748630553864884</v>
      </c>
      <c r="U82" s="125">
        <v>0.89713937918441877</v>
      </c>
      <c r="V82" s="125">
        <v>0.89196591600730379</v>
      </c>
      <c r="W82" s="125">
        <v>0.8867924528301887</v>
      </c>
      <c r="X82" s="125">
        <v>0.88587948874010958</v>
      </c>
      <c r="Y82" s="125">
        <v>0.88496652465003045</v>
      </c>
      <c r="Z82" s="125">
        <v>0.88435788192331111</v>
      </c>
      <c r="AA82" s="125">
        <v>0.88344491783323198</v>
      </c>
      <c r="AB82" s="125">
        <v>0.88253195374315285</v>
      </c>
      <c r="AC82" s="125">
        <v>0.88161898965307373</v>
      </c>
      <c r="AD82" s="125">
        <v>0.88070602556299449</v>
      </c>
      <c r="AE82" s="125">
        <v>0.87979306147291536</v>
      </c>
      <c r="AF82" s="125">
        <v>0.87918441874619602</v>
      </c>
      <c r="AG82" s="125">
        <v>0.87827145465611689</v>
      </c>
      <c r="AH82" s="125">
        <v>0.87735849056603776</v>
      </c>
      <c r="AI82" s="125">
        <v>0.87644552647595864</v>
      </c>
      <c r="AJ82" s="125">
        <v>0.87553256238587951</v>
      </c>
      <c r="AK82" s="125">
        <v>0.87461959829580038</v>
      </c>
      <c r="AL82" s="125">
        <v>0.87401095556908093</v>
      </c>
      <c r="AM82" s="125">
        <v>0.8730979914790018</v>
      </c>
      <c r="AN82" s="125">
        <v>0.87218502738892267</v>
      </c>
      <c r="AO82" s="125">
        <v>0.87127206329884355</v>
      </c>
      <c r="AP82" s="206">
        <v>0.87035909920876442</v>
      </c>
    </row>
    <row r="83" spans="1:42">
      <c r="A83" s="534">
        <v>1</v>
      </c>
      <c r="B83" s="125" t="s">
        <v>321</v>
      </c>
      <c r="C83" s="125"/>
      <c r="D83" s="125" t="s">
        <v>321</v>
      </c>
      <c r="E83" s="125">
        <v>1</v>
      </c>
      <c r="F83" s="125" t="s">
        <v>653</v>
      </c>
      <c r="G83" s="125">
        <v>82</v>
      </c>
      <c r="H83" s="247" t="s">
        <v>224</v>
      </c>
      <c r="I83" s="144" t="s">
        <v>232</v>
      </c>
      <c r="J83" s="144" t="s">
        <v>654</v>
      </c>
      <c r="K83" s="126" t="s">
        <v>346</v>
      </c>
      <c r="L83" s="125"/>
      <c r="M83" s="140">
        <v>2500</v>
      </c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206"/>
    </row>
    <row r="84" spans="1:42">
      <c r="A84" s="87">
        <v>1</v>
      </c>
      <c r="B84" s="61" t="s">
        <v>321</v>
      </c>
      <c r="C84" s="61"/>
      <c r="D84" s="61" t="s">
        <v>321</v>
      </c>
      <c r="E84" s="61">
        <v>1</v>
      </c>
      <c r="F84" s="61" t="s">
        <v>653</v>
      </c>
      <c r="G84" s="61">
        <v>83</v>
      </c>
      <c r="H84" s="61" t="s">
        <v>762</v>
      </c>
      <c r="I84" s="91" t="s">
        <v>232</v>
      </c>
      <c r="J84" s="91" t="s">
        <v>654</v>
      </c>
      <c r="K84" s="107" t="s">
        <v>655</v>
      </c>
      <c r="L84" s="61"/>
      <c r="M84" s="138">
        <v>57729.629116117852</v>
      </c>
      <c r="N84" s="2">
        <v>0.82185054472916985</v>
      </c>
      <c r="O84" s="2">
        <v>0.80696639558078875</v>
      </c>
      <c r="P84" s="2">
        <v>0.79208224643240754</v>
      </c>
      <c r="Q84" s="2">
        <v>0.7722878625134264</v>
      </c>
      <c r="R84" s="2">
        <v>0.75249347859444526</v>
      </c>
      <c r="S84" s="2">
        <v>0.73269909467546412</v>
      </c>
      <c r="T84" s="2">
        <v>0.7129047107564831</v>
      </c>
      <c r="U84" s="2">
        <v>0.70293079637870182</v>
      </c>
      <c r="V84" s="2">
        <v>0.69311032683750196</v>
      </c>
      <c r="W84" s="2">
        <v>0.69142243363510814</v>
      </c>
      <c r="X84" s="2">
        <v>0.68973454043271443</v>
      </c>
      <c r="Y84" s="2">
        <v>0.68804664723032072</v>
      </c>
      <c r="Z84" s="2">
        <v>0.68635875402792701</v>
      </c>
      <c r="AA84" s="2">
        <v>0.6848243056621145</v>
      </c>
      <c r="AB84" s="2">
        <v>0.68313641245972068</v>
      </c>
      <c r="AC84" s="2">
        <v>0.68144851925732697</v>
      </c>
      <c r="AD84" s="2">
        <v>0.67976062605493326</v>
      </c>
      <c r="AE84" s="2">
        <v>0.67807273285253955</v>
      </c>
      <c r="AF84" s="2">
        <v>0.67638483965014573</v>
      </c>
      <c r="AG84" s="2">
        <v>0.67485039128433333</v>
      </c>
      <c r="AH84" s="2">
        <v>0.67316249808193951</v>
      </c>
      <c r="AI84" s="2">
        <v>0.6714746048795458</v>
      </c>
      <c r="AJ84" s="2">
        <v>0.66978671167715209</v>
      </c>
      <c r="AK84" s="2">
        <v>0.66809881847475827</v>
      </c>
      <c r="AL84" s="2">
        <v>0.66641092527236456</v>
      </c>
      <c r="AM84" s="2">
        <v>0.66487647690655205</v>
      </c>
      <c r="AN84" s="2">
        <v>0.66318858370415834</v>
      </c>
      <c r="AO84" s="2">
        <v>0.66150069050176463</v>
      </c>
      <c r="AP84" s="58">
        <v>0.65981279729937092</v>
      </c>
    </row>
    <row r="85" spans="1:42">
      <c r="A85" s="57">
        <v>1</v>
      </c>
      <c r="B85" s="2" t="s">
        <v>321</v>
      </c>
      <c r="C85" s="2"/>
      <c r="D85" s="2" t="s">
        <v>321</v>
      </c>
      <c r="E85" s="2">
        <v>1</v>
      </c>
      <c r="F85" s="2" t="s">
        <v>653</v>
      </c>
      <c r="G85" s="2">
        <v>84</v>
      </c>
      <c r="H85" s="2" t="s">
        <v>764</v>
      </c>
      <c r="I85" s="67" t="s">
        <v>232</v>
      </c>
      <c r="J85" s="67" t="s">
        <v>654</v>
      </c>
      <c r="K85" s="126" t="s">
        <v>655</v>
      </c>
      <c r="L85" s="125"/>
      <c r="M85" s="138">
        <v>382315.42461005197</v>
      </c>
      <c r="N85" s="2">
        <v>0.82185054472916985</v>
      </c>
      <c r="O85" s="2">
        <v>0.80696639558078875</v>
      </c>
      <c r="P85" s="2">
        <v>0.79208224643240754</v>
      </c>
      <c r="Q85" s="2">
        <v>0.7722878625134264</v>
      </c>
      <c r="R85" s="2">
        <v>0.75249347859444526</v>
      </c>
      <c r="S85" s="2">
        <v>0.73269909467546412</v>
      </c>
      <c r="T85" s="2">
        <v>0.7129047107564831</v>
      </c>
      <c r="U85" s="2">
        <v>0.70293079637870182</v>
      </c>
      <c r="V85" s="2">
        <v>0.69311032683750196</v>
      </c>
      <c r="W85" s="2">
        <v>0.69142243363510814</v>
      </c>
      <c r="X85" s="2">
        <v>0.68973454043271443</v>
      </c>
      <c r="Y85" s="2">
        <v>0.68804664723032072</v>
      </c>
      <c r="Z85" s="2">
        <v>0.68635875402792701</v>
      </c>
      <c r="AA85" s="2">
        <v>0.6848243056621145</v>
      </c>
      <c r="AB85" s="2">
        <v>0.68313641245972068</v>
      </c>
      <c r="AC85" s="2">
        <v>0.68144851925732697</v>
      </c>
      <c r="AD85" s="2">
        <v>0.67976062605493326</v>
      </c>
      <c r="AE85" s="2">
        <v>0.67807273285253955</v>
      </c>
      <c r="AF85" s="2">
        <v>0.67638483965014573</v>
      </c>
      <c r="AG85" s="2">
        <v>0.67485039128433333</v>
      </c>
      <c r="AH85" s="2">
        <v>0.67316249808193951</v>
      </c>
      <c r="AI85" s="2">
        <v>0.6714746048795458</v>
      </c>
      <c r="AJ85" s="2">
        <v>0.66978671167715209</v>
      </c>
      <c r="AK85" s="2">
        <v>0.66809881847475827</v>
      </c>
      <c r="AL85" s="2">
        <v>0.66641092527236456</v>
      </c>
      <c r="AM85" s="2">
        <v>0.66487647690655205</v>
      </c>
      <c r="AN85" s="2">
        <v>0.66318858370415834</v>
      </c>
      <c r="AO85" s="2">
        <v>0.66150069050176463</v>
      </c>
      <c r="AP85" s="58">
        <v>0.65981279729937092</v>
      </c>
    </row>
    <row r="86" spans="1:42" ht="15" thickBot="1">
      <c r="A86" s="88">
        <v>1</v>
      </c>
      <c r="B86" s="62" t="s">
        <v>321</v>
      </c>
      <c r="C86" s="62"/>
      <c r="D86" s="62" t="s">
        <v>321</v>
      </c>
      <c r="E86" s="62">
        <v>1</v>
      </c>
      <c r="F86" s="62" t="s">
        <v>653</v>
      </c>
      <c r="G86" s="62">
        <v>85</v>
      </c>
      <c r="H86" s="522" t="s">
        <v>227</v>
      </c>
      <c r="I86" s="92" t="s">
        <v>232</v>
      </c>
      <c r="J86" s="92" t="s">
        <v>654</v>
      </c>
      <c r="K86" s="108" t="s">
        <v>346</v>
      </c>
      <c r="L86" s="62"/>
      <c r="M86" s="139">
        <v>297500</v>
      </c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89"/>
    </row>
    <row r="87" spans="1:42">
      <c r="A87" s="195">
        <v>1</v>
      </c>
      <c r="B87" s="127" t="s">
        <v>321</v>
      </c>
      <c r="C87" s="127"/>
      <c r="D87" s="127" t="s">
        <v>321</v>
      </c>
      <c r="E87" s="127">
        <v>1</v>
      </c>
      <c r="F87" s="127" t="s">
        <v>653</v>
      </c>
      <c r="G87" s="127">
        <v>86</v>
      </c>
      <c r="H87" s="127" t="s">
        <v>761</v>
      </c>
      <c r="I87" s="197" t="s">
        <v>233</v>
      </c>
      <c r="J87" s="197" t="s">
        <v>654</v>
      </c>
      <c r="K87" s="127" t="s">
        <v>655</v>
      </c>
      <c r="L87" s="127"/>
      <c r="M87" s="250">
        <f>1.02*23065.8112</f>
        <v>23527.127424000002</v>
      </c>
      <c r="N87" s="127">
        <v>0.83333413324246353</v>
      </c>
      <c r="O87" s="127">
        <v>0.80757545942780895</v>
      </c>
      <c r="P87" s="127">
        <v>0.78219594254092728</v>
      </c>
      <c r="Q87" s="127">
        <v>0.76287813704363183</v>
      </c>
      <c r="R87" s="127">
        <v>0.74356033154633627</v>
      </c>
      <c r="S87" s="127">
        <v>0.72424252604904071</v>
      </c>
      <c r="T87" s="127">
        <v>0.70530387747951828</v>
      </c>
      <c r="U87" s="127">
        <v>0.68598607198222272</v>
      </c>
      <c r="V87" s="127">
        <v>0.66666826648492727</v>
      </c>
      <c r="W87" s="127">
        <v>0.66515163877383532</v>
      </c>
      <c r="X87" s="127">
        <v>0.66363501106274325</v>
      </c>
      <c r="Y87" s="127">
        <v>0.6617440258786601</v>
      </c>
      <c r="Z87" s="127">
        <v>0.66022739816756815</v>
      </c>
      <c r="AA87" s="127">
        <v>0.65871077045647608</v>
      </c>
      <c r="AB87" s="127">
        <v>0.65719414274538401</v>
      </c>
      <c r="AC87" s="127">
        <v>0.65530315756130098</v>
      </c>
      <c r="AD87" s="127">
        <v>0.65378652985020902</v>
      </c>
      <c r="AE87" s="127">
        <v>0.65226990213911695</v>
      </c>
      <c r="AF87" s="127">
        <v>0.65075807388280693</v>
      </c>
      <c r="AG87" s="127">
        <v>0.64924144617171486</v>
      </c>
      <c r="AH87" s="127">
        <v>0.64734566153284978</v>
      </c>
      <c r="AI87" s="127">
        <v>0.64583383327653976</v>
      </c>
      <c r="AJ87" s="127">
        <v>0.64431720556544769</v>
      </c>
      <c r="AK87" s="127">
        <v>0.64280057785435563</v>
      </c>
      <c r="AL87" s="127">
        <v>0.6409095926702727</v>
      </c>
      <c r="AM87" s="127">
        <v>0.63939296495918063</v>
      </c>
      <c r="AN87" s="127">
        <v>0.63787633724808857</v>
      </c>
      <c r="AO87" s="127">
        <v>0.63636450899177854</v>
      </c>
      <c r="AP87" s="299">
        <v>0.63446872435291346</v>
      </c>
    </row>
    <row r="88" spans="1:42">
      <c r="A88" s="57">
        <v>1</v>
      </c>
      <c r="B88" s="2" t="s">
        <v>321</v>
      </c>
      <c r="C88" s="2"/>
      <c r="D88" s="2" t="s">
        <v>321</v>
      </c>
      <c r="E88" s="2">
        <v>1</v>
      </c>
      <c r="F88" s="2" t="s">
        <v>653</v>
      </c>
      <c r="G88" s="2">
        <v>87</v>
      </c>
      <c r="H88" s="2" t="s">
        <v>212</v>
      </c>
      <c r="I88" s="67" t="s">
        <v>233</v>
      </c>
      <c r="J88" s="67" t="s">
        <v>654</v>
      </c>
      <c r="K88" s="2" t="s">
        <v>655</v>
      </c>
      <c r="L88" s="125"/>
      <c r="M88" s="142">
        <v>49175.321490467941</v>
      </c>
      <c r="N88" s="125">
        <v>0.82185054472916985</v>
      </c>
      <c r="O88" s="125">
        <v>0.80696639558078875</v>
      </c>
      <c r="P88" s="125">
        <v>0.79208224643240754</v>
      </c>
      <c r="Q88" s="125">
        <v>0.7722878625134264</v>
      </c>
      <c r="R88" s="125">
        <v>0.75249347859444526</v>
      </c>
      <c r="S88" s="125">
        <v>0.73269909467546412</v>
      </c>
      <c r="T88" s="125">
        <v>0.7129047107564831</v>
      </c>
      <c r="U88" s="125">
        <v>0.70293079637870182</v>
      </c>
      <c r="V88" s="125">
        <v>0.69311032683750196</v>
      </c>
      <c r="W88" s="125">
        <v>0.69142243363510814</v>
      </c>
      <c r="X88" s="125">
        <v>0.68973454043271443</v>
      </c>
      <c r="Y88" s="125">
        <v>0.68804664723032072</v>
      </c>
      <c r="Z88" s="125">
        <v>0.68635875402792701</v>
      </c>
      <c r="AA88" s="125">
        <v>0.6848243056621145</v>
      </c>
      <c r="AB88" s="125">
        <v>0.68313641245972068</v>
      </c>
      <c r="AC88" s="125">
        <v>0.68144851925732697</v>
      </c>
      <c r="AD88" s="125">
        <v>0.67976062605493326</v>
      </c>
      <c r="AE88" s="125">
        <v>0.67807273285253955</v>
      </c>
      <c r="AF88" s="125">
        <v>0.67638483965014573</v>
      </c>
      <c r="AG88" s="125">
        <v>0.67485039128433333</v>
      </c>
      <c r="AH88" s="125">
        <v>0.67316249808193951</v>
      </c>
      <c r="AI88" s="125">
        <v>0.6714746048795458</v>
      </c>
      <c r="AJ88" s="125">
        <v>0.66978671167715209</v>
      </c>
      <c r="AK88" s="125">
        <v>0.66809881847475827</v>
      </c>
      <c r="AL88" s="125">
        <v>0.66641092527236456</v>
      </c>
      <c r="AM88" s="125">
        <v>0.66487647690655205</v>
      </c>
      <c r="AN88" s="125">
        <v>0.66318858370415834</v>
      </c>
      <c r="AO88" s="125">
        <v>0.66150069050176463</v>
      </c>
      <c r="AP88" s="206">
        <v>0.65981279729937092</v>
      </c>
    </row>
    <row r="89" spans="1:42">
      <c r="A89" s="57">
        <v>1</v>
      </c>
      <c r="B89" s="2" t="s">
        <v>321</v>
      </c>
      <c r="C89" s="2"/>
      <c r="D89" s="2" t="s">
        <v>321</v>
      </c>
      <c r="E89" s="2">
        <v>1</v>
      </c>
      <c r="F89" s="2" t="s">
        <v>653</v>
      </c>
      <c r="G89" s="2">
        <v>88</v>
      </c>
      <c r="H89" s="2" t="s">
        <v>768</v>
      </c>
      <c r="I89" s="67" t="s">
        <v>233</v>
      </c>
      <c r="J89" s="67" t="s">
        <v>654</v>
      </c>
      <c r="K89" s="2" t="s">
        <v>655</v>
      </c>
      <c r="L89" s="125"/>
      <c r="M89" s="526">
        <v>382315.42461005197</v>
      </c>
      <c r="N89" s="2">
        <v>0.82185054472916985</v>
      </c>
      <c r="O89" s="2">
        <v>0.80696639558078875</v>
      </c>
      <c r="P89" s="2">
        <v>0.79208224643240754</v>
      </c>
      <c r="Q89" s="2">
        <v>0.7722878625134264</v>
      </c>
      <c r="R89" s="2">
        <v>0.75249347859444526</v>
      </c>
      <c r="S89" s="2">
        <v>0.73269909467546412</v>
      </c>
      <c r="T89" s="2">
        <v>0.7129047107564831</v>
      </c>
      <c r="U89" s="2">
        <v>0.70293079637870182</v>
      </c>
      <c r="V89" s="2">
        <v>0.69311032683750196</v>
      </c>
      <c r="W89" s="2">
        <v>0.69142243363510814</v>
      </c>
      <c r="X89" s="2">
        <v>0.68973454043271443</v>
      </c>
      <c r="Y89" s="2">
        <v>0.68804664723032072</v>
      </c>
      <c r="Z89" s="2">
        <v>0.68635875402792701</v>
      </c>
      <c r="AA89" s="2">
        <v>0.6848243056621145</v>
      </c>
      <c r="AB89" s="2">
        <v>0.68313641245972068</v>
      </c>
      <c r="AC89" s="2">
        <v>0.68144851925732697</v>
      </c>
      <c r="AD89" s="2">
        <v>0.67976062605493326</v>
      </c>
      <c r="AE89" s="2">
        <v>0.67807273285253955</v>
      </c>
      <c r="AF89" s="2">
        <v>0.67638483965014573</v>
      </c>
      <c r="AG89" s="2">
        <v>0.67485039128433333</v>
      </c>
      <c r="AH89" s="2">
        <v>0.67316249808193951</v>
      </c>
      <c r="AI89" s="2">
        <v>0.6714746048795458</v>
      </c>
      <c r="AJ89" s="2">
        <v>0.66978671167715209</v>
      </c>
      <c r="AK89" s="2">
        <v>0.66809881847475827</v>
      </c>
      <c r="AL89" s="2">
        <v>0.66641092527236456</v>
      </c>
      <c r="AM89" s="2">
        <v>0.66487647690655205</v>
      </c>
      <c r="AN89" s="2">
        <v>0.66318858370415834</v>
      </c>
      <c r="AO89" s="2">
        <v>0.66150069050176463</v>
      </c>
      <c r="AP89" s="58">
        <v>0.65981279729937092</v>
      </c>
    </row>
    <row r="90" spans="1:42">
      <c r="A90" s="57">
        <v>1</v>
      </c>
      <c r="B90" s="2" t="s">
        <v>321</v>
      </c>
      <c r="C90" s="2"/>
      <c r="D90" s="2" t="s">
        <v>321</v>
      </c>
      <c r="E90" s="2">
        <v>1</v>
      </c>
      <c r="F90" s="2" t="s">
        <v>653</v>
      </c>
      <c r="G90" s="2">
        <v>89</v>
      </c>
      <c r="H90" s="2" t="s">
        <v>763</v>
      </c>
      <c r="I90" s="67" t="s">
        <v>233</v>
      </c>
      <c r="J90" s="67" t="s">
        <v>654</v>
      </c>
      <c r="K90" s="2" t="s">
        <v>655</v>
      </c>
      <c r="L90" s="67"/>
      <c r="M90" s="530">
        <v>46719.497799999997</v>
      </c>
      <c r="N90" s="2">
        <v>0.91131142774062224</v>
      </c>
      <c r="O90" s="2">
        <v>0.90404187263739455</v>
      </c>
      <c r="P90" s="2">
        <v>0.89648153533003783</v>
      </c>
      <c r="Q90" s="2">
        <v>0.88688572259377729</v>
      </c>
      <c r="R90" s="2">
        <v>0.87699912765338761</v>
      </c>
      <c r="S90" s="2">
        <v>0.86711253271299793</v>
      </c>
      <c r="T90" s="2">
        <v>0.85722593777260836</v>
      </c>
      <c r="U90" s="2">
        <v>0.85228264030241352</v>
      </c>
      <c r="V90" s="2">
        <v>0.84733934283221868</v>
      </c>
      <c r="W90" s="2">
        <v>0.84646699621983135</v>
      </c>
      <c r="X90" s="2">
        <v>0.84559464960744402</v>
      </c>
      <c r="Y90" s="2">
        <v>0.84501308519918583</v>
      </c>
      <c r="Z90" s="2">
        <v>0.8441407385867985</v>
      </c>
      <c r="AA90" s="2">
        <v>0.84326839197441117</v>
      </c>
      <c r="AB90" s="2">
        <v>0.84239604536202384</v>
      </c>
      <c r="AC90" s="2">
        <v>0.84152369874963651</v>
      </c>
      <c r="AD90" s="2">
        <v>0.84065135213724917</v>
      </c>
      <c r="AE90" s="2">
        <v>0.84006978772899099</v>
      </c>
      <c r="AF90" s="2">
        <v>0.83919744111660366</v>
      </c>
      <c r="AG90" s="2">
        <v>0.83832509450421633</v>
      </c>
      <c r="AH90" s="2">
        <v>0.837452747891829</v>
      </c>
      <c r="AI90" s="2">
        <v>0.83658040127944167</v>
      </c>
      <c r="AJ90" s="2">
        <v>0.83570805466705433</v>
      </c>
      <c r="AK90" s="2">
        <v>0.83512649025879615</v>
      </c>
      <c r="AL90" s="2">
        <v>0.83425414364640882</v>
      </c>
      <c r="AM90" s="2">
        <v>0.83338179703402149</v>
      </c>
      <c r="AN90" s="2">
        <v>0.83250945042163416</v>
      </c>
      <c r="AO90" s="2">
        <v>0.83163710380924682</v>
      </c>
      <c r="AP90" s="58">
        <v>0.8307647571968596</v>
      </c>
    </row>
    <row r="91" spans="1:42">
      <c r="A91" s="57">
        <v>1</v>
      </c>
      <c r="B91" s="2" t="s">
        <v>321</v>
      </c>
      <c r="C91" s="2"/>
      <c r="D91" s="2" t="s">
        <v>321</v>
      </c>
      <c r="E91" s="2">
        <v>1</v>
      </c>
      <c r="F91" s="2" t="s">
        <v>653</v>
      </c>
      <c r="G91" s="2">
        <v>90</v>
      </c>
      <c r="H91" s="2" t="s">
        <v>215</v>
      </c>
      <c r="I91" s="67" t="s">
        <v>233</v>
      </c>
      <c r="J91" s="67" t="s">
        <v>654</v>
      </c>
      <c r="K91" s="2" t="s">
        <v>655</v>
      </c>
      <c r="L91" s="125"/>
      <c r="M91" s="138">
        <f>1.02*23065.8112</f>
        <v>23527.127424000002</v>
      </c>
      <c r="N91" s="2">
        <v>0.83333413324246353</v>
      </c>
      <c r="O91" s="2">
        <v>0.80757545942780895</v>
      </c>
      <c r="P91" s="2">
        <v>0.78219594254092728</v>
      </c>
      <c r="Q91" s="2">
        <v>0.76287813704363183</v>
      </c>
      <c r="R91" s="2">
        <v>0.74356033154633627</v>
      </c>
      <c r="S91" s="2">
        <v>0.72424252604904071</v>
      </c>
      <c r="T91" s="2">
        <v>0.70530387747951828</v>
      </c>
      <c r="U91" s="2">
        <v>0.68598607198222272</v>
      </c>
      <c r="V91" s="2">
        <v>0.66666826648492727</v>
      </c>
      <c r="W91" s="2">
        <v>0.66515163877383532</v>
      </c>
      <c r="X91" s="2">
        <v>0.66363501106274325</v>
      </c>
      <c r="Y91" s="2">
        <v>0.6617440258786601</v>
      </c>
      <c r="Z91" s="2">
        <v>0.66022739816756815</v>
      </c>
      <c r="AA91" s="2">
        <v>0.65871077045647608</v>
      </c>
      <c r="AB91" s="2">
        <v>0.65719414274538401</v>
      </c>
      <c r="AC91" s="2">
        <v>0.65530315756130098</v>
      </c>
      <c r="AD91" s="2">
        <v>0.65378652985020902</v>
      </c>
      <c r="AE91" s="2">
        <v>0.65226990213911695</v>
      </c>
      <c r="AF91" s="2">
        <v>0.65075807388280693</v>
      </c>
      <c r="AG91" s="2">
        <v>0.64924144617171486</v>
      </c>
      <c r="AH91" s="2">
        <v>0.64734566153284978</v>
      </c>
      <c r="AI91" s="2">
        <v>0.64583383327653976</v>
      </c>
      <c r="AJ91" s="2">
        <v>0.64431720556544769</v>
      </c>
      <c r="AK91" s="2">
        <v>0.64280057785435563</v>
      </c>
      <c r="AL91" s="2">
        <v>0.6409095926702727</v>
      </c>
      <c r="AM91" s="2">
        <v>0.63939296495918063</v>
      </c>
      <c r="AN91" s="2">
        <v>0.63787633724808857</v>
      </c>
      <c r="AO91" s="2">
        <v>0.63636450899177854</v>
      </c>
      <c r="AP91" s="58">
        <v>0.63446872435291346</v>
      </c>
    </row>
    <row r="92" spans="1:42">
      <c r="A92" s="57">
        <v>1</v>
      </c>
      <c r="B92" s="2" t="s">
        <v>321</v>
      </c>
      <c r="C92" s="2"/>
      <c r="D92" s="2" t="s">
        <v>321</v>
      </c>
      <c r="E92" s="2">
        <v>1</v>
      </c>
      <c r="F92" s="2" t="s">
        <v>653</v>
      </c>
      <c r="G92" s="2">
        <v>91</v>
      </c>
      <c r="H92" s="246" t="s">
        <v>216</v>
      </c>
      <c r="I92" s="67" t="s">
        <v>233</v>
      </c>
      <c r="J92" s="67" t="s">
        <v>654</v>
      </c>
      <c r="K92" s="2" t="s">
        <v>655</v>
      </c>
      <c r="L92" s="125"/>
      <c r="M92" s="138">
        <v>31300</v>
      </c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206"/>
    </row>
    <row r="93" spans="1:42">
      <c r="A93" s="57">
        <v>1</v>
      </c>
      <c r="B93" s="2" t="s">
        <v>321</v>
      </c>
      <c r="C93" s="2"/>
      <c r="D93" s="2" t="s">
        <v>321</v>
      </c>
      <c r="E93" s="2">
        <v>1</v>
      </c>
      <c r="F93" s="2" t="s">
        <v>653</v>
      </c>
      <c r="G93" s="2">
        <v>92</v>
      </c>
      <c r="H93" s="2" t="s">
        <v>765</v>
      </c>
      <c r="I93" s="67" t="s">
        <v>233</v>
      </c>
      <c r="J93" s="67" t="s">
        <v>654</v>
      </c>
      <c r="K93" s="2" t="s">
        <v>655</v>
      </c>
      <c r="L93" s="125"/>
      <c r="M93" s="530">
        <v>44090.084999999999</v>
      </c>
      <c r="N93" s="2">
        <v>0.82185052604800757</v>
      </c>
      <c r="O93" s="2">
        <v>0.80696672905347688</v>
      </c>
      <c r="P93" s="2">
        <v>0.79208293205894642</v>
      </c>
      <c r="Q93" s="2">
        <v>0.77228753656896776</v>
      </c>
      <c r="R93" s="2">
        <v>0.7524939581705522</v>
      </c>
      <c r="S93" s="2">
        <v>0.73269856268057354</v>
      </c>
      <c r="T93" s="2">
        <v>0.71290498428215798</v>
      </c>
      <c r="U93" s="2">
        <v>0.70293096869151239</v>
      </c>
      <c r="V93" s="2">
        <v>0.69310958879217921</v>
      </c>
      <c r="W93" s="2">
        <v>0.69142151072992564</v>
      </c>
      <c r="X93" s="2">
        <v>0.68973524975923539</v>
      </c>
      <c r="Y93" s="2">
        <v>0.68804717169698182</v>
      </c>
      <c r="Z93" s="2">
        <v>0.68635909363472825</v>
      </c>
      <c r="AA93" s="2">
        <v>0.68482365126378719</v>
      </c>
      <c r="AB93" s="2">
        <v>0.68313557320153362</v>
      </c>
      <c r="AC93" s="2">
        <v>0.68144931223084326</v>
      </c>
      <c r="AD93" s="2">
        <v>0.67976123416858969</v>
      </c>
      <c r="AE93" s="2">
        <v>0.67807315610633612</v>
      </c>
      <c r="AF93" s="2">
        <v>0.67638507804408265</v>
      </c>
      <c r="AG93" s="2">
        <v>0.6748496356731416</v>
      </c>
      <c r="AH93" s="2">
        <v>0.67316155761088803</v>
      </c>
      <c r="AI93" s="2">
        <v>0.67147529664019767</v>
      </c>
      <c r="AJ93" s="2">
        <v>0.6697872185779441</v>
      </c>
      <c r="AK93" s="2">
        <v>0.66809914051569053</v>
      </c>
      <c r="AL93" s="2">
        <v>0.66641106245343706</v>
      </c>
      <c r="AM93" s="2">
        <v>0.66487562008249601</v>
      </c>
      <c r="AN93" s="2">
        <v>0.66318935911180565</v>
      </c>
      <c r="AO93" s="2">
        <v>0.66150128104955208</v>
      </c>
      <c r="AP93" s="58">
        <v>0.65981320298729851</v>
      </c>
    </row>
    <row r="94" spans="1:42">
      <c r="A94" s="57">
        <v>1</v>
      </c>
      <c r="B94" s="2" t="s">
        <v>321</v>
      </c>
      <c r="C94" s="2"/>
      <c r="D94" s="2" t="s">
        <v>321</v>
      </c>
      <c r="E94" s="2">
        <v>1</v>
      </c>
      <c r="F94" s="2" t="s">
        <v>653</v>
      </c>
      <c r="G94" s="2">
        <v>93</v>
      </c>
      <c r="H94" s="2" t="s">
        <v>766</v>
      </c>
      <c r="I94" s="67" t="s">
        <v>233</v>
      </c>
      <c r="J94" s="67" t="s">
        <v>654</v>
      </c>
      <c r="K94" s="2" t="s">
        <v>655</v>
      </c>
      <c r="L94" s="125"/>
      <c r="M94" s="530">
        <v>44090.084999999999</v>
      </c>
      <c r="N94" s="2">
        <v>0.82185052604800757</v>
      </c>
      <c r="O94" s="2">
        <v>0.80696672905347688</v>
      </c>
      <c r="P94" s="2">
        <v>0.79208293205894642</v>
      </c>
      <c r="Q94" s="2">
        <v>0.77228753656896776</v>
      </c>
      <c r="R94" s="2">
        <v>0.7524939581705522</v>
      </c>
      <c r="S94" s="2">
        <v>0.73269856268057354</v>
      </c>
      <c r="T94" s="2">
        <v>0.71290498428215798</v>
      </c>
      <c r="U94" s="2">
        <v>0.70293096869151239</v>
      </c>
      <c r="V94" s="2">
        <v>0.69310958879217921</v>
      </c>
      <c r="W94" s="2">
        <v>0.69142151072992564</v>
      </c>
      <c r="X94" s="2">
        <v>0.68973524975923539</v>
      </c>
      <c r="Y94" s="2">
        <v>0.68804717169698182</v>
      </c>
      <c r="Z94" s="2">
        <v>0.68635909363472825</v>
      </c>
      <c r="AA94" s="2">
        <v>0.68482365126378719</v>
      </c>
      <c r="AB94" s="2">
        <v>0.68313557320153362</v>
      </c>
      <c r="AC94" s="2">
        <v>0.68144931223084326</v>
      </c>
      <c r="AD94" s="2">
        <v>0.67976123416858969</v>
      </c>
      <c r="AE94" s="2">
        <v>0.67807315610633612</v>
      </c>
      <c r="AF94" s="2">
        <v>0.67638507804408265</v>
      </c>
      <c r="AG94" s="2">
        <v>0.6748496356731416</v>
      </c>
      <c r="AH94" s="2">
        <v>0.67316155761088803</v>
      </c>
      <c r="AI94" s="2">
        <v>0.67147529664019767</v>
      </c>
      <c r="AJ94" s="2">
        <v>0.6697872185779441</v>
      </c>
      <c r="AK94" s="2">
        <v>0.66809914051569053</v>
      </c>
      <c r="AL94" s="2">
        <v>0.66641106245343706</v>
      </c>
      <c r="AM94" s="2">
        <v>0.66487562008249601</v>
      </c>
      <c r="AN94" s="2">
        <v>0.66318935911180565</v>
      </c>
      <c r="AO94" s="2">
        <v>0.66150128104955208</v>
      </c>
      <c r="AP94" s="58">
        <v>0.65981320298729851</v>
      </c>
    </row>
    <row r="95" spans="1:42">
      <c r="A95" s="57">
        <v>1</v>
      </c>
      <c r="B95" s="2" t="s">
        <v>321</v>
      </c>
      <c r="C95" s="2"/>
      <c r="D95" s="2" t="s">
        <v>321</v>
      </c>
      <c r="E95" s="2">
        <v>1</v>
      </c>
      <c r="F95" s="2" t="s">
        <v>653</v>
      </c>
      <c r="G95" s="2">
        <v>94</v>
      </c>
      <c r="H95" s="2" t="s">
        <v>767</v>
      </c>
      <c r="I95" s="67" t="s">
        <v>233</v>
      </c>
      <c r="J95" s="67" t="s">
        <v>654</v>
      </c>
      <c r="K95" s="2" t="s">
        <v>655</v>
      </c>
      <c r="L95" s="125"/>
      <c r="M95" s="138">
        <f>106586.0574*1.62</f>
        <v>172669.41298800003</v>
      </c>
      <c r="N95" s="2">
        <v>0.82185052604800757</v>
      </c>
      <c r="O95" s="2">
        <v>0.80696672905347688</v>
      </c>
      <c r="P95" s="2">
        <v>0.79208293205894642</v>
      </c>
      <c r="Q95" s="2">
        <v>0.77228753656896776</v>
      </c>
      <c r="R95" s="2">
        <v>0.7524939581705522</v>
      </c>
      <c r="S95" s="2">
        <v>0.73269856268057354</v>
      </c>
      <c r="T95" s="2">
        <v>0.71290498428215798</v>
      </c>
      <c r="U95" s="2">
        <v>0.70293096869151239</v>
      </c>
      <c r="V95" s="2">
        <v>0.69310958879217921</v>
      </c>
      <c r="W95" s="2">
        <v>0.69142151072992564</v>
      </c>
      <c r="X95" s="2">
        <v>0.68973524975923539</v>
      </c>
      <c r="Y95" s="2">
        <v>0.68804717169698182</v>
      </c>
      <c r="Z95" s="2">
        <v>0.68635909363472825</v>
      </c>
      <c r="AA95" s="2">
        <v>0.68482365126378719</v>
      </c>
      <c r="AB95" s="2">
        <v>0.68313557320153362</v>
      </c>
      <c r="AC95" s="2">
        <v>0.68144931223084326</v>
      </c>
      <c r="AD95" s="2">
        <v>0.67976123416858969</v>
      </c>
      <c r="AE95" s="2">
        <v>0.67807315610633612</v>
      </c>
      <c r="AF95" s="2">
        <v>0.67638507804408265</v>
      </c>
      <c r="AG95" s="2">
        <v>0.6748496356731416</v>
      </c>
      <c r="AH95" s="2">
        <v>0.67316155761088803</v>
      </c>
      <c r="AI95" s="2">
        <v>0.67147529664019767</v>
      </c>
      <c r="AJ95" s="2">
        <v>0.6697872185779441</v>
      </c>
      <c r="AK95" s="2">
        <v>0.66809914051569053</v>
      </c>
      <c r="AL95" s="2">
        <v>0.66641106245343706</v>
      </c>
      <c r="AM95" s="2">
        <v>0.66487562008249601</v>
      </c>
      <c r="AN95" s="2">
        <v>0.66318935911180565</v>
      </c>
      <c r="AO95" s="2">
        <v>0.66150128104955208</v>
      </c>
      <c r="AP95" s="58">
        <v>0.65981320298729851</v>
      </c>
    </row>
    <row r="96" spans="1:42">
      <c r="A96" s="57">
        <v>1</v>
      </c>
      <c r="B96" s="2" t="s">
        <v>321</v>
      </c>
      <c r="C96" s="2"/>
      <c r="D96" s="2" t="s">
        <v>321</v>
      </c>
      <c r="E96" s="2">
        <v>1</v>
      </c>
      <c r="F96" s="2" t="s">
        <v>653</v>
      </c>
      <c r="G96" s="2">
        <v>95</v>
      </c>
      <c r="H96" s="246" t="s">
        <v>220</v>
      </c>
      <c r="I96" s="67" t="s">
        <v>233</v>
      </c>
      <c r="J96" s="67" t="s">
        <v>654</v>
      </c>
      <c r="K96" s="2" t="s">
        <v>655</v>
      </c>
      <c r="L96" s="125"/>
      <c r="M96" s="138">
        <v>350000</v>
      </c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206"/>
    </row>
    <row r="97" spans="1:42">
      <c r="A97" s="57">
        <v>1</v>
      </c>
      <c r="B97" s="2" t="s">
        <v>321</v>
      </c>
      <c r="C97" s="2"/>
      <c r="D97" s="2" t="s">
        <v>321</v>
      </c>
      <c r="E97" s="2">
        <v>1</v>
      </c>
      <c r="F97" s="2" t="s">
        <v>653</v>
      </c>
      <c r="G97" s="2">
        <v>96</v>
      </c>
      <c r="H97" s="246" t="s">
        <v>221</v>
      </c>
      <c r="I97" s="67" t="s">
        <v>233</v>
      </c>
      <c r="J97" s="67" t="s">
        <v>654</v>
      </c>
      <c r="K97" s="2" t="s">
        <v>655</v>
      </c>
      <c r="L97" s="125"/>
      <c r="M97" s="138">
        <v>350000</v>
      </c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206"/>
    </row>
    <row r="98" spans="1:42">
      <c r="A98" s="57">
        <v>1</v>
      </c>
      <c r="B98" s="2" t="s">
        <v>321</v>
      </c>
      <c r="C98" s="2"/>
      <c r="D98" s="2" t="s">
        <v>321</v>
      </c>
      <c r="E98" s="2">
        <v>1</v>
      </c>
      <c r="F98" s="2" t="s">
        <v>653</v>
      </c>
      <c r="G98" s="2">
        <v>97</v>
      </c>
      <c r="H98" s="246" t="s">
        <v>222</v>
      </c>
      <c r="I98" s="67" t="s">
        <v>233</v>
      </c>
      <c r="J98" s="67" t="s">
        <v>654</v>
      </c>
      <c r="K98" s="2" t="s">
        <v>655</v>
      </c>
      <c r="L98" s="125"/>
      <c r="M98" s="138">
        <v>2500</v>
      </c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206"/>
    </row>
    <row r="99" spans="1:42">
      <c r="A99" s="57">
        <v>1</v>
      </c>
      <c r="B99" s="2" t="s">
        <v>321</v>
      </c>
      <c r="C99" s="2"/>
      <c r="D99" s="2" t="s">
        <v>321</v>
      </c>
      <c r="E99" s="2">
        <v>1</v>
      </c>
      <c r="F99" s="2" t="s">
        <v>653</v>
      </c>
      <c r="G99" s="2">
        <v>98</v>
      </c>
      <c r="H99" s="2" t="s">
        <v>772</v>
      </c>
      <c r="I99" s="67" t="s">
        <v>233</v>
      </c>
      <c r="J99" s="67" t="s">
        <v>654</v>
      </c>
      <c r="K99" s="2" t="s">
        <v>655</v>
      </c>
      <c r="L99" s="125"/>
      <c r="M99" s="138">
        <v>2500</v>
      </c>
      <c r="N99" s="125">
        <v>0.97687157638466227</v>
      </c>
      <c r="O99" s="125">
        <v>0.95374315276932442</v>
      </c>
      <c r="P99" s="125">
        <v>0.94613511868533173</v>
      </c>
      <c r="Q99" s="125">
        <v>0.93822276323797937</v>
      </c>
      <c r="R99" s="125">
        <v>0.92818015824710898</v>
      </c>
      <c r="S99" s="125">
        <v>0.91783323189287891</v>
      </c>
      <c r="T99" s="125">
        <v>0.90748630553864884</v>
      </c>
      <c r="U99" s="125">
        <v>0.89713937918441877</v>
      </c>
      <c r="V99" s="125">
        <v>0.89196591600730379</v>
      </c>
      <c r="W99" s="125">
        <v>0.8867924528301887</v>
      </c>
      <c r="X99" s="125">
        <v>0.88587948874010958</v>
      </c>
      <c r="Y99" s="125">
        <v>0.88496652465003045</v>
      </c>
      <c r="Z99" s="125">
        <v>0.88435788192331111</v>
      </c>
      <c r="AA99" s="125">
        <v>0.88344491783323198</v>
      </c>
      <c r="AB99" s="125">
        <v>0.88253195374315285</v>
      </c>
      <c r="AC99" s="125">
        <v>0.88161898965307373</v>
      </c>
      <c r="AD99" s="125">
        <v>0.88070602556299449</v>
      </c>
      <c r="AE99" s="125">
        <v>0.87979306147291536</v>
      </c>
      <c r="AF99" s="125">
        <v>0.87918441874619602</v>
      </c>
      <c r="AG99" s="125">
        <v>0.87827145465611689</v>
      </c>
      <c r="AH99" s="125">
        <v>0.87735849056603776</v>
      </c>
      <c r="AI99" s="125">
        <v>0.87644552647595864</v>
      </c>
      <c r="AJ99" s="125">
        <v>0.87553256238587951</v>
      </c>
      <c r="AK99" s="125">
        <v>0.87461959829580038</v>
      </c>
      <c r="AL99" s="125">
        <v>0.87401095556908093</v>
      </c>
      <c r="AM99" s="125">
        <v>0.8730979914790018</v>
      </c>
      <c r="AN99" s="125">
        <v>0.87218502738892267</v>
      </c>
      <c r="AO99" s="125">
        <v>0.87127206329884355</v>
      </c>
      <c r="AP99" s="206">
        <v>0.87035909920876442</v>
      </c>
    </row>
    <row r="100" spans="1:42">
      <c r="A100" s="57">
        <v>1</v>
      </c>
      <c r="B100" s="2" t="s">
        <v>321</v>
      </c>
      <c r="C100" s="2"/>
      <c r="D100" s="2" t="s">
        <v>321</v>
      </c>
      <c r="E100" s="2">
        <v>1</v>
      </c>
      <c r="F100" s="2" t="s">
        <v>653</v>
      </c>
      <c r="G100" s="2">
        <v>99</v>
      </c>
      <c r="H100" s="246" t="s">
        <v>224</v>
      </c>
      <c r="I100" s="67" t="s">
        <v>233</v>
      </c>
      <c r="J100" s="67" t="s">
        <v>654</v>
      </c>
      <c r="K100" s="2" t="s">
        <v>655</v>
      </c>
      <c r="L100" s="125"/>
      <c r="M100" s="140">
        <v>2500</v>
      </c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206"/>
    </row>
    <row r="101" spans="1:42">
      <c r="A101" s="57">
        <v>1</v>
      </c>
      <c r="B101" s="2" t="s">
        <v>321</v>
      </c>
      <c r="C101" s="2"/>
      <c r="D101" s="2" t="s">
        <v>321</v>
      </c>
      <c r="E101" s="2">
        <v>1</v>
      </c>
      <c r="F101" s="2" t="s">
        <v>653</v>
      </c>
      <c r="G101" s="2">
        <v>100</v>
      </c>
      <c r="H101" s="2" t="s">
        <v>762</v>
      </c>
      <c r="I101" s="67" t="s">
        <v>233</v>
      </c>
      <c r="J101" s="67" t="s">
        <v>654</v>
      </c>
      <c r="K101" s="2" t="s">
        <v>655</v>
      </c>
      <c r="L101" s="125"/>
      <c r="M101" s="138">
        <v>57729.629116117852</v>
      </c>
      <c r="N101" s="2">
        <v>0.82185054472916985</v>
      </c>
      <c r="O101" s="2">
        <v>0.80696639558078875</v>
      </c>
      <c r="P101" s="2">
        <v>0.79208224643240754</v>
      </c>
      <c r="Q101" s="2">
        <v>0.7722878625134264</v>
      </c>
      <c r="R101" s="2">
        <v>0.75249347859444526</v>
      </c>
      <c r="S101" s="2">
        <v>0.73269909467546412</v>
      </c>
      <c r="T101" s="2">
        <v>0.7129047107564831</v>
      </c>
      <c r="U101" s="2">
        <v>0.70293079637870182</v>
      </c>
      <c r="V101" s="2">
        <v>0.69311032683750196</v>
      </c>
      <c r="W101" s="2">
        <v>0.69142243363510814</v>
      </c>
      <c r="X101" s="2">
        <v>0.68973454043271443</v>
      </c>
      <c r="Y101" s="2">
        <v>0.68804664723032072</v>
      </c>
      <c r="Z101" s="2">
        <v>0.68635875402792701</v>
      </c>
      <c r="AA101" s="2">
        <v>0.6848243056621145</v>
      </c>
      <c r="AB101" s="2">
        <v>0.68313641245972068</v>
      </c>
      <c r="AC101" s="2">
        <v>0.68144851925732697</v>
      </c>
      <c r="AD101" s="2">
        <v>0.67976062605493326</v>
      </c>
      <c r="AE101" s="2">
        <v>0.67807273285253955</v>
      </c>
      <c r="AF101" s="2">
        <v>0.67638483965014573</v>
      </c>
      <c r="AG101" s="2">
        <v>0.67485039128433333</v>
      </c>
      <c r="AH101" s="2">
        <v>0.67316249808193951</v>
      </c>
      <c r="AI101" s="2">
        <v>0.6714746048795458</v>
      </c>
      <c r="AJ101" s="2">
        <v>0.66978671167715209</v>
      </c>
      <c r="AK101" s="2">
        <v>0.66809881847475827</v>
      </c>
      <c r="AL101" s="2">
        <v>0.66641092527236456</v>
      </c>
      <c r="AM101" s="2">
        <v>0.66487647690655205</v>
      </c>
      <c r="AN101" s="2">
        <v>0.66318858370415834</v>
      </c>
      <c r="AO101" s="2">
        <v>0.66150069050176463</v>
      </c>
      <c r="AP101" s="58">
        <v>0.65981279729937092</v>
      </c>
    </row>
    <row r="102" spans="1:42">
      <c r="A102" s="57">
        <v>1</v>
      </c>
      <c r="B102" s="2" t="s">
        <v>321</v>
      </c>
      <c r="C102" s="2"/>
      <c r="D102" s="2" t="s">
        <v>321</v>
      </c>
      <c r="E102" s="2">
        <v>1</v>
      </c>
      <c r="F102" s="2" t="s">
        <v>653</v>
      </c>
      <c r="G102" s="2">
        <v>101</v>
      </c>
      <c r="H102" s="2" t="s">
        <v>764</v>
      </c>
      <c r="I102" s="67" t="s">
        <v>233</v>
      </c>
      <c r="J102" s="67" t="s">
        <v>654</v>
      </c>
      <c r="K102" s="2" t="s">
        <v>655</v>
      </c>
      <c r="L102" s="125"/>
      <c r="M102" s="138">
        <v>382315.42461005197</v>
      </c>
      <c r="N102" s="2">
        <v>0.82185054472916985</v>
      </c>
      <c r="O102" s="2">
        <v>0.80696639558078875</v>
      </c>
      <c r="P102" s="2">
        <v>0.79208224643240754</v>
      </c>
      <c r="Q102" s="2">
        <v>0.7722878625134264</v>
      </c>
      <c r="R102" s="2">
        <v>0.75249347859444526</v>
      </c>
      <c r="S102" s="2">
        <v>0.73269909467546412</v>
      </c>
      <c r="T102" s="2">
        <v>0.7129047107564831</v>
      </c>
      <c r="U102" s="2">
        <v>0.70293079637870182</v>
      </c>
      <c r="V102" s="2">
        <v>0.69311032683750196</v>
      </c>
      <c r="W102" s="2">
        <v>0.69142243363510814</v>
      </c>
      <c r="X102" s="2">
        <v>0.68973454043271443</v>
      </c>
      <c r="Y102" s="2">
        <v>0.68804664723032072</v>
      </c>
      <c r="Z102" s="2">
        <v>0.68635875402792701</v>
      </c>
      <c r="AA102" s="2">
        <v>0.6848243056621145</v>
      </c>
      <c r="AB102" s="2">
        <v>0.68313641245972068</v>
      </c>
      <c r="AC102" s="2">
        <v>0.68144851925732697</v>
      </c>
      <c r="AD102" s="2">
        <v>0.67976062605493326</v>
      </c>
      <c r="AE102" s="2">
        <v>0.67807273285253955</v>
      </c>
      <c r="AF102" s="2">
        <v>0.67638483965014573</v>
      </c>
      <c r="AG102" s="2">
        <v>0.67485039128433333</v>
      </c>
      <c r="AH102" s="2">
        <v>0.67316249808193951</v>
      </c>
      <c r="AI102" s="2">
        <v>0.6714746048795458</v>
      </c>
      <c r="AJ102" s="2">
        <v>0.66978671167715209</v>
      </c>
      <c r="AK102" s="2">
        <v>0.66809881847475827</v>
      </c>
      <c r="AL102" s="2">
        <v>0.66641092527236456</v>
      </c>
      <c r="AM102" s="2">
        <v>0.66487647690655205</v>
      </c>
      <c r="AN102" s="2">
        <v>0.66318858370415834</v>
      </c>
      <c r="AO102" s="2">
        <v>0.66150069050176463</v>
      </c>
      <c r="AP102" s="58">
        <v>0.65981279729937092</v>
      </c>
    </row>
    <row r="103" spans="1:42" ht="15" thickBot="1">
      <c r="A103" s="88">
        <v>1</v>
      </c>
      <c r="B103" s="62" t="s">
        <v>321</v>
      </c>
      <c r="C103" s="62"/>
      <c r="D103" s="62" t="s">
        <v>321</v>
      </c>
      <c r="E103" s="62">
        <v>1</v>
      </c>
      <c r="F103" s="62" t="s">
        <v>653</v>
      </c>
      <c r="G103" s="62">
        <v>102</v>
      </c>
      <c r="H103" s="522" t="s">
        <v>227</v>
      </c>
      <c r="I103" s="92" t="s">
        <v>233</v>
      </c>
      <c r="J103" s="92" t="s">
        <v>654</v>
      </c>
      <c r="K103" s="62" t="s">
        <v>655</v>
      </c>
      <c r="L103" s="62"/>
      <c r="M103" s="139">
        <v>297500</v>
      </c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89"/>
    </row>
    <row r="104" spans="1:42">
      <c r="A104" s="535">
        <v>1</v>
      </c>
      <c r="B104" s="204" t="s">
        <v>321</v>
      </c>
      <c r="C104" s="204"/>
      <c r="D104" s="204" t="s">
        <v>321</v>
      </c>
      <c r="E104" s="204">
        <v>1</v>
      </c>
      <c r="F104" s="204" t="s">
        <v>653</v>
      </c>
      <c r="G104" s="127">
        <v>103</v>
      </c>
      <c r="H104" s="204" t="s">
        <v>229</v>
      </c>
      <c r="I104" s="536" t="s">
        <v>211</v>
      </c>
      <c r="J104" s="197" t="s">
        <v>654</v>
      </c>
      <c r="K104" s="127" t="s">
        <v>346</v>
      </c>
      <c r="L104" s="127"/>
      <c r="M104" s="145">
        <v>0</v>
      </c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299"/>
    </row>
    <row r="105" spans="1:42">
      <c r="A105" s="534">
        <v>1</v>
      </c>
      <c r="B105" s="125" t="s">
        <v>321</v>
      </c>
      <c r="C105" s="125"/>
      <c r="D105" s="125" t="s">
        <v>321</v>
      </c>
      <c r="E105" s="125">
        <v>1</v>
      </c>
      <c r="F105" s="125" t="s">
        <v>653</v>
      </c>
      <c r="G105" s="2">
        <v>104</v>
      </c>
      <c r="H105" s="125" t="s">
        <v>229</v>
      </c>
      <c r="I105" s="144" t="s">
        <v>228</v>
      </c>
      <c r="J105" s="67" t="s">
        <v>654</v>
      </c>
      <c r="K105" s="2" t="s">
        <v>346</v>
      </c>
      <c r="L105" s="2"/>
      <c r="M105" s="142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58"/>
    </row>
    <row r="106" spans="1:42">
      <c r="A106" s="534">
        <v>1</v>
      </c>
      <c r="B106" s="125" t="s">
        <v>321</v>
      </c>
      <c r="C106" s="125"/>
      <c r="D106" s="125" t="s">
        <v>321</v>
      </c>
      <c r="E106" s="125">
        <v>1</v>
      </c>
      <c r="F106" s="125" t="s">
        <v>653</v>
      </c>
      <c r="G106" s="2">
        <v>105</v>
      </c>
      <c r="H106" s="125" t="s">
        <v>229</v>
      </c>
      <c r="I106" s="144" t="s">
        <v>230</v>
      </c>
      <c r="J106" s="67" t="s">
        <v>654</v>
      </c>
      <c r="K106" s="2" t="s">
        <v>346</v>
      </c>
      <c r="L106" s="2"/>
      <c r="M106" s="142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58"/>
    </row>
    <row r="107" spans="1:42">
      <c r="A107" s="57">
        <v>1</v>
      </c>
      <c r="B107" s="2" t="s">
        <v>321</v>
      </c>
      <c r="C107" s="2"/>
      <c r="D107" s="2" t="s">
        <v>321</v>
      </c>
      <c r="E107" s="2">
        <v>1</v>
      </c>
      <c r="F107" s="2" t="s">
        <v>653</v>
      </c>
      <c r="G107" s="2">
        <v>106</v>
      </c>
      <c r="H107" s="2" t="s">
        <v>229</v>
      </c>
      <c r="I107" s="67" t="s">
        <v>231</v>
      </c>
      <c r="J107" s="67" t="s">
        <v>654</v>
      </c>
      <c r="K107" s="2" t="s">
        <v>346</v>
      </c>
      <c r="L107" s="2"/>
      <c r="M107" s="138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58"/>
    </row>
    <row r="108" spans="1:42">
      <c r="A108" s="57">
        <v>1</v>
      </c>
      <c r="B108" s="2" t="s">
        <v>321</v>
      </c>
      <c r="C108" s="2"/>
      <c r="D108" s="2" t="s">
        <v>321</v>
      </c>
      <c r="E108" s="2">
        <v>1</v>
      </c>
      <c r="F108" s="2" t="s">
        <v>653</v>
      </c>
      <c r="G108" s="2">
        <v>107</v>
      </c>
      <c r="H108" s="2" t="s">
        <v>229</v>
      </c>
      <c r="I108" s="67" t="s">
        <v>232</v>
      </c>
      <c r="J108" s="67" t="s">
        <v>654</v>
      </c>
      <c r="K108" s="126" t="s">
        <v>346</v>
      </c>
      <c r="L108" s="125"/>
      <c r="M108" s="140">
        <v>0</v>
      </c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206"/>
    </row>
    <row r="109" spans="1:42" ht="15" thickBot="1">
      <c r="A109" s="88">
        <v>1</v>
      </c>
      <c r="B109" s="62" t="s">
        <v>321</v>
      </c>
      <c r="C109" s="62"/>
      <c r="D109" s="62" t="s">
        <v>321</v>
      </c>
      <c r="E109" s="62">
        <v>1</v>
      </c>
      <c r="F109" s="62" t="s">
        <v>653</v>
      </c>
      <c r="G109" s="62">
        <v>108</v>
      </c>
      <c r="H109" s="62" t="s">
        <v>229</v>
      </c>
      <c r="I109" s="92" t="s">
        <v>233</v>
      </c>
      <c r="J109" s="92" t="s">
        <v>654</v>
      </c>
      <c r="K109" s="108" t="s">
        <v>346</v>
      </c>
      <c r="L109" s="62"/>
      <c r="M109" s="139">
        <v>0</v>
      </c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89"/>
    </row>
    <row r="110" spans="1:42" ht="43.2">
      <c r="A110" s="61">
        <v>1</v>
      </c>
      <c r="B110" s="61" t="s">
        <v>321</v>
      </c>
      <c r="C110" s="61"/>
      <c r="D110" s="61" t="s">
        <v>321</v>
      </c>
      <c r="E110" s="61">
        <v>1</v>
      </c>
      <c r="F110" s="61" t="s">
        <v>653</v>
      </c>
      <c r="G110" s="61">
        <v>109</v>
      </c>
      <c r="H110" s="93" t="s">
        <v>380</v>
      </c>
      <c r="I110" s="91" t="s">
        <v>124</v>
      </c>
      <c r="J110" s="61" t="s">
        <v>656</v>
      </c>
      <c r="K110" s="107" t="s">
        <v>346</v>
      </c>
      <c r="L110" s="61"/>
      <c r="M110" s="61">
        <v>0</v>
      </c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</row>
    <row r="111" spans="1:42" ht="28.8">
      <c r="A111" s="2">
        <v>1</v>
      </c>
      <c r="B111" s="2" t="s">
        <v>321</v>
      </c>
      <c r="C111" s="2"/>
      <c r="D111" s="2" t="s">
        <v>321</v>
      </c>
      <c r="E111" s="2">
        <v>1</v>
      </c>
      <c r="F111" s="2" t="s">
        <v>653</v>
      </c>
      <c r="G111" s="2">
        <v>110</v>
      </c>
      <c r="H111" s="68" t="s">
        <v>382</v>
      </c>
      <c r="I111" s="67" t="s">
        <v>124</v>
      </c>
      <c r="J111" s="2" t="s">
        <v>656</v>
      </c>
      <c r="K111" s="69" t="s">
        <v>346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>
      <c r="A112" s="2">
        <v>1</v>
      </c>
      <c r="B112" s="2" t="s">
        <v>321</v>
      </c>
      <c r="C112" s="2"/>
      <c r="D112" s="2" t="s">
        <v>321</v>
      </c>
      <c r="E112" s="2">
        <v>1</v>
      </c>
      <c r="F112" s="2" t="s">
        <v>653</v>
      </c>
      <c r="G112" s="2">
        <v>111</v>
      </c>
      <c r="H112" s="93" t="s">
        <v>384</v>
      </c>
      <c r="I112" s="91" t="s">
        <v>124</v>
      </c>
      <c r="J112" s="2" t="s">
        <v>656</v>
      </c>
      <c r="K112" s="69" t="s">
        <v>346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thickBot="1">
      <c r="A113" s="125">
        <v>1</v>
      </c>
      <c r="B113" s="125" t="s">
        <v>321</v>
      </c>
      <c r="C113" s="125"/>
      <c r="D113" s="125" t="s">
        <v>321</v>
      </c>
      <c r="E113" s="125">
        <v>1</v>
      </c>
      <c r="F113" s="125" t="s">
        <v>653</v>
      </c>
      <c r="G113" s="125">
        <v>112</v>
      </c>
      <c r="H113" s="214" t="s">
        <v>386</v>
      </c>
      <c r="I113" s="144"/>
      <c r="J113" s="125" t="s">
        <v>656</v>
      </c>
      <c r="K113" s="126" t="s">
        <v>346</v>
      </c>
      <c r="L113" s="125"/>
      <c r="M113" s="125">
        <v>0</v>
      </c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  <c r="AB113" s="125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</row>
    <row r="114" spans="1:42" s="129" customFormat="1">
      <c r="A114" s="162">
        <v>1</v>
      </c>
      <c r="B114" s="157" t="s">
        <v>321</v>
      </c>
      <c r="C114" s="157"/>
      <c r="D114" s="157" t="s">
        <v>321</v>
      </c>
      <c r="E114" s="157">
        <v>2</v>
      </c>
      <c r="F114" s="157" t="s">
        <v>657</v>
      </c>
      <c r="G114" s="157">
        <v>1</v>
      </c>
      <c r="H114" s="537" t="s">
        <v>761</v>
      </c>
      <c r="I114" s="163" t="s">
        <v>211</v>
      </c>
      <c r="J114" s="219" t="s">
        <v>658</v>
      </c>
      <c r="K114" s="213" t="s">
        <v>346</v>
      </c>
      <c r="L114" s="157"/>
      <c r="M114" s="537">
        <v>49.32</v>
      </c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8"/>
    </row>
    <row r="115" spans="1:42" s="129" customFormat="1">
      <c r="A115" s="165">
        <v>1</v>
      </c>
      <c r="B115" s="115" t="s">
        <v>321</v>
      </c>
      <c r="C115" s="115"/>
      <c r="D115" s="115" t="s">
        <v>321</v>
      </c>
      <c r="E115" s="115">
        <v>2</v>
      </c>
      <c r="F115" s="115" t="s">
        <v>657</v>
      </c>
      <c r="G115" s="115">
        <v>2</v>
      </c>
      <c r="H115" s="52" t="s">
        <v>212</v>
      </c>
      <c r="I115" s="117" t="s">
        <v>211</v>
      </c>
      <c r="J115" s="135" t="s">
        <v>658</v>
      </c>
      <c r="K115" s="130" t="s">
        <v>346</v>
      </c>
      <c r="L115" s="115"/>
      <c r="M115" s="52">
        <v>80.28623916811091</v>
      </c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59"/>
    </row>
    <row r="116" spans="1:42" s="129" customFormat="1">
      <c r="A116" s="165">
        <v>1</v>
      </c>
      <c r="B116" s="115" t="s">
        <v>321</v>
      </c>
      <c r="C116" s="115"/>
      <c r="D116" s="115" t="s">
        <v>321</v>
      </c>
      <c r="E116" s="115">
        <v>2</v>
      </c>
      <c r="F116" s="115" t="s">
        <v>657</v>
      </c>
      <c r="G116" s="115">
        <v>3</v>
      </c>
      <c r="H116" s="52" t="s">
        <v>768</v>
      </c>
      <c r="I116" s="117" t="s">
        <v>211</v>
      </c>
      <c r="J116" s="135" t="s">
        <v>658</v>
      </c>
      <c r="K116" s="130" t="s">
        <v>346</v>
      </c>
      <c r="L116" s="115"/>
      <c r="M116" s="52">
        <v>143.7219259965338</v>
      </c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59"/>
    </row>
    <row r="117" spans="1:42" s="129" customFormat="1">
      <c r="A117" s="165">
        <v>1</v>
      </c>
      <c r="B117" s="115" t="s">
        <v>321</v>
      </c>
      <c r="C117" s="115"/>
      <c r="D117" s="115" t="s">
        <v>321</v>
      </c>
      <c r="E117" s="115">
        <v>2</v>
      </c>
      <c r="F117" s="115" t="s">
        <v>657</v>
      </c>
      <c r="G117" s="115">
        <v>4</v>
      </c>
      <c r="H117" s="52" t="s">
        <v>763</v>
      </c>
      <c r="I117" s="117" t="s">
        <v>211</v>
      </c>
      <c r="J117" s="135" t="s">
        <v>658</v>
      </c>
      <c r="K117" s="130" t="s">
        <v>346</v>
      </c>
      <c r="L117" s="115"/>
      <c r="M117" s="52">
        <v>61.65</v>
      </c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59"/>
    </row>
    <row r="118" spans="1:42" s="129" customFormat="1">
      <c r="A118" s="165">
        <v>1</v>
      </c>
      <c r="B118" s="115" t="s">
        <v>321</v>
      </c>
      <c r="C118" s="115"/>
      <c r="D118" s="115" t="s">
        <v>321</v>
      </c>
      <c r="E118" s="115">
        <v>2</v>
      </c>
      <c r="F118" s="115" t="s">
        <v>657</v>
      </c>
      <c r="G118" s="115">
        <v>5</v>
      </c>
      <c r="H118" s="52" t="s">
        <v>215</v>
      </c>
      <c r="I118" s="117" t="s">
        <v>211</v>
      </c>
      <c r="J118" s="135" t="s">
        <v>658</v>
      </c>
      <c r="K118" s="130" t="s">
        <v>346</v>
      </c>
      <c r="L118" s="115"/>
      <c r="M118" s="52">
        <v>49.32</v>
      </c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59"/>
    </row>
    <row r="119" spans="1:42" s="129" customFormat="1">
      <c r="A119" s="165">
        <v>1</v>
      </c>
      <c r="B119" s="115" t="s">
        <v>321</v>
      </c>
      <c r="C119" s="115"/>
      <c r="D119" s="115" t="s">
        <v>321</v>
      </c>
      <c r="E119" s="115">
        <v>2</v>
      </c>
      <c r="F119" s="115" t="s">
        <v>657</v>
      </c>
      <c r="G119" s="116">
        <v>6</v>
      </c>
      <c r="H119" s="538" t="s">
        <v>216</v>
      </c>
      <c r="I119" s="117" t="s">
        <v>211</v>
      </c>
      <c r="J119" s="135" t="s">
        <v>658</v>
      </c>
      <c r="K119" s="130" t="s">
        <v>346</v>
      </c>
      <c r="L119" s="115"/>
      <c r="M119" s="538">
        <v>93.488038277511961</v>
      </c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59"/>
    </row>
    <row r="120" spans="1:42" s="129" customFormat="1">
      <c r="A120" s="165">
        <v>1</v>
      </c>
      <c r="B120" s="115" t="s">
        <v>321</v>
      </c>
      <c r="C120" s="115"/>
      <c r="D120" s="115" t="s">
        <v>321</v>
      </c>
      <c r="E120" s="115">
        <v>2</v>
      </c>
      <c r="F120" s="115" t="s">
        <v>657</v>
      </c>
      <c r="G120" s="115">
        <v>7</v>
      </c>
      <c r="H120" s="52" t="s">
        <v>765</v>
      </c>
      <c r="I120" s="117" t="s">
        <v>211</v>
      </c>
      <c r="J120" s="135" t="s">
        <v>658</v>
      </c>
      <c r="K120" s="130" t="s">
        <v>346</v>
      </c>
      <c r="L120" s="115"/>
      <c r="M120" s="52">
        <v>179.16</v>
      </c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59"/>
    </row>
    <row r="121" spans="1:42" s="129" customFormat="1">
      <c r="A121" s="165">
        <v>1</v>
      </c>
      <c r="B121" s="115" t="s">
        <v>321</v>
      </c>
      <c r="C121" s="115"/>
      <c r="D121" s="115" t="s">
        <v>321</v>
      </c>
      <c r="E121" s="115">
        <v>2</v>
      </c>
      <c r="F121" s="115" t="s">
        <v>657</v>
      </c>
      <c r="G121" s="115">
        <v>8</v>
      </c>
      <c r="H121" s="52" t="s">
        <v>766</v>
      </c>
      <c r="I121" s="117" t="s">
        <v>211</v>
      </c>
      <c r="J121" s="135" t="s">
        <v>658</v>
      </c>
      <c r="K121" s="130" t="s">
        <v>346</v>
      </c>
      <c r="L121" s="115"/>
      <c r="M121" s="52">
        <v>179.16</v>
      </c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59"/>
    </row>
    <row r="122" spans="1:42" s="129" customFormat="1">
      <c r="A122" s="165">
        <v>1</v>
      </c>
      <c r="B122" s="115" t="s">
        <v>321</v>
      </c>
      <c r="C122" s="115"/>
      <c r="D122" s="115" t="s">
        <v>321</v>
      </c>
      <c r="E122" s="115">
        <v>2</v>
      </c>
      <c r="F122" s="115" t="s">
        <v>657</v>
      </c>
      <c r="G122" s="115">
        <v>9</v>
      </c>
      <c r="H122" s="52" t="s">
        <v>767</v>
      </c>
      <c r="I122" s="117" t="s">
        <v>211</v>
      </c>
      <c r="J122" s="135" t="s">
        <v>658</v>
      </c>
      <c r="K122" s="130" t="s">
        <v>346</v>
      </c>
      <c r="L122" s="115"/>
      <c r="M122" s="52">
        <v>171.78</v>
      </c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59"/>
    </row>
    <row r="123" spans="1:42" s="129" customFormat="1">
      <c r="A123" s="165">
        <v>1</v>
      </c>
      <c r="B123" s="115" t="s">
        <v>321</v>
      </c>
      <c r="C123" s="115"/>
      <c r="D123" s="115" t="s">
        <v>321</v>
      </c>
      <c r="E123" s="115">
        <v>2</v>
      </c>
      <c r="F123" s="115" t="s">
        <v>657</v>
      </c>
      <c r="G123" s="115">
        <v>10</v>
      </c>
      <c r="H123" s="538" t="s">
        <v>220</v>
      </c>
      <c r="I123" s="117" t="s">
        <v>211</v>
      </c>
      <c r="J123" s="135" t="s">
        <v>658</v>
      </c>
      <c r="K123" s="130" t="s">
        <v>346</v>
      </c>
      <c r="L123" s="115"/>
      <c r="M123" s="538">
        <v>63.333333333333336</v>
      </c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59"/>
    </row>
    <row r="124" spans="1:42" s="129" customFormat="1">
      <c r="A124" s="165">
        <v>1</v>
      </c>
      <c r="B124" s="115" t="s">
        <v>321</v>
      </c>
      <c r="C124" s="115"/>
      <c r="D124" s="115" t="s">
        <v>321</v>
      </c>
      <c r="E124" s="115">
        <v>2</v>
      </c>
      <c r="F124" s="115" t="s">
        <v>657</v>
      </c>
      <c r="G124" s="116">
        <v>11</v>
      </c>
      <c r="H124" s="538" t="s">
        <v>221</v>
      </c>
      <c r="I124" s="117" t="s">
        <v>211</v>
      </c>
      <c r="J124" s="135" t="s">
        <v>658</v>
      </c>
      <c r="K124" s="130" t="s">
        <v>346</v>
      </c>
      <c r="L124" s="115"/>
      <c r="M124" s="538">
        <v>63.333333333333336</v>
      </c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59"/>
    </row>
    <row r="125" spans="1:42" s="129" customFormat="1">
      <c r="A125" s="165">
        <v>1</v>
      </c>
      <c r="B125" s="115" t="s">
        <v>321</v>
      </c>
      <c r="C125" s="115"/>
      <c r="D125" s="115" t="s">
        <v>321</v>
      </c>
      <c r="E125" s="115">
        <v>2</v>
      </c>
      <c r="F125" s="115" t="s">
        <v>657</v>
      </c>
      <c r="G125" s="115">
        <v>12</v>
      </c>
      <c r="H125" s="538" t="s">
        <v>222</v>
      </c>
      <c r="I125" s="117" t="s">
        <v>211</v>
      </c>
      <c r="J125" s="135" t="s">
        <v>658</v>
      </c>
      <c r="K125" s="130" t="s">
        <v>346</v>
      </c>
      <c r="L125" s="115"/>
      <c r="M125" s="538">
        <v>12.412024291497975</v>
      </c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59"/>
    </row>
    <row r="126" spans="1:42" s="129" customFormat="1">
      <c r="A126" s="165">
        <v>1</v>
      </c>
      <c r="B126" s="115" t="s">
        <v>321</v>
      </c>
      <c r="C126" s="115"/>
      <c r="D126" s="115" t="s">
        <v>321</v>
      </c>
      <c r="E126" s="115">
        <v>2</v>
      </c>
      <c r="F126" s="115" t="s">
        <v>657</v>
      </c>
      <c r="G126" s="115">
        <v>13</v>
      </c>
      <c r="H126" s="52" t="s">
        <v>772</v>
      </c>
      <c r="I126" s="117" t="s">
        <v>211</v>
      </c>
      <c r="J126" s="135" t="s">
        <v>658</v>
      </c>
      <c r="K126" s="130" t="s">
        <v>346</v>
      </c>
      <c r="L126" s="115"/>
      <c r="M126" s="52">
        <v>5.41</v>
      </c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59"/>
    </row>
    <row r="127" spans="1:42" s="129" customFormat="1">
      <c r="A127" s="165">
        <v>1</v>
      </c>
      <c r="B127" s="115" t="s">
        <v>321</v>
      </c>
      <c r="C127" s="115"/>
      <c r="D127" s="115" t="s">
        <v>321</v>
      </c>
      <c r="E127" s="115">
        <v>2</v>
      </c>
      <c r="F127" s="115" t="s">
        <v>657</v>
      </c>
      <c r="G127" s="115">
        <v>14</v>
      </c>
      <c r="H127" s="538" t="s">
        <v>224</v>
      </c>
      <c r="I127" s="117" t="s">
        <v>211</v>
      </c>
      <c r="J127" s="135" t="s">
        <v>658</v>
      </c>
      <c r="K127" s="130" t="s">
        <v>346</v>
      </c>
      <c r="L127" s="115"/>
      <c r="M127" s="538">
        <v>12</v>
      </c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59"/>
    </row>
    <row r="128" spans="1:42" s="129" customFormat="1">
      <c r="A128" s="165">
        <v>1</v>
      </c>
      <c r="B128" s="115" t="s">
        <v>321</v>
      </c>
      <c r="C128" s="115"/>
      <c r="D128" s="115" t="s">
        <v>321</v>
      </c>
      <c r="E128" s="115">
        <v>2</v>
      </c>
      <c r="F128" s="115" t="s">
        <v>657</v>
      </c>
      <c r="G128" s="115">
        <v>15</v>
      </c>
      <c r="H128" s="52" t="s">
        <v>762</v>
      </c>
      <c r="I128" s="117" t="s">
        <v>211</v>
      </c>
      <c r="J128" s="135" t="s">
        <v>658</v>
      </c>
      <c r="K128" s="130" t="s">
        <v>346</v>
      </c>
      <c r="L128" s="115"/>
      <c r="M128" s="52">
        <v>80.28623916811091</v>
      </c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59"/>
    </row>
    <row r="129" spans="1:42" s="129" customFormat="1">
      <c r="A129" s="165">
        <v>1</v>
      </c>
      <c r="B129" s="115" t="s">
        <v>321</v>
      </c>
      <c r="C129" s="115"/>
      <c r="D129" s="115" t="s">
        <v>321</v>
      </c>
      <c r="E129" s="115">
        <v>2</v>
      </c>
      <c r="F129" s="115" t="s">
        <v>657</v>
      </c>
      <c r="G129" s="116">
        <v>16</v>
      </c>
      <c r="H129" s="52" t="s">
        <v>764</v>
      </c>
      <c r="I129" s="117" t="s">
        <v>211</v>
      </c>
      <c r="J129" s="135" t="s">
        <v>658</v>
      </c>
      <c r="K129" s="130" t="s">
        <v>346</v>
      </c>
      <c r="L129" s="133"/>
      <c r="M129" s="541">
        <v>143.7219259965338</v>
      </c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72"/>
    </row>
    <row r="130" spans="1:42" s="129" customFormat="1" ht="15" thickBot="1">
      <c r="A130" s="166">
        <v>1</v>
      </c>
      <c r="B130" s="118" t="s">
        <v>321</v>
      </c>
      <c r="C130" s="118"/>
      <c r="D130" s="118" t="s">
        <v>321</v>
      </c>
      <c r="E130" s="118">
        <v>2</v>
      </c>
      <c r="F130" s="118" t="s">
        <v>657</v>
      </c>
      <c r="G130" s="118">
        <v>17</v>
      </c>
      <c r="H130" s="539" t="s">
        <v>227</v>
      </c>
      <c r="I130" s="119" t="s">
        <v>211</v>
      </c>
      <c r="J130" s="136" t="s">
        <v>658</v>
      </c>
      <c r="K130" s="131" t="s">
        <v>346</v>
      </c>
      <c r="L130" s="118"/>
      <c r="M130" s="539">
        <v>376.78614912579752</v>
      </c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61"/>
    </row>
    <row r="131" spans="1:42" s="129" customFormat="1">
      <c r="A131" s="116">
        <v>1</v>
      </c>
      <c r="B131" s="116" t="s">
        <v>321</v>
      </c>
      <c r="C131" s="116"/>
      <c r="D131" s="116" t="s">
        <v>321</v>
      </c>
      <c r="E131" s="116">
        <v>2</v>
      </c>
      <c r="F131" s="116" t="s">
        <v>657</v>
      </c>
      <c r="G131" s="116">
        <v>18</v>
      </c>
      <c r="H131" s="537" t="s">
        <v>761</v>
      </c>
      <c r="I131" s="121" t="s">
        <v>228</v>
      </c>
      <c r="J131" s="134" t="s">
        <v>658</v>
      </c>
      <c r="K131" s="128" t="s">
        <v>346</v>
      </c>
      <c r="L131" s="116"/>
      <c r="M131" s="537">
        <v>49.32</v>
      </c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8"/>
    </row>
    <row r="132" spans="1:42" s="129" customFormat="1">
      <c r="A132" s="115">
        <v>1</v>
      </c>
      <c r="B132" s="115" t="s">
        <v>321</v>
      </c>
      <c r="C132" s="115"/>
      <c r="D132" s="115" t="s">
        <v>321</v>
      </c>
      <c r="E132" s="115">
        <v>2</v>
      </c>
      <c r="F132" s="115" t="s">
        <v>657</v>
      </c>
      <c r="G132" s="115">
        <v>19</v>
      </c>
      <c r="H132" s="52" t="s">
        <v>212</v>
      </c>
      <c r="I132" s="117" t="s">
        <v>228</v>
      </c>
      <c r="J132" s="135" t="s">
        <v>658</v>
      </c>
      <c r="K132" s="130" t="s">
        <v>346</v>
      </c>
      <c r="L132" s="115"/>
      <c r="M132" s="52">
        <v>80.28623916811091</v>
      </c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59"/>
    </row>
    <row r="133" spans="1:42" s="129" customFormat="1">
      <c r="A133" s="115">
        <v>1</v>
      </c>
      <c r="B133" s="115" t="s">
        <v>321</v>
      </c>
      <c r="C133" s="115"/>
      <c r="D133" s="115" t="s">
        <v>321</v>
      </c>
      <c r="E133" s="115">
        <v>2</v>
      </c>
      <c r="F133" s="115" t="s">
        <v>657</v>
      </c>
      <c r="G133" s="115">
        <v>20</v>
      </c>
      <c r="H133" s="52" t="s">
        <v>768</v>
      </c>
      <c r="I133" s="117" t="s">
        <v>228</v>
      </c>
      <c r="J133" s="135" t="s">
        <v>658</v>
      </c>
      <c r="K133" s="130" t="s">
        <v>346</v>
      </c>
      <c r="L133" s="115"/>
      <c r="M133" s="52">
        <v>143.7219259965338</v>
      </c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59"/>
    </row>
    <row r="134" spans="1:42" s="129" customFormat="1">
      <c r="A134" s="115">
        <v>1</v>
      </c>
      <c r="B134" s="115" t="s">
        <v>321</v>
      </c>
      <c r="C134" s="115"/>
      <c r="D134" s="115" t="s">
        <v>321</v>
      </c>
      <c r="E134" s="115">
        <v>2</v>
      </c>
      <c r="F134" s="115" t="s">
        <v>657</v>
      </c>
      <c r="G134" s="116">
        <v>21</v>
      </c>
      <c r="H134" s="52" t="s">
        <v>763</v>
      </c>
      <c r="I134" s="117" t="s">
        <v>228</v>
      </c>
      <c r="J134" s="135" t="s">
        <v>658</v>
      </c>
      <c r="K134" s="130" t="s">
        <v>346</v>
      </c>
      <c r="L134" s="115"/>
      <c r="M134" s="52">
        <v>61.65</v>
      </c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59"/>
    </row>
    <row r="135" spans="1:42" s="129" customFormat="1">
      <c r="A135" s="115">
        <v>1</v>
      </c>
      <c r="B135" s="115" t="s">
        <v>321</v>
      </c>
      <c r="C135" s="115"/>
      <c r="D135" s="115" t="s">
        <v>321</v>
      </c>
      <c r="E135" s="115">
        <v>2</v>
      </c>
      <c r="F135" s="115" t="s">
        <v>657</v>
      </c>
      <c r="G135" s="115">
        <v>22</v>
      </c>
      <c r="H135" s="52" t="s">
        <v>215</v>
      </c>
      <c r="I135" s="117" t="s">
        <v>228</v>
      </c>
      <c r="J135" s="135" t="s">
        <v>658</v>
      </c>
      <c r="K135" s="130" t="s">
        <v>346</v>
      </c>
      <c r="L135" s="115"/>
      <c r="M135" s="52">
        <v>49.32</v>
      </c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59"/>
    </row>
    <row r="136" spans="1:42" s="129" customFormat="1">
      <c r="A136" s="115">
        <v>1</v>
      </c>
      <c r="B136" s="115" t="s">
        <v>321</v>
      </c>
      <c r="C136" s="115"/>
      <c r="D136" s="115" t="s">
        <v>321</v>
      </c>
      <c r="E136" s="115">
        <v>2</v>
      </c>
      <c r="F136" s="115" t="s">
        <v>657</v>
      </c>
      <c r="G136" s="115">
        <v>23</v>
      </c>
      <c r="H136" s="538" t="s">
        <v>216</v>
      </c>
      <c r="I136" s="117" t="s">
        <v>228</v>
      </c>
      <c r="J136" s="135" t="s">
        <v>658</v>
      </c>
      <c r="K136" s="130" t="s">
        <v>346</v>
      </c>
      <c r="L136" s="115"/>
      <c r="M136" s="538">
        <v>93.488038277511961</v>
      </c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59"/>
    </row>
    <row r="137" spans="1:42" s="129" customFormat="1">
      <c r="A137" s="115">
        <v>1</v>
      </c>
      <c r="B137" s="115" t="s">
        <v>321</v>
      </c>
      <c r="C137" s="115"/>
      <c r="D137" s="115" t="s">
        <v>321</v>
      </c>
      <c r="E137" s="115">
        <v>2</v>
      </c>
      <c r="F137" s="115" t="s">
        <v>657</v>
      </c>
      <c r="G137" s="115">
        <v>24</v>
      </c>
      <c r="H137" s="52" t="s">
        <v>765</v>
      </c>
      <c r="I137" s="117" t="s">
        <v>228</v>
      </c>
      <c r="J137" s="135" t="s">
        <v>658</v>
      </c>
      <c r="K137" s="130" t="s">
        <v>346</v>
      </c>
      <c r="L137" s="115"/>
      <c r="M137" s="52">
        <v>179.16</v>
      </c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59"/>
    </row>
    <row r="138" spans="1:42" s="129" customFormat="1">
      <c r="A138" s="115">
        <v>1</v>
      </c>
      <c r="B138" s="115" t="s">
        <v>321</v>
      </c>
      <c r="C138" s="115"/>
      <c r="D138" s="115" t="s">
        <v>321</v>
      </c>
      <c r="E138" s="115">
        <v>2</v>
      </c>
      <c r="F138" s="115" t="s">
        <v>657</v>
      </c>
      <c r="G138" s="115">
        <v>25</v>
      </c>
      <c r="H138" s="52" t="s">
        <v>766</v>
      </c>
      <c r="I138" s="117" t="s">
        <v>228</v>
      </c>
      <c r="J138" s="135" t="s">
        <v>658</v>
      </c>
      <c r="K138" s="130" t="s">
        <v>346</v>
      </c>
      <c r="L138" s="115"/>
      <c r="M138" s="52">
        <v>179.16</v>
      </c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59"/>
    </row>
    <row r="139" spans="1:42" s="129" customFormat="1">
      <c r="A139" s="115">
        <v>1</v>
      </c>
      <c r="B139" s="115" t="s">
        <v>321</v>
      </c>
      <c r="C139" s="115"/>
      <c r="D139" s="115" t="s">
        <v>321</v>
      </c>
      <c r="E139" s="115">
        <v>2</v>
      </c>
      <c r="F139" s="115" t="s">
        <v>657</v>
      </c>
      <c r="G139" s="116">
        <v>26</v>
      </c>
      <c r="H139" s="52" t="s">
        <v>767</v>
      </c>
      <c r="I139" s="117" t="s">
        <v>228</v>
      </c>
      <c r="J139" s="135" t="s">
        <v>658</v>
      </c>
      <c r="K139" s="130" t="s">
        <v>346</v>
      </c>
      <c r="L139" s="115"/>
      <c r="M139" s="52">
        <v>171.78</v>
      </c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59"/>
    </row>
    <row r="140" spans="1:42" s="129" customFormat="1">
      <c r="A140" s="115">
        <v>1</v>
      </c>
      <c r="B140" s="115" t="s">
        <v>321</v>
      </c>
      <c r="C140" s="115"/>
      <c r="D140" s="115" t="s">
        <v>321</v>
      </c>
      <c r="E140" s="115">
        <v>2</v>
      </c>
      <c r="F140" s="115" t="s">
        <v>657</v>
      </c>
      <c r="G140" s="115">
        <v>27</v>
      </c>
      <c r="H140" s="538" t="s">
        <v>220</v>
      </c>
      <c r="I140" s="117" t="s">
        <v>228</v>
      </c>
      <c r="J140" s="135" t="s">
        <v>658</v>
      </c>
      <c r="K140" s="130" t="s">
        <v>346</v>
      </c>
      <c r="L140" s="115"/>
      <c r="M140" s="538">
        <v>63.333333333333336</v>
      </c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59"/>
    </row>
    <row r="141" spans="1:42" s="129" customFormat="1">
      <c r="A141" s="115">
        <v>1</v>
      </c>
      <c r="B141" s="115" t="s">
        <v>321</v>
      </c>
      <c r="C141" s="115"/>
      <c r="D141" s="115" t="s">
        <v>321</v>
      </c>
      <c r="E141" s="115">
        <v>2</v>
      </c>
      <c r="F141" s="115" t="s">
        <v>657</v>
      </c>
      <c r="G141" s="115">
        <v>28</v>
      </c>
      <c r="H141" s="538" t="s">
        <v>221</v>
      </c>
      <c r="I141" s="117" t="s">
        <v>228</v>
      </c>
      <c r="J141" s="135" t="s">
        <v>658</v>
      </c>
      <c r="K141" s="130" t="s">
        <v>346</v>
      </c>
      <c r="L141" s="115"/>
      <c r="M141" s="538">
        <v>63.333333333333336</v>
      </c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59"/>
    </row>
    <row r="142" spans="1:42" s="129" customFormat="1">
      <c r="A142" s="115">
        <v>1</v>
      </c>
      <c r="B142" s="115" t="s">
        <v>321</v>
      </c>
      <c r="C142" s="115"/>
      <c r="D142" s="115" t="s">
        <v>321</v>
      </c>
      <c r="E142" s="115">
        <v>2</v>
      </c>
      <c r="F142" s="115" t="s">
        <v>657</v>
      </c>
      <c r="G142" s="115">
        <v>29</v>
      </c>
      <c r="H142" s="538" t="s">
        <v>222</v>
      </c>
      <c r="I142" s="117" t="s">
        <v>228</v>
      </c>
      <c r="J142" s="135" t="s">
        <v>658</v>
      </c>
      <c r="K142" s="130" t="s">
        <v>346</v>
      </c>
      <c r="L142" s="115"/>
      <c r="M142" s="538">
        <v>12.412024291497975</v>
      </c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59"/>
    </row>
    <row r="143" spans="1:42" s="129" customFormat="1">
      <c r="A143" s="115">
        <v>1</v>
      </c>
      <c r="B143" s="115" t="s">
        <v>321</v>
      </c>
      <c r="C143" s="115"/>
      <c r="D143" s="115" t="s">
        <v>321</v>
      </c>
      <c r="E143" s="115">
        <v>2</v>
      </c>
      <c r="F143" s="115" t="s">
        <v>657</v>
      </c>
      <c r="G143" s="115">
        <v>30</v>
      </c>
      <c r="H143" s="52" t="s">
        <v>772</v>
      </c>
      <c r="I143" s="117" t="s">
        <v>228</v>
      </c>
      <c r="J143" s="135" t="s">
        <v>658</v>
      </c>
      <c r="K143" s="130" t="s">
        <v>346</v>
      </c>
      <c r="L143" s="115"/>
      <c r="M143" s="52">
        <v>5.41</v>
      </c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59"/>
    </row>
    <row r="144" spans="1:42" s="129" customFormat="1">
      <c r="A144" s="115">
        <v>1</v>
      </c>
      <c r="B144" s="115" t="s">
        <v>321</v>
      </c>
      <c r="C144" s="115"/>
      <c r="D144" s="115" t="s">
        <v>321</v>
      </c>
      <c r="E144" s="115">
        <v>2</v>
      </c>
      <c r="F144" s="115" t="s">
        <v>657</v>
      </c>
      <c r="G144" s="116">
        <v>31</v>
      </c>
      <c r="H144" s="538" t="s">
        <v>224</v>
      </c>
      <c r="I144" s="117" t="s">
        <v>228</v>
      </c>
      <c r="J144" s="135" t="s">
        <v>658</v>
      </c>
      <c r="K144" s="130" t="s">
        <v>346</v>
      </c>
      <c r="L144" s="115"/>
      <c r="M144" s="538">
        <v>12</v>
      </c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59"/>
    </row>
    <row r="145" spans="1:42" s="129" customFormat="1">
      <c r="A145" s="115">
        <v>1</v>
      </c>
      <c r="B145" s="115" t="s">
        <v>321</v>
      </c>
      <c r="C145" s="115"/>
      <c r="D145" s="115" t="s">
        <v>321</v>
      </c>
      <c r="E145" s="115">
        <v>2</v>
      </c>
      <c r="F145" s="115" t="s">
        <v>657</v>
      </c>
      <c r="G145" s="115">
        <v>32</v>
      </c>
      <c r="H145" s="52" t="s">
        <v>762</v>
      </c>
      <c r="I145" s="117" t="s">
        <v>228</v>
      </c>
      <c r="J145" s="135" t="s">
        <v>658</v>
      </c>
      <c r="K145" s="130" t="s">
        <v>346</v>
      </c>
      <c r="L145" s="115"/>
      <c r="M145" s="52">
        <v>80.28623916811091</v>
      </c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59"/>
    </row>
    <row r="146" spans="1:42" s="129" customFormat="1">
      <c r="A146" s="115">
        <v>1</v>
      </c>
      <c r="B146" s="115" t="s">
        <v>321</v>
      </c>
      <c r="C146" s="115"/>
      <c r="D146" s="115" t="s">
        <v>321</v>
      </c>
      <c r="E146" s="115">
        <v>2</v>
      </c>
      <c r="F146" s="115" t="s">
        <v>657</v>
      </c>
      <c r="G146" s="115">
        <v>33</v>
      </c>
      <c r="H146" s="52" t="s">
        <v>764</v>
      </c>
      <c r="I146" s="117" t="s">
        <v>228</v>
      </c>
      <c r="J146" s="135" t="s">
        <v>658</v>
      </c>
      <c r="K146" s="130" t="s">
        <v>346</v>
      </c>
      <c r="L146" s="133"/>
      <c r="M146" s="541">
        <v>143.7219259965338</v>
      </c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72"/>
    </row>
    <row r="147" spans="1:42" s="129" customFormat="1" ht="15" thickBot="1">
      <c r="A147" s="133">
        <v>1</v>
      </c>
      <c r="B147" s="133" t="s">
        <v>321</v>
      </c>
      <c r="C147" s="133"/>
      <c r="D147" s="133" t="s">
        <v>321</v>
      </c>
      <c r="E147" s="133">
        <v>2</v>
      </c>
      <c r="F147" s="133" t="s">
        <v>657</v>
      </c>
      <c r="G147" s="133">
        <v>34</v>
      </c>
      <c r="H147" s="539" t="s">
        <v>227</v>
      </c>
      <c r="I147" s="143" t="s">
        <v>228</v>
      </c>
      <c r="J147" s="137" t="s">
        <v>658</v>
      </c>
      <c r="K147" s="132" t="s">
        <v>346</v>
      </c>
      <c r="L147" s="133"/>
      <c r="M147" s="539">
        <v>376.78614912579752</v>
      </c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61"/>
    </row>
    <row r="148" spans="1:42" s="129" customFormat="1">
      <c r="A148" s="162">
        <v>1</v>
      </c>
      <c r="B148" s="157" t="s">
        <v>321</v>
      </c>
      <c r="C148" s="157"/>
      <c r="D148" s="157" t="s">
        <v>321</v>
      </c>
      <c r="E148" s="157">
        <v>2</v>
      </c>
      <c r="F148" s="157" t="s">
        <v>657</v>
      </c>
      <c r="G148" s="157">
        <v>35</v>
      </c>
      <c r="H148" s="537" t="s">
        <v>761</v>
      </c>
      <c r="I148" s="163" t="s">
        <v>230</v>
      </c>
      <c r="J148" s="219" t="s">
        <v>658</v>
      </c>
      <c r="K148" s="213" t="s">
        <v>346</v>
      </c>
      <c r="L148" s="157"/>
      <c r="M148" s="381">
        <v>20.3445</v>
      </c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8"/>
    </row>
    <row r="149" spans="1:42" s="129" customFormat="1">
      <c r="A149" s="165">
        <v>1</v>
      </c>
      <c r="B149" s="115" t="s">
        <v>321</v>
      </c>
      <c r="C149" s="115"/>
      <c r="D149" s="115" t="s">
        <v>321</v>
      </c>
      <c r="E149" s="115">
        <v>2</v>
      </c>
      <c r="F149" s="115" t="s">
        <v>657</v>
      </c>
      <c r="G149" s="116">
        <v>36</v>
      </c>
      <c r="H149" s="52" t="s">
        <v>212</v>
      </c>
      <c r="I149" s="117" t="s">
        <v>230</v>
      </c>
      <c r="J149" s="135" t="s">
        <v>658</v>
      </c>
      <c r="K149" s="130" t="s">
        <v>346</v>
      </c>
      <c r="L149" s="115"/>
      <c r="M149" s="542">
        <v>50.23624679376082</v>
      </c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59"/>
    </row>
    <row r="150" spans="1:42" s="129" customFormat="1">
      <c r="A150" s="165">
        <v>1</v>
      </c>
      <c r="B150" s="115" t="s">
        <v>321</v>
      </c>
      <c r="C150" s="115"/>
      <c r="D150" s="115" t="s">
        <v>321</v>
      </c>
      <c r="E150" s="115">
        <v>2</v>
      </c>
      <c r="F150" s="115" t="s">
        <v>657</v>
      </c>
      <c r="G150" s="115">
        <v>37</v>
      </c>
      <c r="H150" s="52" t="s">
        <v>768</v>
      </c>
      <c r="I150" s="117" t="s">
        <v>230</v>
      </c>
      <c r="J150" s="135" t="s">
        <v>658</v>
      </c>
      <c r="K150" s="130" t="s">
        <v>346</v>
      </c>
      <c r="L150" s="115"/>
      <c r="M150" s="542">
        <v>153.38069999999999</v>
      </c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59"/>
    </row>
    <row r="151" spans="1:42" s="129" customFormat="1">
      <c r="A151" s="165">
        <v>1</v>
      </c>
      <c r="B151" s="115" t="s">
        <v>321</v>
      </c>
      <c r="C151" s="115"/>
      <c r="D151" s="115" t="s">
        <v>321</v>
      </c>
      <c r="E151" s="115">
        <v>2</v>
      </c>
      <c r="F151" s="115" t="s">
        <v>657</v>
      </c>
      <c r="G151" s="115">
        <v>38</v>
      </c>
      <c r="H151" s="52" t="s">
        <v>763</v>
      </c>
      <c r="I151" s="117" t="s">
        <v>230</v>
      </c>
      <c r="J151" s="135" t="s">
        <v>658</v>
      </c>
      <c r="K151" s="130" t="s">
        <v>346</v>
      </c>
      <c r="L151" s="115"/>
      <c r="M151" s="381">
        <v>20.3445</v>
      </c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59"/>
    </row>
    <row r="152" spans="1:42" s="129" customFormat="1">
      <c r="A152" s="165">
        <v>1</v>
      </c>
      <c r="B152" s="115" t="s">
        <v>321</v>
      </c>
      <c r="C152" s="115"/>
      <c r="D152" s="115" t="s">
        <v>321</v>
      </c>
      <c r="E152" s="115">
        <v>2</v>
      </c>
      <c r="F152" s="115" t="s">
        <v>657</v>
      </c>
      <c r="G152" s="115">
        <v>39</v>
      </c>
      <c r="H152" s="52" t="s">
        <v>215</v>
      </c>
      <c r="I152" s="117" t="s">
        <v>230</v>
      </c>
      <c r="J152" s="135" t="s">
        <v>658</v>
      </c>
      <c r="K152" s="130" t="s">
        <v>346</v>
      </c>
      <c r="L152" s="115"/>
      <c r="M152" s="52">
        <v>20.3445</v>
      </c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59"/>
    </row>
    <row r="153" spans="1:42" s="129" customFormat="1">
      <c r="A153" s="165">
        <v>1</v>
      </c>
      <c r="B153" s="115" t="s">
        <v>321</v>
      </c>
      <c r="C153" s="115"/>
      <c r="D153" s="115" t="s">
        <v>321</v>
      </c>
      <c r="E153" s="115">
        <v>2</v>
      </c>
      <c r="F153" s="115" t="s">
        <v>657</v>
      </c>
      <c r="G153" s="115">
        <v>40</v>
      </c>
      <c r="H153" s="538" t="s">
        <v>216</v>
      </c>
      <c r="I153" s="117" t="s">
        <v>230</v>
      </c>
      <c r="J153" s="135" t="s">
        <v>658</v>
      </c>
      <c r="K153" s="130" t="s">
        <v>346</v>
      </c>
      <c r="L153" s="115"/>
      <c r="M153" s="538">
        <v>228.41332207524158</v>
      </c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59"/>
    </row>
    <row r="154" spans="1:42" s="129" customFormat="1">
      <c r="A154" s="165">
        <v>1</v>
      </c>
      <c r="B154" s="115" t="s">
        <v>321</v>
      </c>
      <c r="C154" s="115"/>
      <c r="D154" s="115" t="s">
        <v>321</v>
      </c>
      <c r="E154" s="115">
        <v>2</v>
      </c>
      <c r="F154" s="115" t="s">
        <v>657</v>
      </c>
      <c r="G154" s="116">
        <v>41</v>
      </c>
      <c r="H154" s="52" t="s">
        <v>765</v>
      </c>
      <c r="I154" s="117" t="s">
        <v>230</v>
      </c>
      <c r="J154" s="135" t="s">
        <v>658</v>
      </c>
      <c r="K154" s="130" t="s">
        <v>346</v>
      </c>
      <c r="L154" s="115"/>
      <c r="M154" s="52">
        <v>59.122799999999998</v>
      </c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59"/>
    </row>
    <row r="155" spans="1:42" s="129" customFormat="1">
      <c r="A155" s="165">
        <v>1</v>
      </c>
      <c r="B155" s="115" t="s">
        <v>321</v>
      </c>
      <c r="C155" s="115"/>
      <c r="D155" s="115" t="s">
        <v>321</v>
      </c>
      <c r="E155" s="115">
        <v>2</v>
      </c>
      <c r="F155" s="115" t="s">
        <v>657</v>
      </c>
      <c r="G155" s="115">
        <v>42</v>
      </c>
      <c r="H155" s="52" t="s">
        <v>766</v>
      </c>
      <c r="I155" s="117" t="s">
        <v>230</v>
      </c>
      <c r="J155" s="135" t="s">
        <v>658</v>
      </c>
      <c r="K155" s="130" t="s">
        <v>346</v>
      </c>
      <c r="L155" s="115"/>
      <c r="M155" s="52">
        <v>59.122799999999998</v>
      </c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59"/>
    </row>
    <row r="156" spans="1:42" s="129" customFormat="1">
      <c r="A156" s="165">
        <v>1</v>
      </c>
      <c r="B156" s="115" t="s">
        <v>321</v>
      </c>
      <c r="C156" s="115"/>
      <c r="D156" s="115" t="s">
        <v>321</v>
      </c>
      <c r="E156" s="115">
        <v>2</v>
      </c>
      <c r="F156" s="115" t="s">
        <v>657</v>
      </c>
      <c r="G156" s="115">
        <v>43</v>
      </c>
      <c r="H156" s="52" t="s">
        <v>767</v>
      </c>
      <c r="I156" s="117" t="s">
        <v>230</v>
      </c>
      <c r="J156" s="135" t="s">
        <v>658</v>
      </c>
      <c r="K156" s="130" t="s">
        <v>346</v>
      </c>
      <c r="L156" s="115"/>
      <c r="M156" s="52">
        <v>56.687399999999997</v>
      </c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59"/>
    </row>
    <row r="157" spans="1:42" s="129" customFormat="1">
      <c r="A157" s="165">
        <v>1</v>
      </c>
      <c r="B157" s="115" t="s">
        <v>321</v>
      </c>
      <c r="C157" s="115"/>
      <c r="D157" s="115" t="s">
        <v>321</v>
      </c>
      <c r="E157" s="115">
        <v>2</v>
      </c>
      <c r="F157" s="115" t="s">
        <v>657</v>
      </c>
      <c r="G157" s="115">
        <v>44</v>
      </c>
      <c r="H157" s="538" t="s">
        <v>220</v>
      </c>
      <c r="I157" s="117" t="s">
        <v>230</v>
      </c>
      <c r="J157" s="135" t="s">
        <v>658</v>
      </c>
      <c r="K157" s="130" t="s">
        <v>346</v>
      </c>
      <c r="L157" s="115"/>
      <c r="M157" s="538">
        <v>564.7539035535217</v>
      </c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59"/>
    </row>
    <row r="158" spans="1:42" s="129" customFormat="1">
      <c r="A158" s="165">
        <v>1</v>
      </c>
      <c r="B158" s="115" t="s">
        <v>321</v>
      </c>
      <c r="C158" s="115"/>
      <c r="D158" s="115" t="s">
        <v>321</v>
      </c>
      <c r="E158" s="115">
        <v>2</v>
      </c>
      <c r="F158" s="115" t="s">
        <v>657</v>
      </c>
      <c r="G158" s="115">
        <v>45</v>
      </c>
      <c r="H158" s="538" t="s">
        <v>221</v>
      </c>
      <c r="I158" s="117" t="s">
        <v>230</v>
      </c>
      <c r="J158" s="135" t="s">
        <v>658</v>
      </c>
      <c r="K158" s="130" t="s">
        <v>346</v>
      </c>
      <c r="L158" s="115"/>
      <c r="M158" s="538">
        <v>564.7539035535217</v>
      </c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59"/>
    </row>
    <row r="159" spans="1:42" s="129" customFormat="1">
      <c r="A159" s="165">
        <v>1</v>
      </c>
      <c r="B159" s="115" t="s">
        <v>321</v>
      </c>
      <c r="C159" s="115"/>
      <c r="D159" s="115" t="s">
        <v>321</v>
      </c>
      <c r="E159" s="115">
        <v>2</v>
      </c>
      <c r="F159" s="115" t="s">
        <v>657</v>
      </c>
      <c r="G159" s="116">
        <v>46</v>
      </c>
      <c r="H159" s="538" t="s">
        <v>222</v>
      </c>
      <c r="I159" s="117" t="s">
        <v>230</v>
      </c>
      <c r="J159" s="135" t="s">
        <v>658</v>
      </c>
      <c r="K159" s="130" t="s">
        <v>346</v>
      </c>
      <c r="L159" s="115"/>
      <c r="M159" s="538">
        <v>23.456696038739381</v>
      </c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59"/>
    </row>
    <row r="160" spans="1:42" s="129" customFormat="1">
      <c r="A160" s="165">
        <v>1</v>
      </c>
      <c r="B160" s="115" t="s">
        <v>321</v>
      </c>
      <c r="C160" s="115"/>
      <c r="D160" s="115" t="s">
        <v>321</v>
      </c>
      <c r="E160" s="115">
        <v>2</v>
      </c>
      <c r="F160" s="115" t="s">
        <v>657</v>
      </c>
      <c r="G160" s="115">
        <v>47</v>
      </c>
      <c r="H160" s="52" t="s">
        <v>772</v>
      </c>
      <c r="I160" s="117" t="s">
        <v>230</v>
      </c>
      <c r="J160" s="135" t="s">
        <v>658</v>
      </c>
      <c r="K160" s="130" t="s">
        <v>346</v>
      </c>
      <c r="L160" s="115"/>
      <c r="M160" s="52">
        <v>1.7853000000000001</v>
      </c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59"/>
    </row>
    <row r="161" spans="1:42" s="129" customFormat="1">
      <c r="A161" s="165">
        <v>1</v>
      </c>
      <c r="B161" s="115" t="s">
        <v>321</v>
      </c>
      <c r="C161" s="115"/>
      <c r="D161" s="115" t="s">
        <v>321</v>
      </c>
      <c r="E161" s="115">
        <v>2</v>
      </c>
      <c r="F161" s="115" t="s">
        <v>657</v>
      </c>
      <c r="G161" s="115">
        <v>48</v>
      </c>
      <c r="H161" s="538" t="s">
        <v>224</v>
      </c>
      <c r="I161" s="117" t="s">
        <v>230</v>
      </c>
      <c r="J161" s="135" t="s">
        <v>658</v>
      </c>
      <c r="K161" s="130" t="s">
        <v>346</v>
      </c>
      <c r="L161" s="115"/>
      <c r="M161" s="538">
        <v>23.456696038739381</v>
      </c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59"/>
    </row>
    <row r="162" spans="1:42" s="129" customFormat="1">
      <c r="A162" s="165">
        <v>1</v>
      </c>
      <c r="B162" s="115" t="s">
        <v>321</v>
      </c>
      <c r="C162" s="115"/>
      <c r="D162" s="115" t="s">
        <v>321</v>
      </c>
      <c r="E162" s="115">
        <v>2</v>
      </c>
      <c r="F162" s="115" t="s">
        <v>657</v>
      </c>
      <c r="G162" s="115">
        <v>49</v>
      </c>
      <c r="H162" s="52" t="s">
        <v>762</v>
      </c>
      <c r="I162" s="117" t="s">
        <v>230</v>
      </c>
      <c r="J162" s="135" t="s">
        <v>658</v>
      </c>
      <c r="K162" s="130" t="s">
        <v>346</v>
      </c>
      <c r="L162" s="115"/>
      <c r="M162" s="542">
        <v>50.23624679376082</v>
      </c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59"/>
    </row>
    <row r="163" spans="1:42" s="129" customFormat="1">
      <c r="A163" s="165">
        <v>1</v>
      </c>
      <c r="B163" s="115" t="s">
        <v>321</v>
      </c>
      <c r="C163" s="115"/>
      <c r="D163" s="115" t="s">
        <v>321</v>
      </c>
      <c r="E163" s="115">
        <v>2</v>
      </c>
      <c r="F163" s="115" t="s">
        <v>657</v>
      </c>
      <c r="G163" s="115">
        <v>50</v>
      </c>
      <c r="H163" s="52" t="s">
        <v>764</v>
      </c>
      <c r="I163" s="117" t="s">
        <v>230</v>
      </c>
      <c r="J163" s="135" t="s">
        <v>658</v>
      </c>
      <c r="K163" s="130" t="s">
        <v>346</v>
      </c>
      <c r="L163" s="133"/>
      <c r="M163" s="542">
        <v>153.38069999999999</v>
      </c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72"/>
    </row>
    <row r="164" spans="1:42" s="129" customFormat="1" ht="15" thickBot="1">
      <c r="A164" s="166">
        <v>1</v>
      </c>
      <c r="B164" s="118" t="s">
        <v>321</v>
      </c>
      <c r="C164" s="118"/>
      <c r="D164" s="118" t="s">
        <v>321</v>
      </c>
      <c r="E164" s="118">
        <v>2</v>
      </c>
      <c r="F164" s="118" t="s">
        <v>657</v>
      </c>
      <c r="G164" s="160">
        <v>51</v>
      </c>
      <c r="H164" s="539" t="s">
        <v>227</v>
      </c>
      <c r="I164" s="119" t="s">
        <v>230</v>
      </c>
      <c r="J164" s="136" t="s">
        <v>658</v>
      </c>
      <c r="K164" s="131" t="s">
        <v>346</v>
      </c>
      <c r="L164" s="118"/>
      <c r="M164" s="539">
        <v>574.47609443621604</v>
      </c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61"/>
    </row>
    <row r="165" spans="1:42" s="129" customFormat="1">
      <c r="A165" s="162">
        <v>1</v>
      </c>
      <c r="B165" s="157" t="s">
        <v>321</v>
      </c>
      <c r="C165" s="157"/>
      <c r="D165" s="157" t="s">
        <v>321</v>
      </c>
      <c r="E165" s="157">
        <v>2</v>
      </c>
      <c r="F165" s="157" t="s">
        <v>657</v>
      </c>
      <c r="G165" s="157">
        <v>52</v>
      </c>
      <c r="H165" s="537" t="s">
        <v>761</v>
      </c>
      <c r="I165" s="163" t="s">
        <v>231</v>
      </c>
      <c r="J165" s="219" t="s">
        <v>658</v>
      </c>
      <c r="K165" s="213" t="s">
        <v>346</v>
      </c>
      <c r="L165" s="157"/>
      <c r="M165" s="537">
        <v>49.32</v>
      </c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57"/>
      <c r="AJ165" s="157"/>
      <c r="AK165" s="157"/>
      <c r="AL165" s="157"/>
      <c r="AM165" s="157"/>
      <c r="AN165" s="157"/>
      <c r="AO165" s="157"/>
      <c r="AP165" s="158"/>
    </row>
    <row r="166" spans="1:42" s="129" customFormat="1">
      <c r="A166" s="165">
        <v>1</v>
      </c>
      <c r="B166" s="115" t="s">
        <v>321</v>
      </c>
      <c r="C166" s="115"/>
      <c r="D166" s="115" t="s">
        <v>321</v>
      </c>
      <c r="E166" s="115">
        <v>2</v>
      </c>
      <c r="F166" s="115" t="s">
        <v>657</v>
      </c>
      <c r="G166" s="115">
        <v>53</v>
      </c>
      <c r="H166" s="52" t="s">
        <v>212</v>
      </c>
      <c r="I166" s="117" t="s">
        <v>231</v>
      </c>
      <c r="J166" s="137" t="s">
        <v>658</v>
      </c>
      <c r="K166" s="130" t="s">
        <v>346</v>
      </c>
      <c r="L166" s="133"/>
      <c r="M166" s="52">
        <v>80.28623916811091</v>
      </c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59"/>
    </row>
    <row r="167" spans="1:42" s="129" customFormat="1">
      <c r="A167" s="165">
        <v>1</v>
      </c>
      <c r="B167" s="115" t="s">
        <v>321</v>
      </c>
      <c r="C167" s="115"/>
      <c r="D167" s="115" t="s">
        <v>321</v>
      </c>
      <c r="E167" s="115">
        <v>2</v>
      </c>
      <c r="F167" s="115" t="s">
        <v>657</v>
      </c>
      <c r="G167" s="115">
        <v>54</v>
      </c>
      <c r="H167" s="52" t="s">
        <v>768</v>
      </c>
      <c r="I167" s="117" t="s">
        <v>231</v>
      </c>
      <c r="J167" s="137" t="s">
        <v>658</v>
      </c>
      <c r="K167" s="130" t="s">
        <v>346</v>
      </c>
      <c r="L167" s="133"/>
      <c r="M167" s="542">
        <v>153.38069999999999</v>
      </c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59"/>
    </row>
    <row r="168" spans="1:42" s="129" customFormat="1">
      <c r="A168" s="165">
        <v>1</v>
      </c>
      <c r="B168" s="115" t="s">
        <v>321</v>
      </c>
      <c r="C168" s="115"/>
      <c r="D168" s="115" t="s">
        <v>321</v>
      </c>
      <c r="E168" s="115">
        <v>2</v>
      </c>
      <c r="F168" s="115" t="s">
        <v>657</v>
      </c>
      <c r="G168" s="115">
        <v>55</v>
      </c>
      <c r="H168" s="52" t="s">
        <v>763</v>
      </c>
      <c r="I168" s="117" t="s">
        <v>231</v>
      </c>
      <c r="J168" s="137" t="s">
        <v>658</v>
      </c>
      <c r="K168" s="130" t="s">
        <v>346</v>
      </c>
      <c r="L168" s="133"/>
      <c r="M168" s="52">
        <v>61.65</v>
      </c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59"/>
    </row>
    <row r="169" spans="1:42" s="129" customFormat="1">
      <c r="A169" s="165">
        <v>1</v>
      </c>
      <c r="B169" s="115" t="s">
        <v>321</v>
      </c>
      <c r="C169" s="115"/>
      <c r="D169" s="115" t="s">
        <v>321</v>
      </c>
      <c r="E169" s="115">
        <v>2</v>
      </c>
      <c r="F169" s="115" t="s">
        <v>657</v>
      </c>
      <c r="G169" s="116">
        <v>56</v>
      </c>
      <c r="H169" s="52" t="s">
        <v>215</v>
      </c>
      <c r="I169" s="117" t="s">
        <v>231</v>
      </c>
      <c r="J169" s="137" t="s">
        <v>658</v>
      </c>
      <c r="K169" s="130" t="s">
        <v>346</v>
      </c>
      <c r="L169" s="133"/>
      <c r="M169" s="52">
        <v>49.32</v>
      </c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59"/>
    </row>
    <row r="170" spans="1:42" s="129" customFormat="1">
      <c r="A170" s="165">
        <v>1</v>
      </c>
      <c r="B170" s="115" t="s">
        <v>321</v>
      </c>
      <c r="C170" s="115"/>
      <c r="D170" s="115" t="s">
        <v>321</v>
      </c>
      <c r="E170" s="115">
        <v>2</v>
      </c>
      <c r="F170" s="115" t="s">
        <v>657</v>
      </c>
      <c r="G170" s="115">
        <v>57</v>
      </c>
      <c r="H170" s="538" t="s">
        <v>216</v>
      </c>
      <c r="I170" s="117" t="s">
        <v>231</v>
      </c>
      <c r="J170" s="137" t="s">
        <v>658</v>
      </c>
      <c r="K170" s="130" t="s">
        <v>346</v>
      </c>
      <c r="L170" s="133"/>
      <c r="M170" s="538">
        <v>93.488038277511961</v>
      </c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59"/>
    </row>
    <row r="171" spans="1:42" s="129" customFormat="1">
      <c r="A171" s="165">
        <v>1</v>
      </c>
      <c r="B171" s="115" t="s">
        <v>321</v>
      </c>
      <c r="C171" s="115"/>
      <c r="D171" s="115" t="s">
        <v>321</v>
      </c>
      <c r="E171" s="115">
        <v>2</v>
      </c>
      <c r="F171" s="115" t="s">
        <v>657</v>
      </c>
      <c r="G171" s="115">
        <v>58</v>
      </c>
      <c r="H171" s="52" t="s">
        <v>765</v>
      </c>
      <c r="I171" s="117" t="s">
        <v>231</v>
      </c>
      <c r="J171" s="137" t="s">
        <v>658</v>
      </c>
      <c r="K171" s="130" t="s">
        <v>346</v>
      </c>
      <c r="L171" s="133"/>
      <c r="M171" s="52">
        <v>179.16</v>
      </c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59"/>
    </row>
    <row r="172" spans="1:42" s="129" customFormat="1">
      <c r="A172" s="165">
        <v>1</v>
      </c>
      <c r="B172" s="115" t="s">
        <v>321</v>
      </c>
      <c r="C172" s="115"/>
      <c r="D172" s="115" t="s">
        <v>321</v>
      </c>
      <c r="E172" s="115">
        <v>2</v>
      </c>
      <c r="F172" s="115" t="s">
        <v>657</v>
      </c>
      <c r="G172" s="115">
        <v>59</v>
      </c>
      <c r="H172" s="52" t="s">
        <v>766</v>
      </c>
      <c r="I172" s="117" t="s">
        <v>231</v>
      </c>
      <c r="J172" s="137" t="s">
        <v>658</v>
      </c>
      <c r="K172" s="130" t="s">
        <v>346</v>
      </c>
      <c r="L172" s="133"/>
      <c r="M172" s="52">
        <v>179.16</v>
      </c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59"/>
    </row>
    <row r="173" spans="1:42" s="129" customFormat="1">
      <c r="A173" s="165">
        <v>1</v>
      </c>
      <c r="B173" s="115" t="s">
        <v>321</v>
      </c>
      <c r="C173" s="115"/>
      <c r="D173" s="115" t="s">
        <v>321</v>
      </c>
      <c r="E173" s="115">
        <v>2</v>
      </c>
      <c r="F173" s="115" t="s">
        <v>657</v>
      </c>
      <c r="G173" s="115">
        <v>60</v>
      </c>
      <c r="H173" s="52" t="s">
        <v>767</v>
      </c>
      <c r="I173" s="117" t="s">
        <v>231</v>
      </c>
      <c r="J173" s="137" t="s">
        <v>658</v>
      </c>
      <c r="K173" s="130" t="s">
        <v>346</v>
      </c>
      <c r="L173" s="133"/>
      <c r="M173" s="52">
        <v>171.78</v>
      </c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59"/>
    </row>
    <row r="174" spans="1:42" s="129" customFormat="1">
      <c r="A174" s="165">
        <v>1</v>
      </c>
      <c r="B174" s="115" t="s">
        <v>321</v>
      </c>
      <c r="C174" s="115"/>
      <c r="D174" s="115" t="s">
        <v>321</v>
      </c>
      <c r="E174" s="115">
        <v>2</v>
      </c>
      <c r="F174" s="115" t="s">
        <v>657</v>
      </c>
      <c r="G174" s="116">
        <v>61</v>
      </c>
      <c r="H174" s="538" t="s">
        <v>220</v>
      </c>
      <c r="I174" s="117" t="s">
        <v>231</v>
      </c>
      <c r="J174" s="137" t="s">
        <v>658</v>
      </c>
      <c r="K174" s="130" t="s">
        <v>346</v>
      </c>
      <c r="L174" s="133"/>
      <c r="M174" s="538">
        <v>63.333333333333336</v>
      </c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59"/>
    </row>
    <row r="175" spans="1:42" s="129" customFormat="1">
      <c r="A175" s="165">
        <v>1</v>
      </c>
      <c r="B175" s="115" t="s">
        <v>321</v>
      </c>
      <c r="C175" s="115"/>
      <c r="D175" s="115" t="s">
        <v>321</v>
      </c>
      <c r="E175" s="115">
        <v>2</v>
      </c>
      <c r="F175" s="115" t="s">
        <v>657</v>
      </c>
      <c r="G175" s="115">
        <v>62</v>
      </c>
      <c r="H175" s="538" t="s">
        <v>221</v>
      </c>
      <c r="I175" s="117" t="s">
        <v>231</v>
      </c>
      <c r="J175" s="137" t="s">
        <v>658</v>
      </c>
      <c r="K175" s="130" t="s">
        <v>346</v>
      </c>
      <c r="L175" s="133"/>
      <c r="M175" s="538">
        <v>63.333333333333336</v>
      </c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59"/>
    </row>
    <row r="176" spans="1:42" s="129" customFormat="1">
      <c r="A176" s="165">
        <v>1</v>
      </c>
      <c r="B176" s="115" t="s">
        <v>321</v>
      </c>
      <c r="C176" s="115"/>
      <c r="D176" s="115" t="s">
        <v>321</v>
      </c>
      <c r="E176" s="115">
        <v>2</v>
      </c>
      <c r="F176" s="115" t="s">
        <v>657</v>
      </c>
      <c r="G176" s="115">
        <v>63</v>
      </c>
      <c r="H176" s="538" t="s">
        <v>222</v>
      </c>
      <c r="I176" s="117" t="s">
        <v>231</v>
      </c>
      <c r="J176" s="137" t="s">
        <v>658</v>
      </c>
      <c r="K176" s="130" t="s">
        <v>346</v>
      </c>
      <c r="L176" s="133"/>
      <c r="M176" s="538">
        <v>12.412024291497975</v>
      </c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59"/>
    </row>
    <row r="177" spans="1:42" s="129" customFormat="1">
      <c r="A177" s="165">
        <v>1</v>
      </c>
      <c r="B177" s="115" t="s">
        <v>321</v>
      </c>
      <c r="C177" s="115"/>
      <c r="D177" s="115" t="s">
        <v>321</v>
      </c>
      <c r="E177" s="115">
        <v>2</v>
      </c>
      <c r="F177" s="115" t="s">
        <v>657</v>
      </c>
      <c r="G177" s="115">
        <v>64</v>
      </c>
      <c r="H177" s="52" t="s">
        <v>772</v>
      </c>
      <c r="I177" s="117" t="s">
        <v>231</v>
      </c>
      <c r="J177" s="137" t="s">
        <v>658</v>
      </c>
      <c r="K177" s="130" t="s">
        <v>346</v>
      </c>
      <c r="L177" s="133"/>
      <c r="M177" s="52">
        <v>5.41</v>
      </c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59"/>
    </row>
    <row r="178" spans="1:42" s="129" customFormat="1">
      <c r="A178" s="165">
        <v>1</v>
      </c>
      <c r="B178" s="115" t="s">
        <v>321</v>
      </c>
      <c r="C178" s="115"/>
      <c r="D178" s="115" t="s">
        <v>321</v>
      </c>
      <c r="E178" s="115">
        <v>2</v>
      </c>
      <c r="F178" s="115" t="s">
        <v>657</v>
      </c>
      <c r="G178" s="115">
        <v>65</v>
      </c>
      <c r="H178" s="538" t="s">
        <v>224</v>
      </c>
      <c r="I178" s="117" t="s">
        <v>231</v>
      </c>
      <c r="J178" s="137" t="s">
        <v>658</v>
      </c>
      <c r="K178" s="130" t="s">
        <v>346</v>
      </c>
      <c r="L178" s="133"/>
      <c r="M178" s="538">
        <v>12</v>
      </c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59"/>
    </row>
    <row r="179" spans="1:42" s="129" customFormat="1">
      <c r="A179" s="165">
        <v>1</v>
      </c>
      <c r="B179" s="115" t="s">
        <v>321</v>
      </c>
      <c r="C179" s="115"/>
      <c r="D179" s="115" t="s">
        <v>321</v>
      </c>
      <c r="E179" s="115">
        <v>2</v>
      </c>
      <c r="F179" s="115" t="s">
        <v>657</v>
      </c>
      <c r="G179" s="116">
        <v>66</v>
      </c>
      <c r="H179" s="52" t="s">
        <v>762</v>
      </c>
      <c r="I179" s="117" t="s">
        <v>231</v>
      </c>
      <c r="J179" s="137" t="s">
        <v>658</v>
      </c>
      <c r="K179" s="130" t="s">
        <v>346</v>
      </c>
      <c r="L179" s="133"/>
      <c r="M179" s="52">
        <v>80.28623916811091</v>
      </c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59"/>
    </row>
    <row r="180" spans="1:42" s="129" customFormat="1">
      <c r="A180" s="165">
        <v>1</v>
      </c>
      <c r="B180" s="115" t="s">
        <v>321</v>
      </c>
      <c r="C180" s="115"/>
      <c r="D180" s="115" t="s">
        <v>321</v>
      </c>
      <c r="E180" s="115">
        <v>2</v>
      </c>
      <c r="F180" s="115" t="s">
        <v>657</v>
      </c>
      <c r="G180" s="115">
        <v>67</v>
      </c>
      <c r="H180" s="52" t="s">
        <v>764</v>
      </c>
      <c r="I180" s="117" t="s">
        <v>231</v>
      </c>
      <c r="J180" s="137" t="s">
        <v>658</v>
      </c>
      <c r="K180" s="130" t="s">
        <v>346</v>
      </c>
      <c r="L180" s="133"/>
      <c r="M180" s="542">
        <v>153.38069999999999</v>
      </c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72"/>
    </row>
    <row r="181" spans="1:42" s="129" customFormat="1" ht="15" thickBot="1">
      <c r="A181" s="166">
        <v>1</v>
      </c>
      <c r="B181" s="118" t="s">
        <v>321</v>
      </c>
      <c r="C181" s="118"/>
      <c r="D181" s="118" t="s">
        <v>321</v>
      </c>
      <c r="E181" s="118">
        <v>2</v>
      </c>
      <c r="F181" s="118" t="s">
        <v>657</v>
      </c>
      <c r="G181" s="118">
        <v>68</v>
      </c>
      <c r="H181" s="539" t="s">
        <v>227</v>
      </c>
      <c r="I181" s="119" t="s">
        <v>231</v>
      </c>
      <c r="J181" s="136" t="s">
        <v>658</v>
      </c>
      <c r="K181" s="131" t="s">
        <v>346</v>
      </c>
      <c r="L181" s="118"/>
      <c r="M181" s="539">
        <v>376.78614912579752</v>
      </c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61"/>
    </row>
    <row r="182" spans="1:42" s="129" customFormat="1">
      <c r="A182" s="116">
        <v>1</v>
      </c>
      <c r="B182" s="116" t="s">
        <v>321</v>
      </c>
      <c r="C182" s="116"/>
      <c r="D182" s="116" t="s">
        <v>321</v>
      </c>
      <c r="E182" s="116">
        <v>2</v>
      </c>
      <c r="F182" s="116" t="s">
        <v>657</v>
      </c>
      <c r="G182" s="116">
        <v>69</v>
      </c>
      <c r="H182" s="540" t="s">
        <v>761</v>
      </c>
      <c r="I182" s="121" t="s">
        <v>232</v>
      </c>
      <c r="J182" s="134" t="s">
        <v>658</v>
      </c>
      <c r="K182" s="128" t="s">
        <v>346</v>
      </c>
      <c r="L182" s="116"/>
      <c r="M182" s="537">
        <v>49.32</v>
      </c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326"/>
    </row>
    <row r="183" spans="1:42" s="129" customFormat="1">
      <c r="A183" s="115">
        <v>1</v>
      </c>
      <c r="B183" s="115" t="s">
        <v>321</v>
      </c>
      <c r="C183" s="115"/>
      <c r="D183" s="115" t="s">
        <v>321</v>
      </c>
      <c r="E183" s="115">
        <v>2</v>
      </c>
      <c r="F183" s="115" t="s">
        <v>657</v>
      </c>
      <c r="G183" s="115">
        <v>70</v>
      </c>
      <c r="H183" s="52" t="s">
        <v>212</v>
      </c>
      <c r="I183" s="117" t="s">
        <v>232</v>
      </c>
      <c r="J183" s="137" t="s">
        <v>658</v>
      </c>
      <c r="K183" s="132" t="s">
        <v>346</v>
      </c>
      <c r="L183" s="133"/>
      <c r="M183" s="52">
        <v>80.28623916811091</v>
      </c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59"/>
    </row>
    <row r="184" spans="1:42" s="129" customFormat="1">
      <c r="A184" s="115">
        <v>1</v>
      </c>
      <c r="B184" s="115" t="s">
        <v>321</v>
      </c>
      <c r="C184" s="115"/>
      <c r="D184" s="115" t="s">
        <v>321</v>
      </c>
      <c r="E184" s="115">
        <v>2</v>
      </c>
      <c r="F184" s="115" t="s">
        <v>657</v>
      </c>
      <c r="G184" s="116">
        <v>71</v>
      </c>
      <c r="H184" s="52" t="s">
        <v>768</v>
      </c>
      <c r="I184" s="117" t="s">
        <v>232</v>
      </c>
      <c r="J184" s="137" t="s">
        <v>658</v>
      </c>
      <c r="K184" s="132" t="s">
        <v>346</v>
      </c>
      <c r="L184" s="133"/>
      <c r="M184" s="52">
        <v>143.7219259965338</v>
      </c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59"/>
    </row>
    <row r="185" spans="1:42" s="129" customFormat="1">
      <c r="A185" s="115">
        <v>1</v>
      </c>
      <c r="B185" s="115" t="s">
        <v>321</v>
      </c>
      <c r="C185" s="115"/>
      <c r="D185" s="115" t="s">
        <v>321</v>
      </c>
      <c r="E185" s="115">
        <v>2</v>
      </c>
      <c r="F185" s="115" t="s">
        <v>657</v>
      </c>
      <c r="G185" s="115">
        <v>72</v>
      </c>
      <c r="H185" s="52" t="s">
        <v>763</v>
      </c>
      <c r="I185" s="117" t="s">
        <v>232</v>
      </c>
      <c r="J185" s="137" t="s">
        <v>658</v>
      </c>
      <c r="K185" s="132" t="s">
        <v>346</v>
      </c>
      <c r="L185" s="133"/>
      <c r="M185" s="52">
        <v>61.65</v>
      </c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59"/>
    </row>
    <row r="186" spans="1:42" s="129" customFormat="1">
      <c r="A186" s="115">
        <v>1</v>
      </c>
      <c r="B186" s="115" t="s">
        <v>321</v>
      </c>
      <c r="C186" s="115"/>
      <c r="D186" s="115" t="s">
        <v>321</v>
      </c>
      <c r="E186" s="115">
        <v>2</v>
      </c>
      <c r="F186" s="115" t="s">
        <v>657</v>
      </c>
      <c r="G186" s="115">
        <v>73</v>
      </c>
      <c r="H186" s="52" t="s">
        <v>215</v>
      </c>
      <c r="I186" s="117" t="s">
        <v>232</v>
      </c>
      <c r="J186" s="137" t="s">
        <v>658</v>
      </c>
      <c r="K186" s="132" t="s">
        <v>346</v>
      </c>
      <c r="L186" s="133"/>
      <c r="M186" s="52">
        <v>49.32</v>
      </c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59"/>
    </row>
    <row r="187" spans="1:42" s="129" customFormat="1">
      <c r="A187" s="115">
        <v>1</v>
      </c>
      <c r="B187" s="115" t="s">
        <v>321</v>
      </c>
      <c r="C187" s="115"/>
      <c r="D187" s="115" t="s">
        <v>321</v>
      </c>
      <c r="E187" s="115">
        <v>2</v>
      </c>
      <c r="F187" s="115" t="s">
        <v>657</v>
      </c>
      <c r="G187" s="115">
        <v>74</v>
      </c>
      <c r="H187" s="538" t="s">
        <v>216</v>
      </c>
      <c r="I187" s="117" t="s">
        <v>232</v>
      </c>
      <c r="J187" s="137" t="s">
        <v>658</v>
      </c>
      <c r="K187" s="132" t="s">
        <v>346</v>
      </c>
      <c r="L187" s="133"/>
      <c r="M187" s="538">
        <v>93.488038277511961</v>
      </c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59"/>
    </row>
    <row r="188" spans="1:42" s="129" customFormat="1">
      <c r="A188" s="115">
        <v>1</v>
      </c>
      <c r="B188" s="115" t="s">
        <v>321</v>
      </c>
      <c r="C188" s="115"/>
      <c r="D188" s="115" t="s">
        <v>321</v>
      </c>
      <c r="E188" s="115">
        <v>2</v>
      </c>
      <c r="F188" s="115" t="s">
        <v>657</v>
      </c>
      <c r="G188" s="115">
        <v>75</v>
      </c>
      <c r="H188" s="52" t="s">
        <v>765</v>
      </c>
      <c r="I188" s="117" t="s">
        <v>232</v>
      </c>
      <c r="J188" s="137" t="s">
        <v>658</v>
      </c>
      <c r="K188" s="132" t="s">
        <v>346</v>
      </c>
      <c r="L188" s="133"/>
      <c r="M188" s="52">
        <v>179.16</v>
      </c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59"/>
    </row>
    <row r="189" spans="1:42" s="129" customFormat="1">
      <c r="A189" s="115">
        <v>1</v>
      </c>
      <c r="B189" s="115" t="s">
        <v>321</v>
      </c>
      <c r="C189" s="115"/>
      <c r="D189" s="115" t="s">
        <v>321</v>
      </c>
      <c r="E189" s="115">
        <v>2</v>
      </c>
      <c r="F189" s="115" t="s">
        <v>657</v>
      </c>
      <c r="G189" s="116">
        <v>76</v>
      </c>
      <c r="H189" s="52" t="s">
        <v>766</v>
      </c>
      <c r="I189" s="117" t="s">
        <v>232</v>
      </c>
      <c r="J189" s="137" t="s">
        <v>658</v>
      </c>
      <c r="K189" s="132" t="s">
        <v>346</v>
      </c>
      <c r="L189" s="133"/>
      <c r="M189" s="52">
        <v>179.16</v>
      </c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59"/>
    </row>
    <row r="190" spans="1:42" s="129" customFormat="1">
      <c r="A190" s="115">
        <v>1</v>
      </c>
      <c r="B190" s="115" t="s">
        <v>321</v>
      </c>
      <c r="C190" s="115"/>
      <c r="D190" s="115" t="s">
        <v>321</v>
      </c>
      <c r="E190" s="115">
        <v>2</v>
      </c>
      <c r="F190" s="115" t="s">
        <v>657</v>
      </c>
      <c r="G190" s="115">
        <v>77</v>
      </c>
      <c r="H190" s="52" t="s">
        <v>767</v>
      </c>
      <c r="I190" s="117" t="s">
        <v>232</v>
      </c>
      <c r="J190" s="137" t="s">
        <v>658</v>
      </c>
      <c r="K190" s="132" t="s">
        <v>346</v>
      </c>
      <c r="L190" s="133"/>
      <c r="M190" s="52">
        <v>171.78</v>
      </c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59"/>
    </row>
    <row r="191" spans="1:42" s="129" customFormat="1">
      <c r="A191" s="115">
        <v>1</v>
      </c>
      <c r="B191" s="115" t="s">
        <v>321</v>
      </c>
      <c r="C191" s="115"/>
      <c r="D191" s="115" t="s">
        <v>321</v>
      </c>
      <c r="E191" s="115">
        <v>2</v>
      </c>
      <c r="F191" s="115" t="s">
        <v>657</v>
      </c>
      <c r="G191" s="115">
        <v>78</v>
      </c>
      <c r="H191" s="538" t="s">
        <v>220</v>
      </c>
      <c r="I191" s="117" t="s">
        <v>232</v>
      </c>
      <c r="J191" s="137" t="s">
        <v>658</v>
      </c>
      <c r="K191" s="132" t="s">
        <v>346</v>
      </c>
      <c r="L191" s="133"/>
      <c r="M191" s="538">
        <v>63.333333333333336</v>
      </c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59"/>
    </row>
    <row r="192" spans="1:42" s="129" customFormat="1">
      <c r="A192" s="115">
        <v>1</v>
      </c>
      <c r="B192" s="115" t="s">
        <v>321</v>
      </c>
      <c r="C192" s="115"/>
      <c r="D192" s="115" t="s">
        <v>321</v>
      </c>
      <c r="E192" s="115">
        <v>2</v>
      </c>
      <c r="F192" s="115" t="s">
        <v>657</v>
      </c>
      <c r="G192" s="115">
        <v>79</v>
      </c>
      <c r="H192" s="538" t="s">
        <v>221</v>
      </c>
      <c r="I192" s="117" t="s">
        <v>232</v>
      </c>
      <c r="J192" s="137" t="s">
        <v>658</v>
      </c>
      <c r="K192" s="132" t="s">
        <v>346</v>
      </c>
      <c r="L192" s="133"/>
      <c r="M192" s="538">
        <v>63.333333333333336</v>
      </c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59"/>
    </row>
    <row r="193" spans="1:42" s="129" customFormat="1">
      <c r="A193" s="115">
        <v>1</v>
      </c>
      <c r="B193" s="115" t="s">
        <v>321</v>
      </c>
      <c r="C193" s="115"/>
      <c r="D193" s="115" t="s">
        <v>321</v>
      </c>
      <c r="E193" s="115">
        <v>2</v>
      </c>
      <c r="F193" s="115" t="s">
        <v>657</v>
      </c>
      <c r="G193" s="115">
        <v>80</v>
      </c>
      <c r="H193" s="538" t="s">
        <v>222</v>
      </c>
      <c r="I193" s="117" t="s">
        <v>232</v>
      </c>
      <c r="J193" s="137" t="s">
        <v>658</v>
      </c>
      <c r="K193" s="132" t="s">
        <v>346</v>
      </c>
      <c r="L193" s="133"/>
      <c r="M193" s="538">
        <v>12.412024291497975</v>
      </c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59"/>
    </row>
    <row r="194" spans="1:42" s="129" customFormat="1">
      <c r="A194" s="115">
        <v>1</v>
      </c>
      <c r="B194" s="115" t="s">
        <v>321</v>
      </c>
      <c r="C194" s="115"/>
      <c r="D194" s="115" t="s">
        <v>321</v>
      </c>
      <c r="E194" s="115">
        <v>2</v>
      </c>
      <c r="F194" s="115" t="s">
        <v>657</v>
      </c>
      <c r="G194" s="116">
        <v>81</v>
      </c>
      <c r="H194" s="52" t="s">
        <v>772</v>
      </c>
      <c r="I194" s="117" t="s">
        <v>232</v>
      </c>
      <c r="J194" s="137" t="s">
        <v>658</v>
      </c>
      <c r="K194" s="132" t="s">
        <v>346</v>
      </c>
      <c r="L194" s="133"/>
      <c r="M194" s="52">
        <v>5.41</v>
      </c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59"/>
    </row>
    <row r="195" spans="1:42" s="129" customFormat="1">
      <c r="A195" s="115">
        <v>1</v>
      </c>
      <c r="B195" s="115" t="s">
        <v>321</v>
      </c>
      <c r="C195" s="115"/>
      <c r="D195" s="115" t="s">
        <v>321</v>
      </c>
      <c r="E195" s="115">
        <v>2</v>
      </c>
      <c r="F195" s="115" t="s">
        <v>657</v>
      </c>
      <c r="G195" s="115">
        <v>82</v>
      </c>
      <c r="H195" s="538" t="s">
        <v>224</v>
      </c>
      <c r="I195" s="117" t="s">
        <v>232</v>
      </c>
      <c r="J195" s="137" t="s">
        <v>658</v>
      </c>
      <c r="K195" s="132" t="s">
        <v>346</v>
      </c>
      <c r="L195" s="133"/>
      <c r="M195" s="538">
        <v>12</v>
      </c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59"/>
    </row>
    <row r="196" spans="1:42" s="129" customFormat="1">
      <c r="A196" s="115">
        <v>1</v>
      </c>
      <c r="B196" s="115" t="s">
        <v>321</v>
      </c>
      <c r="C196" s="115"/>
      <c r="D196" s="115" t="s">
        <v>321</v>
      </c>
      <c r="E196" s="115">
        <v>2</v>
      </c>
      <c r="F196" s="115" t="s">
        <v>657</v>
      </c>
      <c r="G196" s="115">
        <v>83</v>
      </c>
      <c r="H196" s="52" t="s">
        <v>762</v>
      </c>
      <c r="I196" s="117" t="s">
        <v>232</v>
      </c>
      <c r="J196" s="137" t="s">
        <v>658</v>
      </c>
      <c r="K196" s="132" t="s">
        <v>346</v>
      </c>
      <c r="L196" s="133"/>
      <c r="M196" s="52">
        <v>80.28623916811091</v>
      </c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59"/>
    </row>
    <row r="197" spans="1:42" s="129" customFormat="1">
      <c r="A197" s="115">
        <v>1</v>
      </c>
      <c r="B197" s="115" t="s">
        <v>321</v>
      </c>
      <c r="C197" s="115"/>
      <c r="D197" s="115" t="s">
        <v>321</v>
      </c>
      <c r="E197" s="115">
        <v>2</v>
      </c>
      <c r="F197" s="115" t="s">
        <v>657</v>
      </c>
      <c r="G197" s="115">
        <v>84</v>
      </c>
      <c r="H197" s="52" t="s">
        <v>764</v>
      </c>
      <c r="I197" s="117" t="s">
        <v>232</v>
      </c>
      <c r="J197" s="137" t="s">
        <v>658</v>
      </c>
      <c r="K197" s="132" t="s">
        <v>346</v>
      </c>
      <c r="L197" s="133"/>
      <c r="M197" s="541">
        <v>143.7219259965338</v>
      </c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  <c r="AL197" s="133"/>
      <c r="AM197" s="133"/>
      <c r="AN197" s="133"/>
      <c r="AO197" s="133"/>
      <c r="AP197" s="172"/>
    </row>
    <row r="198" spans="1:42" s="129" customFormat="1" ht="15" thickBot="1">
      <c r="A198" s="133">
        <v>1</v>
      </c>
      <c r="B198" s="133" t="s">
        <v>321</v>
      </c>
      <c r="C198" s="133"/>
      <c r="D198" s="133" t="s">
        <v>321</v>
      </c>
      <c r="E198" s="133">
        <v>2</v>
      </c>
      <c r="F198" s="133" t="s">
        <v>657</v>
      </c>
      <c r="G198" s="133">
        <v>85</v>
      </c>
      <c r="H198" s="539" t="s">
        <v>227</v>
      </c>
      <c r="I198" s="143" t="s">
        <v>232</v>
      </c>
      <c r="J198" s="137" t="s">
        <v>658</v>
      </c>
      <c r="K198" s="132" t="s">
        <v>346</v>
      </c>
      <c r="L198" s="133"/>
      <c r="M198" s="539">
        <v>376.78614912579752</v>
      </c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61"/>
    </row>
    <row r="199" spans="1:42" s="129" customFormat="1">
      <c r="A199" s="162">
        <v>1</v>
      </c>
      <c r="B199" s="157" t="s">
        <v>321</v>
      </c>
      <c r="C199" s="157"/>
      <c r="D199" s="157" t="s">
        <v>321</v>
      </c>
      <c r="E199" s="157">
        <v>2</v>
      </c>
      <c r="F199" s="157" t="s">
        <v>657</v>
      </c>
      <c r="G199" s="157">
        <v>86</v>
      </c>
      <c r="H199" s="537" t="s">
        <v>761</v>
      </c>
      <c r="I199" s="163" t="s">
        <v>233</v>
      </c>
      <c r="J199" s="219" t="s">
        <v>658</v>
      </c>
      <c r="K199" s="213" t="s">
        <v>346</v>
      </c>
      <c r="L199" s="157"/>
      <c r="M199" s="537">
        <v>49.32</v>
      </c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57"/>
      <c r="AJ199" s="157"/>
      <c r="AK199" s="157"/>
      <c r="AL199" s="157"/>
      <c r="AM199" s="157"/>
      <c r="AN199" s="157"/>
      <c r="AO199" s="157"/>
      <c r="AP199" s="158"/>
    </row>
    <row r="200" spans="1:42" s="129" customFormat="1">
      <c r="A200" s="165">
        <v>1</v>
      </c>
      <c r="B200" s="115" t="s">
        <v>321</v>
      </c>
      <c r="C200" s="115"/>
      <c r="D200" s="115" t="s">
        <v>321</v>
      </c>
      <c r="E200" s="115">
        <v>2</v>
      </c>
      <c r="F200" s="115" t="s">
        <v>657</v>
      </c>
      <c r="G200" s="115">
        <v>87</v>
      </c>
      <c r="H200" s="52" t="s">
        <v>212</v>
      </c>
      <c r="I200" s="117" t="s">
        <v>233</v>
      </c>
      <c r="J200" s="135" t="s">
        <v>658</v>
      </c>
      <c r="K200" s="130" t="s">
        <v>346</v>
      </c>
      <c r="L200" s="115"/>
      <c r="M200" s="52">
        <v>80.28623916811091</v>
      </c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59"/>
    </row>
    <row r="201" spans="1:42" s="129" customFormat="1">
      <c r="A201" s="165">
        <v>1</v>
      </c>
      <c r="B201" s="115" t="s">
        <v>321</v>
      </c>
      <c r="C201" s="115"/>
      <c r="D201" s="115" t="s">
        <v>321</v>
      </c>
      <c r="E201" s="115">
        <v>2</v>
      </c>
      <c r="F201" s="115" t="s">
        <v>657</v>
      </c>
      <c r="G201" s="115">
        <v>88</v>
      </c>
      <c r="H201" s="52" t="s">
        <v>768</v>
      </c>
      <c r="I201" s="117" t="s">
        <v>233</v>
      </c>
      <c r="J201" s="135" t="s">
        <v>658</v>
      </c>
      <c r="K201" s="130" t="s">
        <v>346</v>
      </c>
      <c r="L201" s="115"/>
      <c r="M201" s="52">
        <v>143.7219259965338</v>
      </c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59"/>
    </row>
    <row r="202" spans="1:42" s="129" customFormat="1">
      <c r="A202" s="165">
        <v>1</v>
      </c>
      <c r="B202" s="115" t="s">
        <v>321</v>
      </c>
      <c r="C202" s="115"/>
      <c r="D202" s="115" t="s">
        <v>321</v>
      </c>
      <c r="E202" s="115">
        <v>2</v>
      </c>
      <c r="F202" s="115" t="s">
        <v>657</v>
      </c>
      <c r="G202" s="115">
        <v>89</v>
      </c>
      <c r="H202" s="52" t="s">
        <v>763</v>
      </c>
      <c r="I202" s="117" t="s">
        <v>233</v>
      </c>
      <c r="J202" s="135" t="s">
        <v>658</v>
      </c>
      <c r="K202" s="130" t="s">
        <v>346</v>
      </c>
      <c r="L202" s="115"/>
      <c r="M202" s="52">
        <v>61.65</v>
      </c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59"/>
    </row>
    <row r="203" spans="1:42" s="129" customFormat="1">
      <c r="A203" s="165">
        <v>1</v>
      </c>
      <c r="B203" s="115" t="s">
        <v>321</v>
      </c>
      <c r="C203" s="115"/>
      <c r="D203" s="115" t="s">
        <v>321</v>
      </c>
      <c r="E203" s="115">
        <v>2</v>
      </c>
      <c r="F203" s="115" t="s">
        <v>657</v>
      </c>
      <c r="G203" s="115">
        <v>90</v>
      </c>
      <c r="H203" s="52" t="s">
        <v>215</v>
      </c>
      <c r="I203" s="117" t="s">
        <v>233</v>
      </c>
      <c r="J203" s="135" t="s">
        <v>658</v>
      </c>
      <c r="K203" s="130" t="s">
        <v>346</v>
      </c>
      <c r="L203" s="115"/>
      <c r="M203" s="52">
        <v>49.32</v>
      </c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59"/>
    </row>
    <row r="204" spans="1:42" s="129" customFormat="1">
      <c r="A204" s="165">
        <v>1</v>
      </c>
      <c r="B204" s="115" t="s">
        <v>321</v>
      </c>
      <c r="C204" s="115"/>
      <c r="D204" s="115" t="s">
        <v>321</v>
      </c>
      <c r="E204" s="115">
        <v>2</v>
      </c>
      <c r="F204" s="115" t="s">
        <v>657</v>
      </c>
      <c r="G204" s="116">
        <v>91</v>
      </c>
      <c r="H204" s="538" t="s">
        <v>216</v>
      </c>
      <c r="I204" s="117" t="s">
        <v>233</v>
      </c>
      <c r="J204" s="135" t="s">
        <v>658</v>
      </c>
      <c r="K204" s="130" t="s">
        <v>346</v>
      </c>
      <c r="L204" s="115"/>
      <c r="M204" s="538">
        <v>93.488038277511961</v>
      </c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59"/>
    </row>
    <row r="205" spans="1:42" s="129" customFormat="1">
      <c r="A205" s="165">
        <v>1</v>
      </c>
      <c r="B205" s="115" t="s">
        <v>321</v>
      </c>
      <c r="C205" s="115"/>
      <c r="D205" s="115" t="s">
        <v>321</v>
      </c>
      <c r="E205" s="115">
        <v>2</v>
      </c>
      <c r="F205" s="115" t="s">
        <v>657</v>
      </c>
      <c r="G205" s="115">
        <v>92</v>
      </c>
      <c r="H205" s="52" t="s">
        <v>765</v>
      </c>
      <c r="I205" s="117" t="s">
        <v>233</v>
      </c>
      <c r="J205" s="135" t="s">
        <v>658</v>
      </c>
      <c r="K205" s="130" t="s">
        <v>346</v>
      </c>
      <c r="L205" s="115"/>
      <c r="M205" s="52">
        <v>179.16</v>
      </c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59"/>
    </row>
    <row r="206" spans="1:42" s="129" customFormat="1">
      <c r="A206" s="165">
        <v>1</v>
      </c>
      <c r="B206" s="115" t="s">
        <v>321</v>
      </c>
      <c r="C206" s="115"/>
      <c r="D206" s="115" t="s">
        <v>321</v>
      </c>
      <c r="E206" s="115">
        <v>2</v>
      </c>
      <c r="F206" s="115" t="s">
        <v>657</v>
      </c>
      <c r="G206" s="115">
        <v>93</v>
      </c>
      <c r="H206" s="52" t="s">
        <v>766</v>
      </c>
      <c r="I206" s="117" t="s">
        <v>233</v>
      </c>
      <c r="J206" s="135" t="s">
        <v>658</v>
      </c>
      <c r="K206" s="130" t="s">
        <v>346</v>
      </c>
      <c r="L206" s="115"/>
      <c r="M206" s="52">
        <v>179.16</v>
      </c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59"/>
    </row>
    <row r="207" spans="1:42" s="129" customFormat="1">
      <c r="A207" s="165">
        <v>1</v>
      </c>
      <c r="B207" s="115" t="s">
        <v>321</v>
      </c>
      <c r="C207" s="115"/>
      <c r="D207" s="115" t="s">
        <v>321</v>
      </c>
      <c r="E207" s="115">
        <v>2</v>
      </c>
      <c r="F207" s="115" t="s">
        <v>657</v>
      </c>
      <c r="G207" s="115">
        <v>94</v>
      </c>
      <c r="H207" s="52" t="s">
        <v>767</v>
      </c>
      <c r="I207" s="117" t="s">
        <v>233</v>
      </c>
      <c r="J207" s="135" t="s">
        <v>658</v>
      </c>
      <c r="K207" s="130" t="s">
        <v>346</v>
      </c>
      <c r="L207" s="115"/>
      <c r="M207" s="52">
        <v>171.78</v>
      </c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59"/>
    </row>
    <row r="208" spans="1:42" s="129" customFormat="1">
      <c r="A208" s="165">
        <v>1</v>
      </c>
      <c r="B208" s="115" t="s">
        <v>321</v>
      </c>
      <c r="C208" s="115"/>
      <c r="D208" s="115" t="s">
        <v>321</v>
      </c>
      <c r="E208" s="115">
        <v>2</v>
      </c>
      <c r="F208" s="115" t="s">
        <v>657</v>
      </c>
      <c r="G208" s="115">
        <v>95</v>
      </c>
      <c r="H208" s="538" t="s">
        <v>220</v>
      </c>
      <c r="I208" s="117" t="s">
        <v>233</v>
      </c>
      <c r="J208" s="135" t="s">
        <v>658</v>
      </c>
      <c r="K208" s="130" t="s">
        <v>346</v>
      </c>
      <c r="L208" s="115"/>
      <c r="M208" s="538">
        <v>63.333333333333336</v>
      </c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59"/>
    </row>
    <row r="209" spans="1:42" s="129" customFormat="1">
      <c r="A209" s="165">
        <v>1</v>
      </c>
      <c r="B209" s="115" t="s">
        <v>321</v>
      </c>
      <c r="C209" s="115"/>
      <c r="D209" s="115" t="s">
        <v>321</v>
      </c>
      <c r="E209" s="115">
        <v>2</v>
      </c>
      <c r="F209" s="115" t="s">
        <v>657</v>
      </c>
      <c r="G209" s="116">
        <v>96</v>
      </c>
      <c r="H209" s="538" t="s">
        <v>221</v>
      </c>
      <c r="I209" s="117" t="s">
        <v>233</v>
      </c>
      <c r="J209" s="135" t="s">
        <v>658</v>
      </c>
      <c r="K209" s="130" t="s">
        <v>346</v>
      </c>
      <c r="L209" s="115"/>
      <c r="M209" s="538">
        <v>63.333333333333336</v>
      </c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59"/>
    </row>
    <row r="210" spans="1:42" s="129" customFormat="1">
      <c r="A210" s="165">
        <v>1</v>
      </c>
      <c r="B210" s="115" t="s">
        <v>321</v>
      </c>
      <c r="C210" s="115"/>
      <c r="D210" s="115" t="s">
        <v>321</v>
      </c>
      <c r="E210" s="115">
        <v>2</v>
      </c>
      <c r="F210" s="115" t="s">
        <v>657</v>
      </c>
      <c r="G210" s="115">
        <v>97</v>
      </c>
      <c r="H210" s="538" t="s">
        <v>222</v>
      </c>
      <c r="I210" s="117" t="s">
        <v>233</v>
      </c>
      <c r="J210" s="135" t="s">
        <v>658</v>
      </c>
      <c r="K210" s="130" t="s">
        <v>346</v>
      </c>
      <c r="L210" s="115"/>
      <c r="M210" s="538">
        <v>12.412024291497975</v>
      </c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59"/>
    </row>
    <row r="211" spans="1:42" s="129" customFormat="1">
      <c r="A211" s="165">
        <v>1</v>
      </c>
      <c r="B211" s="115" t="s">
        <v>321</v>
      </c>
      <c r="C211" s="115"/>
      <c r="D211" s="115" t="s">
        <v>321</v>
      </c>
      <c r="E211" s="115">
        <v>2</v>
      </c>
      <c r="F211" s="115" t="s">
        <v>657</v>
      </c>
      <c r="G211" s="115">
        <v>98</v>
      </c>
      <c r="H211" s="52" t="s">
        <v>772</v>
      </c>
      <c r="I211" s="117" t="s">
        <v>233</v>
      </c>
      <c r="J211" s="135" t="s">
        <v>658</v>
      </c>
      <c r="K211" s="130" t="s">
        <v>346</v>
      </c>
      <c r="L211" s="115"/>
      <c r="M211" s="52">
        <v>5.41</v>
      </c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  <c r="AP211" s="159"/>
    </row>
    <row r="212" spans="1:42" s="129" customFormat="1">
      <c r="A212" s="165">
        <v>1</v>
      </c>
      <c r="B212" s="115" t="s">
        <v>321</v>
      </c>
      <c r="C212" s="115"/>
      <c r="D212" s="115" t="s">
        <v>321</v>
      </c>
      <c r="E212" s="115">
        <v>2</v>
      </c>
      <c r="F212" s="115" t="s">
        <v>657</v>
      </c>
      <c r="G212" s="115">
        <v>99</v>
      </c>
      <c r="H212" s="538" t="s">
        <v>224</v>
      </c>
      <c r="I212" s="117" t="s">
        <v>233</v>
      </c>
      <c r="J212" s="135" t="s">
        <v>658</v>
      </c>
      <c r="K212" s="130" t="s">
        <v>346</v>
      </c>
      <c r="L212" s="115"/>
      <c r="M212" s="538">
        <v>12</v>
      </c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59"/>
    </row>
    <row r="213" spans="1:42" s="129" customFormat="1">
      <c r="A213" s="165">
        <v>1</v>
      </c>
      <c r="B213" s="115" t="s">
        <v>321</v>
      </c>
      <c r="C213" s="115"/>
      <c r="D213" s="115" t="s">
        <v>321</v>
      </c>
      <c r="E213" s="115">
        <v>2</v>
      </c>
      <c r="F213" s="115" t="s">
        <v>657</v>
      </c>
      <c r="G213" s="115">
        <v>100</v>
      </c>
      <c r="H213" s="52" t="s">
        <v>762</v>
      </c>
      <c r="I213" s="117" t="s">
        <v>233</v>
      </c>
      <c r="J213" s="135" t="s">
        <v>658</v>
      </c>
      <c r="K213" s="130" t="s">
        <v>346</v>
      </c>
      <c r="L213" s="115"/>
      <c r="M213" s="52">
        <v>80.28623916811091</v>
      </c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59"/>
    </row>
    <row r="214" spans="1:42" s="129" customFormat="1">
      <c r="A214" s="165">
        <v>1</v>
      </c>
      <c r="B214" s="115" t="s">
        <v>321</v>
      </c>
      <c r="C214" s="115"/>
      <c r="D214" s="115" t="s">
        <v>321</v>
      </c>
      <c r="E214" s="115">
        <v>2</v>
      </c>
      <c r="F214" s="115" t="s">
        <v>657</v>
      </c>
      <c r="G214" s="116">
        <v>101</v>
      </c>
      <c r="H214" s="52" t="s">
        <v>764</v>
      </c>
      <c r="I214" s="117" t="s">
        <v>233</v>
      </c>
      <c r="J214" s="135" t="s">
        <v>658</v>
      </c>
      <c r="K214" s="130" t="s">
        <v>346</v>
      </c>
      <c r="L214" s="133"/>
      <c r="M214" s="541">
        <v>143.7219259965338</v>
      </c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72"/>
    </row>
    <row r="215" spans="1:42" s="129" customFormat="1" ht="15" thickBot="1">
      <c r="A215" s="166">
        <v>1</v>
      </c>
      <c r="B215" s="118" t="s">
        <v>321</v>
      </c>
      <c r="C215" s="118"/>
      <c r="D215" s="118" t="s">
        <v>321</v>
      </c>
      <c r="E215" s="118">
        <v>2</v>
      </c>
      <c r="F215" s="118" t="s">
        <v>657</v>
      </c>
      <c r="G215" s="118">
        <v>102</v>
      </c>
      <c r="H215" s="539" t="s">
        <v>227</v>
      </c>
      <c r="I215" s="119" t="s">
        <v>233</v>
      </c>
      <c r="J215" s="136" t="s">
        <v>658</v>
      </c>
      <c r="K215" s="131" t="s">
        <v>346</v>
      </c>
      <c r="L215" s="118"/>
      <c r="M215" s="539">
        <v>376.78614912579752</v>
      </c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61"/>
    </row>
    <row r="216" spans="1:42" s="129" customFormat="1">
      <c r="A216" s="207">
        <v>1</v>
      </c>
      <c r="B216" s="208" t="s">
        <v>321</v>
      </c>
      <c r="C216" s="208"/>
      <c r="D216" s="208" t="s">
        <v>321</v>
      </c>
      <c r="E216" s="208">
        <v>2</v>
      </c>
      <c r="F216" s="208" t="s">
        <v>657</v>
      </c>
      <c r="G216" s="157">
        <v>103</v>
      </c>
      <c r="H216" s="208" t="s">
        <v>229</v>
      </c>
      <c r="I216" s="209" t="s">
        <v>211</v>
      </c>
      <c r="J216" s="217" t="s">
        <v>658</v>
      </c>
      <c r="K216" s="210" t="s">
        <v>346</v>
      </c>
      <c r="L216" s="208"/>
      <c r="M216" s="218">
        <v>0</v>
      </c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11"/>
    </row>
    <row r="217" spans="1:42" s="129" customFormat="1">
      <c r="A217" s="171">
        <v>1</v>
      </c>
      <c r="B217" s="133" t="s">
        <v>321</v>
      </c>
      <c r="C217" s="133"/>
      <c r="D217" s="133" t="s">
        <v>321</v>
      </c>
      <c r="E217" s="133">
        <v>2</v>
      </c>
      <c r="F217" s="133" t="s">
        <v>657</v>
      </c>
      <c r="G217" s="115">
        <v>104</v>
      </c>
      <c r="H217" s="133" t="s">
        <v>229</v>
      </c>
      <c r="I217" s="143" t="s">
        <v>228</v>
      </c>
      <c r="J217" s="137" t="s">
        <v>658</v>
      </c>
      <c r="K217" s="132" t="s">
        <v>346</v>
      </c>
      <c r="L217" s="133"/>
      <c r="M217" s="193">
        <v>0</v>
      </c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72"/>
    </row>
    <row r="218" spans="1:42" s="129" customFormat="1">
      <c r="A218" s="171">
        <v>1</v>
      </c>
      <c r="B218" s="133" t="s">
        <v>321</v>
      </c>
      <c r="C218" s="133"/>
      <c r="D218" s="133" t="s">
        <v>321</v>
      </c>
      <c r="E218" s="133">
        <v>2</v>
      </c>
      <c r="F218" s="133" t="s">
        <v>657</v>
      </c>
      <c r="G218" s="115">
        <v>105</v>
      </c>
      <c r="H218" s="133" t="s">
        <v>229</v>
      </c>
      <c r="I218" s="143" t="s">
        <v>230</v>
      </c>
      <c r="J218" s="137" t="s">
        <v>658</v>
      </c>
      <c r="K218" s="132" t="s">
        <v>346</v>
      </c>
      <c r="L218" s="133"/>
      <c r="M218" s="193">
        <v>0</v>
      </c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  <c r="AP218" s="172"/>
    </row>
    <row r="219" spans="1:42" s="129" customFormat="1">
      <c r="A219" s="165">
        <v>1</v>
      </c>
      <c r="B219" s="115" t="s">
        <v>321</v>
      </c>
      <c r="C219" s="115"/>
      <c r="D219" s="115" t="s">
        <v>321</v>
      </c>
      <c r="E219" s="115">
        <v>2</v>
      </c>
      <c r="F219" s="115" t="s">
        <v>657</v>
      </c>
      <c r="G219" s="116">
        <v>106</v>
      </c>
      <c r="H219" s="115" t="s">
        <v>229</v>
      </c>
      <c r="I219" s="117" t="s">
        <v>231</v>
      </c>
      <c r="J219" s="135" t="s">
        <v>658</v>
      </c>
      <c r="K219" s="132" t="s">
        <v>346</v>
      </c>
      <c r="L219" s="133"/>
      <c r="M219" s="193">
        <v>500</v>
      </c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  <c r="AP219" s="172"/>
    </row>
    <row r="220" spans="1:42" s="129" customFormat="1">
      <c r="A220" s="165">
        <v>1</v>
      </c>
      <c r="B220" s="115" t="s">
        <v>321</v>
      </c>
      <c r="C220" s="115"/>
      <c r="D220" s="115" t="s">
        <v>321</v>
      </c>
      <c r="E220" s="115">
        <v>2</v>
      </c>
      <c r="F220" s="115" t="s">
        <v>657</v>
      </c>
      <c r="G220" s="115">
        <v>107</v>
      </c>
      <c r="H220" s="115" t="s">
        <v>229</v>
      </c>
      <c r="I220" s="117" t="s">
        <v>232</v>
      </c>
      <c r="J220" s="135" t="s">
        <v>658</v>
      </c>
      <c r="K220" s="132" t="s">
        <v>346</v>
      </c>
      <c r="L220" s="133"/>
      <c r="M220" s="193">
        <v>0</v>
      </c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  <c r="AP220" s="172"/>
    </row>
    <row r="221" spans="1:42" s="129" customFormat="1" ht="15" thickBot="1">
      <c r="A221" s="166">
        <v>1</v>
      </c>
      <c r="B221" s="118" t="s">
        <v>321</v>
      </c>
      <c r="C221" s="118"/>
      <c r="D221" s="118" t="s">
        <v>321</v>
      </c>
      <c r="E221" s="118">
        <v>2</v>
      </c>
      <c r="F221" s="118" t="s">
        <v>657</v>
      </c>
      <c r="G221" s="118">
        <v>108</v>
      </c>
      <c r="H221" s="118" t="s">
        <v>229</v>
      </c>
      <c r="I221" s="119" t="s">
        <v>233</v>
      </c>
      <c r="J221" s="136" t="s">
        <v>658</v>
      </c>
      <c r="K221" s="131" t="s">
        <v>346</v>
      </c>
      <c r="L221" s="118"/>
      <c r="M221" s="192">
        <v>0</v>
      </c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61"/>
    </row>
    <row r="222" spans="1:42" s="129" customFormat="1" ht="43.2">
      <c r="A222" s="116">
        <v>1</v>
      </c>
      <c r="B222" s="116" t="s">
        <v>321</v>
      </c>
      <c r="C222" s="116"/>
      <c r="D222" s="116" t="s">
        <v>321</v>
      </c>
      <c r="E222" s="116">
        <v>2</v>
      </c>
      <c r="F222" s="116" t="s">
        <v>657</v>
      </c>
      <c r="G222" s="116">
        <v>109</v>
      </c>
      <c r="H222" s="120" t="s">
        <v>380</v>
      </c>
      <c r="I222" s="121" t="s">
        <v>124</v>
      </c>
      <c r="J222" s="116" t="s">
        <v>656</v>
      </c>
      <c r="K222" s="128" t="s">
        <v>346</v>
      </c>
      <c r="L222" s="116"/>
      <c r="M222" s="116">
        <v>0</v>
      </c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</row>
    <row r="223" spans="1:42" s="129" customFormat="1" ht="28.8">
      <c r="A223" s="115">
        <v>1</v>
      </c>
      <c r="B223" s="115" t="s">
        <v>321</v>
      </c>
      <c r="C223" s="115"/>
      <c r="D223" s="115" t="s">
        <v>321</v>
      </c>
      <c r="E223" s="115">
        <v>2</v>
      </c>
      <c r="F223" s="115" t="s">
        <v>657</v>
      </c>
      <c r="G223" s="115">
        <v>110</v>
      </c>
      <c r="H223" s="122" t="s">
        <v>382</v>
      </c>
      <c r="I223" s="117" t="s">
        <v>124</v>
      </c>
      <c r="J223" s="115" t="s">
        <v>656</v>
      </c>
      <c r="K223" s="130" t="s">
        <v>346</v>
      </c>
      <c r="L223" s="115"/>
      <c r="M223" s="115">
        <v>0</v>
      </c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</row>
    <row r="224" spans="1:42" s="129" customFormat="1">
      <c r="A224" s="115">
        <v>1</v>
      </c>
      <c r="B224" s="115" t="s">
        <v>321</v>
      </c>
      <c r="C224" s="115"/>
      <c r="D224" s="115" t="s">
        <v>321</v>
      </c>
      <c r="E224" s="115">
        <v>2</v>
      </c>
      <c r="F224" s="115" t="s">
        <v>657</v>
      </c>
      <c r="G224" s="116">
        <v>111</v>
      </c>
      <c r="H224" s="120" t="s">
        <v>384</v>
      </c>
      <c r="I224" s="121" t="s">
        <v>124</v>
      </c>
      <c r="J224" s="115" t="s">
        <v>656</v>
      </c>
      <c r="K224" s="130" t="s">
        <v>346</v>
      </c>
      <c r="L224" s="115"/>
      <c r="M224" s="115">
        <v>0</v>
      </c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</row>
    <row r="225" spans="1:42" s="129" customFormat="1" ht="15" thickBot="1">
      <c r="A225" s="118">
        <v>1</v>
      </c>
      <c r="B225" s="118" t="s">
        <v>321</v>
      </c>
      <c r="C225" s="118"/>
      <c r="D225" s="118" t="s">
        <v>321</v>
      </c>
      <c r="E225" s="118">
        <v>2</v>
      </c>
      <c r="F225" s="118" t="s">
        <v>657</v>
      </c>
      <c r="G225" s="115">
        <v>112</v>
      </c>
      <c r="H225" s="123" t="s">
        <v>386</v>
      </c>
      <c r="I225" s="119"/>
      <c r="J225" s="118" t="s">
        <v>656</v>
      </c>
      <c r="K225" s="131" t="s">
        <v>346</v>
      </c>
      <c r="L225" s="118"/>
      <c r="M225" s="118">
        <v>0</v>
      </c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</row>
    <row r="226" spans="1:42">
      <c r="A226" s="2">
        <v>1</v>
      </c>
      <c r="B226" s="2" t="s">
        <v>321</v>
      </c>
      <c r="C226" s="2"/>
      <c r="D226" s="2" t="s">
        <v>321</v>
      </c>
      <c r="E226" s="2">
        <v>3</v>
      </c>
      <c r="F226" s="2" t="s">
        <v>659</v>
      </c>
      <c r="G226" s="2">
        <v>1</v>
      </c>
      <c r="H226" s="2" t="s">
        <v>761</v>
      </c>
      <c r="I226" s="67" t="s">
        <v>211</v>
      </c>
      <c r="J226" s="2" t="s">
        <v>660</v>
      </c>
      <c r="K226" s="69" t="s">
        <v>354</v>
      </c>
      <c r="L226" s="2"/>
      <c r="M226" s="127">
        <f>+P226</f>
        <v>1.1000000000000001</v>
      </c>
      <c r="N226" s="543">
        <f>+P226</f>
        <v>1.1000000000000001</v>
      </c>
      <c r="O226" s="543">
        <f>+P226</f>
        <v>1.1000000000000001</v>
      </c>
      <c r="P226" s="543">
        <v>1.1000000000000001</v>
      </c>
      <c r="Q226" s="543">
        <v>1.0453614912186189</v>
      </c>
      <c r="R226" s="543">
        <v>1.0050048486154508</v>
      </c>
      <c r="S226" s="543">
        <v>0.97371511690550583</v>
      </c>
      <c r="T226" s="543">
        <v>1.0264386698293275</v>
      </c>
      <c r="U226" s="543">
        <v>1.0791622227531494</v>
      </c>
      <c r="V226" s="543">
        <v>1.1318857756769711</v>
      </c>
      <c r="W226" s="543">
        <v>1.1408580409719715</v>
      </c>
      <c r="X226" s="543">
        <v>1.1498303062669717</v>
      </c>
      <c r="Y226" s="543">
        <v>1.1588025715619721</v>
      </c>
      <c r="Z226" s="543">
        <v>1.1677748368569725</v>
      </c>
      <c r="AA226" s="543">
        <v>1.1767471021519726</v>
      </c>
      <c r="AB226" s="543">
        <v>1.1857193674469733</v>
      </c>
      <c r="AC226" s="543">
        <v>1.1946916327419734</v>
      </c>
      <c r="AD226" s="543">
        <v>1.2036638980369738</v>
      </c>
      <c r="AE226" s="543">
        <v>1.212636163331974</v>
      </c>
      <c r="AF226" s="543">
        <v>1.2216084286269742</v>
      </c>
      <c r="AG226" s="543">
        <v>1.2305806939219746</v>
      </c>
      <c r="AH226" s="543">
        <v>1.2395529592169749</v>
      </c>
      <c r="AI226" s="543">
        <v>1.2485252245119753</v>
      </c>
      <c r="AJ226" s="543">
        <v>1.2574974898069755</v>
      </c>
      <c r="AK226" s="543">
        <v>1.2664697551019757</v>
      </c>
      <c r="AL226" s="543">
        <v>1.2754420203969761</v>
      </c>
      <c r="AM226" s="543">
        <v>1.2844142856919762</v>
      </c>
      <c r="AN226" s="543">
        <v>1.2933865509869764</v>
      </c>
      <c r="AO226" s="543">
        <v>1.302358816281977</v>
      </c>
      <c r="AP226" s="544">
        <v>1.3113310815769788</v>
      </c>
    </row>
    <row r="227" spans="1:42">
      <c r="A227" s="2">
        <v>1</v>
      </c>
      <c r="B227" s="2" t="s">
        <v>321</v>
      </c>
      <c r="C227" s="2"/>
      <c r="D227" s="2" t="s">
        <v>321</v>
      </c>
      <c r="E227" s="2">
        <v>3</v>
      </c>
      <c r="F227" s="2" t="s">
        <v>659</v>
      </c>
      <c r="G227" s="2">
        <v>2</v>
      </c>
      <c r="H227" s="2" t="s">
        <v>212</v>
      </c>
      <c r="I227" s="67" t="s">
        <v>211</v>
      </c>
      <c r="J227" s="2" t="s">
        <v>660</v>
      </c>
      <c r="K227" s="69" t="s">
        <v>354</v>
      </c>
      <c r="L227" s="2"/>
      <c r="M227" s="2">
        <f t="shared" ref="M227:M242" si="0">+P227</f>
        <v>1.1000000000000001</v>
      </c>
      <c r="N227" s="27">
        <f t="shared" ref="N227:N242" si="1">+P227</f>
        <v>1.1000000000000001</v>
      </c>
      <c r="O227" s="27">
        <f t="shared" ref="O227:O242" si="2">+P227</f>
        <v>1.1000000000000001</v>
      </c>
      <c r="P227" s="27">
        <v>1.1000000000000001</v>
      </c>
      <c r="Q227" s="27">
        <v>1.0453614912186189</v>
      </c>
      <c r="R227" s="27">
        <v>1.0050048486154508</v>
      </c>
      <c r="S227" s="27">
        <v>0.97371511690550583</v>
      </c>
      <c r="T227" s="27">
        <v>1.0264386698293275</v>
      </c>
      <c r="U227" s="27">
        <v>1.0791622227531494</v>
      </c>
      <c r="V227" s="27">
        <v>1.1318857756769711</v>
      </c>
      <c r="W227" s="27">
        <v>1.1408580409719715</v>
      </c>
      <c r="X227" s="27">
        <v>1.1498303062669717</v>
      </c>
      <c r="Y227" s="27">
        <v>1.1588025715619721</v>
      </c>
      <c r="Z227" s="27">
        <v>1.1677748368569725</v>
      </c>
      <c r="AA227" s="27">
        <v>1.1767471021519726</v>
      </c>
      <c r="AB227" s="27">
        <v>1.1857193674469733</v>
      </c>
      <c r="AC227" s="27">
        <v>1.1946916327419734</v>
      </c>
      <c r="AD227" s="27">
        <v>1.2036638980369738</v>
      </c>
      <c r="AE227" s="27">
        <v>1.212636163331974</v>
      </c>
      <c r="AF227" s="27">
        <v>1.2216084286269742</v>
      </c>
      <c r="AG227" s="27">
        <v>1.2305806939219746</v>
      </c>
      <c r="AH227" s="27">
        <v>1.2395529592169749</v>
      </c>
      <c r="AI227" s="27">
        <v>1.2485252245119753</v>
      </c>
      <c r="AJ227" s="27">
        <v>1.2574974898069755</v>
      </c>
      <c r="AK227" s="27">
        <v>1.2664697551019757</v>
      </c>
      <c r="AL227" s="27">
        <v>1.2754420203969761</v>
      </c>
      <c r="AM227" s="27">
        <v>1.2844142856919762</v>
      </c>
      <c r="AN227" s="27">
        <v>1.2933865509869764</v>
      </c>
      <c r="AO227" s="27">
        <v>1.302358816281977</v>
      </c>
      <c r="AP227" s="545">
        <v>1.3113310815769788</v>
      </c>
    </row>
    <row r="228" spans="1:42">
      <c r="A228" s="2">
        <v>1</v>
      </c>
      <c r="B228" s="2" t="s">
        <v>321</v>
      </c>
      <c r="C228" s="2"/>
      <c r="D228" s="2" t="s">
        <v>321</v>
      </c>
      <c r="E228" s="2">
        <v>3</v>
      </c>
      <c r="F228" s="2" t="s">
        <v>659</v>
      </c>
      <c r="G228" s="2">
        <v>3</v>
      </c>
      <c r="H228" s="2" t="s">
        <v>768</v>
      </c>
      <c r="I228" s="67" t="s">
        <v>211</v>
      </c>
      <c r="J228" s="2" t="s">
        <v>660</v>
      </c>
      <c r="K228" s="69" t="s">
        <v>354</v>
      </c>
      <c r="L228" s="2"/>
      <c r="M228" s="2">
        <f t="shared" si="0"/>
        <v>1.1000000000000001</v>
      </c>
      <c r="N228" s="27">
        <f t="shared" si="1"/>
        <v>1.1000000000000001</v>
      </c>
      <c r="O228" s="27">
        <f t="shared" si="2"/>
        <v>1.1000000000000001</v>
      </c>
      <c r="P228" s="27">
        <v>1.1000000000000001</v>
      </c>
      <c r="Q228" s="27">
        <v>1.0453614912186189</v>
      </c>
      <c r="R228" s="27">
        <v>1.0050048486154508</v>
      </c>
      <c r="S228" s="27">
        <v>0.97371511690550583</v>
      </c>
      <c r="T228" s="27">
        <v>1.0264386698293275</v>
      </c>
      <c r="U228" s="27">
        <v>1.0791622227531494</v>
      </c>
      <c r="V228" s="27">
        <v>1.1318857756769711</v>
      </c>
      <c r="W228" s="27">
        <v>1.1408580409719715</v>
      </c>
      <c r="X228" s="27">
        <v>1.1498303062669717</v>
      </c>
      <c r="Y228" s="27">
        <v>1.1588025715619721</v>
      </c>
      <c r="Z228" s="27">
        <v>1.1677748368569725</v>
      </c>
      <c r="AA228" s="27">
        <v>1.1767471021519726</v>
      </c>
      <c r="AB228" s="27">
        <v>1.1857193674469733</v>
      </c>
      <c r="AC228" s="27">
        <v>1.1946916327419734</v>
      </c>
      <c r="AD228" s="27">
        <v>1.2036638980369738</v>
      </c>
      <c r="AE228" s="27">
        <v>1.212636163331974</v>
      </c>
      <c r="AF228" s="27">
        <v>1.2216084286269742</v>
      </c>
      <c r="AG228" s="27">
        <v>1.2305806939219746</v>
      </c>
      <c r="AH228" s="27">
        <v>1.2395529592169749</v>
      </c>
      <c r="AI228" s="27">
        <v>1.2485252245119753</v>
      </c>
      <c r="AJ228" s="27">
        <v>1.2574974898069755</v>
      </c>
      <c r="AK228" s="27">
        <v>1.2664697551019757</v>
      </c>
      <c r="AL228" s="27">
        <v>1.2754420203969761</v>
      </c>
      <c r="AM228" s="27">
        <v>1.2844142856919762</v>
      </c>
      <c r="AN228" s="27">
        <v>1.2933865509869764</v>
      </c>
      <c r="AO228" s="27">
        <v>1.302358816281977</v>
      </c>
      <c r="AP228" s="545">
        <v>1.3113310815769788</v>
      </c>
    </row>
    <row r="229" spans="1:42">
      <c r="A229" s="2">
        <v>1</v>
      </c>
      <c r="B229" s="2" t="s">
        <v>321</v>
      </c>
      <c r="C229" s="2"/>
      <c r="D229" s="2" t="s">
        <v>321</v>
      </c>
      <c r="E229" s="2">
        <v>3</v>
      </c>
      <c r="F229" s="2" t="s">
        <v>659</v>
      </c>
      <c r="G229" s="2">
        <v>4</v>
      </c>
      <c r="H229" s="2" t="s">
        <v>763</v>
      </c>
      <c r="I229" s="67" t="s">
        <v>211</v>
      </c>
      <c r="J229" s="2" t="s">
        <v>660</v>
      </c>
      <c r="K229" s="69" t="s">
        <v>354</v>
      </c>
      <c r="L229" s="2"/>
      <c r="M229" s="2">
        <f t="shared" si="0"/>
        <v>1.1000000000000001</v>
      </c>
      <c r="N229" s="27">
        <f t="shared" si="1"/>
        <v>1.1000000000000001</v>
      </c>
      <c r="O229" s="27">
        <f t="shared" si="2"/>
        <v>1.1000000000000001</v>
      </c>
      <c r="P229" s="27">
        <v>1.1000000000000001</v>
      </c>
      <c r="Q229" s="27">
        <v>1.0453614912186189</v>
      </c>
      <c r="R229" s="27">
        <v>1.0050048486154508</v>
      </c>
      <c r="S229" s="27">
        <v>0.97371511690550583</v>
      </c>
      <c r="T229" s="27">
        <v>1.0264386698293275</v>
      </c>
      <c r="U229" s="27">
        <v>1.0791622227531494</v>
      </c>
      <c r="V229" s="27">
        <v>1.1318857756769711</v>
      </c>
      <c r="W229" s="27">
        <v>1.1408580409719715</v>
      </c>
      <c r="X229" s="27">
        <v>1.1498303062669717</v>
      </c>
      <c r="Y229" s="27">
        <v>1.1588025715619721</v>
      </c>
      <c r="Z229" s="27">
        <v>1.1677748368569725</v>
      </c>
      <c r="AA229" s="27">
        <v>1.1767471021519726</v>
      </c>
      <c r="AB229" s="27">
        <v>1.1857193674469733</v>
      </c>
      <c r="AC229" s="27">
        <v>1.1946916327419734</v>
      </c>
      <c r="AD229" s="27">
        <v>1.2036638980369738</v>
      </c>
      <c r="AE229" s="27">
        <v>1.212636163331974</v>
      </c>
      <c r="AF229" s="27">
        <v>1.2216084286269742</v>
      </c>
      <c r="AG229" s="27">
        <v>1.2305806939219746</v>
      </c>
      <c r="AH229" s="27">
        <v>1.2395529592169749</v>
      </c>
      <c r="AI229" s="27">
        <v>1.2485252245119753</v>
      </c>
      <c r="AJ229" s="27">
        <v>1.2574974898069755</v>
      </c>
      <c r="AK229" s="27">
        <v>1.2664697551019757</v>
      </c>
      <c r="AL229" s="27">
        <v>1.2754420203969761</v>
      </c>
      <c r="AM229" s="27">
        <v>1.2844142856919762</v>
      </c>
      <c r="AN229" s="27">
        <v>1.2933865509869764</v>
      </c>
      <c r="AO229" s="27">
        <v>1.302358816281977</v>
      </c>
      <c r="AP229" s="545">
        <v>1.3113310815769788</v>
      </c>
    </row>
    <row r="230" spans="1:42">
      <c r="A230" s="2">
        <v>1</v>
      </c>
      <c r="B230" s="2" t="s">
        <v>321</v>
      </c>
      <c r="C230" s="2"/>
      <c r="D230" s="2" t="s">
        <v>321</v>
      </c>
      <c r="E230" s="2">
        <v>3</v>
      </c>
      <c r="F230" s="2" t="s">
        <v>659</v>
      </c>
      <c r="G230" s="2">
        <v>5</v>
      </c>
      <c r="H230" s="2" t="s">
        <v>215</v>
      </c>
      <c r="I230" s="67" t="s">
        <v>211</v>
      </c>
      <c r="J230" s="2" t="s">
        <v>660</v>
      </c>
      <c r="K230" s="69" t="s">
        <v>354</v>
      </c>
      <c r="L230" s="2"/>
      <c r="M230" s="2">
        <f t="shared" si="0"/>
        <v>1.1000000000000001</v>
      </c>
      <c r="N230" s="27">
        <f t="shared" si="1"/>
        <v>1.1000000000000001</v>
      </c>
      <c r="O230" s="27">
        <f t="shared" si="2"/>
        <v>1.1000000000000001</v>
      </c>
      <c r="P230" s="27">
        <v>1.1000000000000001</v>
      </c>
      <c r="Q230" s="27">
        <v>1.0453614912186189</v>
      </c>
      <c r="R230" s="27">
        <v>1.0050048486154508</v>
      </c>
      <c r="S230" s="27">
        <v>0.97371511690550583</v>
      </c>
      <c r="T230" s="27">
        <v>1.0264386698293275</v>
      </c>
      <c r="U230" s="27">
        <v>1.0791622227531494</v>
      </c>
      <c r="V230" s="27">
        <v>1.1318857756769711</v>
      </c>
      <c r="W230" s="27">
        <v>1.1408580409719715</v>
      </c>
      <c r="X230" s="27">
        <v>1.1498303062669717</v>
      </c>
      <c r="Y230" s="27">
        <v>1.1588025715619721</v>
      </c>
      <c r="Z230" s="27">
        <v>1.1677748368569725</v>
      </c>
      <c r="AA230" s="27">
        <v>1.1767471021519726</v>
      </c>
      <c r="AB230" s="27">
        <v>1.1857193674469733</v>
      </c>
      <c r="AC230" s="27">
        <v>1.1946916327419734</v>
      </c>
      <c r="AD230" s="27">
        <v>1.2036638980369738</v>
      </c>
      <c r="AE230" s="27">
        <v>1.212636163331974</v>
      </c>
      <c r="AF230" s="27">
        <v>1.2216084286269742</v>
      </c>
      <c r="AG230" s="27">
        <v>1.2305806939219746</v>
      </c>
      <c r="AH230" s="27">
        <v>1.2395529592169749</v>
      </c>
      <c r="AI230" s="27">
        <v>1.2485252245119753</v>
      </c>
      <c r="AJ230" s="27">
        <v>1.2574974898069755</v>
      </c>
      <c r="AK230" s="27">
        <v>1.2664697551019757</v>
      </c>
      <c r="AL230" s="27">
        <v>1.2754420203969761</v>
      </c>
      <c r="AM230" s="27">
        <v>1.2844142856919762</v>
      </c>
      <c r="AN230" s="27">
        <v>1.2933865509869764</v>
      </c>
      <c r="AO230" s="27">
        <v>1.302358816281977</v>
      </c>
      <c r="AP230" s="545">
        <v>1.3113310815769788</v>
      </c>
    </row>
    <row r="231" spans="1:42">
      <c r="A231" s="2">
        <v>1</v>
      </c>
      <c r="B231" s="2" t="s">
        <v>321</v>
      </c>
      <c r="C231" s="2"/>
      <c r="D231" s="2" t="s">
        <v>321</v>
      </c>
      <c r="E231" s="2">
        <v>3</v>
      </c>
      <c r="F231" s="2" t="s">
        <v>659</v>
      </c>
      <c r="G231" s="2">
        <v>6</v>
      </c>
      <c r="H231" s="2" t="s">
        <v>216</v>
      </c>
      <c r="I231" s="67" t="s">
        <v>211</v>
      </c>
      <c r="J231" s="2" t="s">
        <v>660</v>
      </c>
      <c r="K231" s="69" t="s">
        <v>354</v>
      </c>
      <c r="L231" s="2"/>
      <c r="M231" s="2">
        <f t="shared" si="0"/>
        <v>1.1000000000000001</v>
      </c>
      <c r="N231" s="27">
        <f t="shared" si="1"/>
        <v>1.1000000000000001</v>
      </c>
      <c r="O231" s="27">
        <f t="shared" si="2"/>
        <v>1.1000000000000001</v>
      </c>
      <c r="P231" s="27">
        <v>1.1000000000000001</v>
      </c>
      <c r="Q231" s="27">
        <v>1.0453614912186189</v>
      </c>
      <c r="R231" s="27">
        <v>1.0050048486154508</v>
      </c>
      <c r="S231" s="27">
        <v>0.97371511690550583</v>
      </c>
      <c r="T231" s="27">
        <v>1.0264386698293275</v>
      </c>
      <c r="U231" s="27">
        <v>1.0791622227531494</v>
      </c>
      <c r="V231" s="27">
        <v>1.1318857756769711</v>
      </c>
      <c r="W231" s="27">
        <v>1.1408580409719715</v>
      </c>
      <c r="X231" s="27">
        <v>1.1498303062669717</v>
      </c>
      <c r="Y231" s="27">
        <v>1.1588025715619721</v>
      </c>
      <c r="Z231" s="27">
        <v>1.1677748368569725</v>
      </c>
      <c r="AA231" s="27">
        <v>1.1767471021519726</v>
      </c>
      <c r="AB231" s="27">
        <v>1.1857193674469733</v>
      </c>
      <c r="AC231" s="27">
        <v>1.1946916327419734</v>
      </c>
      <c r="AD231" s="27">
        <v>1.2036638980369738</v>
      </c>
      <c r="AE231" s="27">
        <v>1.212636163331974</v>
      </c>
      <c r="AF231" s="27">
        <v>1.2216084286269742</v>
      </c>
      <c r="AG231" s="27">
        <v>1.2305806939219746</v>
      </c>
      <c r="AH231" s="27">
        <v>1.2395529592169749</v>
      </c>
      <c r="AI231" s="27">
        <v>1.2485252245119753</v>
      </c>
      <c r="AJ231" s="27">
        <v>1.2574974898069755</v>
      </c>
      <c r="AK231" s="27">
        <v>1.2664697551019757</v>
      </c>
      <c r="AL231" s="27">
        <v>1.2754420203969761</v>
      </c>
      <c r="AM231" s="27">
        <v>1.2844142856919762</v>
      </c>
      <c r="AN231" s="27">
        <v>1.2933865509869764</v>
      </c>
      <c r="AO231" s="27">
        <v>1.302358816281977</v>
      </c>
      <c r="AP231" s="545">
        <v>1.3113310815769788</v>
      </c>
    </row>
    <row r="232" spans="1:42">
      <c r="A232" s="2">
        <v>1</v>
      </c>
      <c r="B232" s="2" t="s">
        <v>321</v>
      </c>
      <c r="C232" s="2"/>
      <c r="D232" s="2" t="s">
        <v>321</v>
      </c>
      <c r="E232" s="2">
        <v>3</v>
      </c>
      <c r="F232" s="2" t="s">
        <v>659</v>
      </c>
      <c r="G232" s="2">
        <v>7</v>
      </c>
      <c r="H232" s="2" t="s">
        <v>765</v>
      </c>
      <c r="I232" s="67" t="s">
        <v>211</v>
      </c>
      <c r="J232" s="2" t="s">
        <v>660</v>
      </c>
      <c r="K232" s="69" t="s">
        <v>354</v>
      </c>
      <c r="L232" s="2"/>
      <c r="M232" s="2">
        <f t="shared" si="0"/>
        <v>1.1000000000000001</v>
      </c>
      <c r="N232" s="27">
        <f t="shared" si="1"/>
        <v>1.1000000000000001</v>
      </c>
      <c r="O232" s="27">
        <f t="shared" si="2"/>
        <v>1.1000000000000001</v>
      </c>
      <c r="P232" s="27">
        <v>1.1000000000000001</v>
      </c>
      <c r="Q232" s="27">
        <v>1.0453614912186189</v>
      </c>
      <c r="R232" s="27">
        <v>1.0050048486154508</v>
      </c>
      <c r="S232" s="27">
        <v>0.97371511690550583</v>
      </c>
      <c r="T232" s="27">
        <v>1.0264386698293275</v>
      </c>
      <c r="U232" s="27">
        <v>1.0791622227531494</v>
      </c>
      <c r="V232" s="27">
        <v>1.1318857756769711</v>
      </c>
      <c r="W232" s="27">
        <v>1.1408580409719715</v>
      </c>
      <c r="X232" s="27">
        <v>1.1498303062669717</v>
      </c>
      <c r="Y232" s="27">
        <v>1.1588025715619721</v>
      </c>
      <c r="Z232" s="27">
        <v>1.1677748368569725</v>
      </c>
      <c r="AA232" s="27">
        <v>1.1767471021519726</v>
      </c>
      <c r="AB232" s="27">
        <v>1.1857193674469733</v>
      </c>
      <c r="AC232" s="27">
        <v>1.1946916327419734</v>
      </c>
      <c r="AD232" s="27">
        <v>1.2036638980369738</v>
      </c>
      <c r="AE232" s="27">
        <v>1.212636163331974</v>
      </c>
      <c r="AF232" s="27">
        <v>1.2216084286269742</v>
      </c>
      <c r="AG232" s="27">
        <v>1.2305806939219746</v>
      </c>
      <c r="AH232" s="27">
        <v>1.2395529592169749</v>
      </c>
      <c r="AI232" s="27">
        <v>1.2485252245119753</v>
      </c>
      <c r="AJ232" s="27">
        <v>1.2574974898069755</v>
      </c>
      <c r="AK232" s="27">
        <v>1.2664697551019757</v>
      </c>
      <c r="AL232" s="27">
        <v>1.2754420203969761</v>
      </c>
      <c r="AM232" s="27">
        <v>1.2844142856919762</v>
      </c>
      <c r="AN232" s="27">
        <v>1.2933865509869764</v>
      </c>
      <c r="AO232" s="27">
        <v>1.302358816281977</v>
      </c>
      <c r="AP232" s="545">
        <v>1.3113310815769788</v>
      </c>
    </row>
    <row r="233" spans="1:42">
      <c r="A233" s="2">
        <v>1</v>
      </c>
      <c r="B233" s="2" t="s">
        <v>321</v>
      </c>
      <c r="C233" s="2"/>
      <c r="D233" s="2" t="s">
        <v>321</v>
      </c>
      <c r="E233" s="2">
        <v>3</v>
      </c>
      <c r="F233" s="2" t="s">
        <v>659</v>
      </c>
      <c r="G233" s="2">
        <v>8</v>
      </c>
      <c r="H233" s="2" t="s">
        <v>766</v>
      </c>
      <c r="I233" s="67" t="s">
        <v>211</v>
      </c>
      <c r="J233" s="2" t="s">
        <v>660</v>
      </c>
      <c r="K233" s="69" t="s">
        <v>354</v>
      </c>
      <c r="L233" s="2"/>
      <c r="M233" s="2">
        <f t="shared" si="0"/>
        <v>1.1000000000000001</v>
      </c>
      <c r="N233" s="27">
        <f t="shared" si="1"/>
        <v>1.1000000000000001</v>
      </c>
      <c r="O233" s="27">
        <f t="shared" si="2"/>
        <v>1.1000000000000001</v>
      </c>
      <c r="P233" s="27">
        <v>1.1000000000000001</v>
      </c>
      <c r="Q233" s="27">
        <v>1.0453614912186189</v>
      </c>
      <c r="R233" s="27">
        <v>1.0050048486154508</v>
      </c>
      <c r="S233" s="27">
        <v>0.97371511690550583</v>
      </c>
      <c r="T233" s="27">
        <v>1.0264386698293275</v>
      </c>
      <c r="U233" s="27">
        <v>1.0791622227531494</v>
      </c>
      <c r="V233" s="27">
        <v>1.1318857756769711</v>
      </c>
      <c r="W233" s="27">
        <v>1.1408580409719715</v>
      </c>
      <c r="X233" s="27">
        <v>1.1498303062669717</v>
      </c>
      <c r="Y233" s="27">
        <v>1.1588025715619721</v>
      </c>
      <c r="Z233" s="27">
        <v>1.1677748368569725</v>
      </c>
      <c r="AA233" s="27">
        <v>1.1767471021519726</v>
      </c>
      <c r="AB233" s="27">
        <v>1.1857193674469733</v>
      </c>
      <c r="AC233" s="27">
        <v>1.1946916327419734</v>
      </c>
      <c r="AD233" s="27">
        <v>1.2036638980369738</v>
      </c>
      <c r="AE233" s="27">
        <v>1.212636163331974</v>
      </c>
      <c r="AF233" s="27">
        <v>1.2216084286269742</v>
      </c>
      <c r="AG233" s="27">
        <v>1.2305806939219746</v>
      </c>
      <c r="AH233" s="27">
        <v>1.2395529592169749</v>
      </c>
      <c r="AI233" s="27">
        <v>1.2485252245119753</v>
      </c>
      <c r="AJ233" s="27">
        <v>1.2574974898069755</v>
      </c>
      <c r="AK233" s="27">
        <v>1.2664697551019757</v>
      </c>
      <c r="AL233" s="27">
        <v>1.2754420203969761</v>
      </c>
      <c r="AM233" s="27">
        <v>1.2844142856919762</v>
      </c>
      <c r="AN233" s="27">
        <v>1.2933865509869764</v>
      </c>
      <c r="AO233" s="27">
        <v>1.302358816281977</v>
      </c>
      <c r="AP233" s="545">
        <v>1.3113310815769788</v>
      </c>
    </row>
    <row r="234" spans="1:42">
      <c r="A234" s="2">
        <v>1</v>
      </c>
      <c r="B234" s="2" t="s">
        <v>321</v>
      </c>
      <c r="C234" s="2"/>
      <c r="D234" s="2" t="s">
        <v>321</v>
      </c>
      <c r="E234" s="2">
        <v>3</v>
      </c>
      <c r="F234" s="2" t="s">
        <v>659</v>
      </c>
      <c r="G234" s="2">
        <v>9</v>
      </c>
      <c r="H234" s="2" t="s">
        <v>767</v>
      </c>
      <c r="I234" s="67" t="s">
        <v>211</v>
      </c>
      <c r="J234" s="2" t="s">
        <v>660</v>
      </c>
      <c r="K234" s="69" t="s">
        <v>354</v>
      </c>
      <c r="L234" s="2"/>
      <c r="M234" s="2">
        <f t="shared" si="0"/>
        <v>1.1000000000000001</v>
      </c>
      <c r="N234" s="27">
        <f t="shared" si="1"/>
        <v>1.1000000000000001</v>
      </c>
      <c r="O234" s="27">
        <f t="shared" si="2"/>
        <v>1.1000000000000001</v>
      </c>
      <c r="P234" s="27">
        <v>1.1000000000000001</v>
      </c>
      <c r="Q234" s="27">
        <v>1.0453614912186189</v>
      </c>
      <c r="R234" s="27">
        <v>1.0050048486154508</v>
      </c>
      <c r="S234" s="27">
        <v>0.97371511690550583</v>
      </c>
      <c r="T234" s="27">
        <v>1.0264386698293275</v>
      </c>
      <c r="U234" s="27">
        <v>1.0791622227531494</v>
      </c>
      <c r="V234" s="27">
        <v>1.1318857756769711</v>
      </c>
      <c r="W234" s="27">
        <v>1.1408580409719715</v>
      </c>
      <c r="X234" s="27">
        <v>1.1498303062669717</v>
      </c>
      <c r="Y234" s="27">
        <v>1.1588025715619721</v>
      </c>
      <c r="Z234" s="27">
        <v>1.1677748368569725</v>
      </c>
      <c r="AA234" s="27">
        <v>1.1767471021519726</v>
      </c>
      <c r="AB234" s="27">
        <v>1.1857193674469733</v>
      </c>
      <c r="AC234" s="27">
        <v>1.1946916327419734</v>
      </c>
      <c r="AD234" s="27">
        <v>1.2036638980369738</v>
      </c>
      <c r="AE234" s="27">
        <v>1.212636163331974</v>
      </c>
      <c r="AF234" s="27">
        <v>1.2216084286269742</v>
      </c>
      <c r="AG234" s="27">
        <v>1.2305806939219746</v>
      </c>
      <c r="AH234" s="27">
        <v>1.2395529592169749</v>
      </c>
      <c r="AI234" s="27">
        <v>1.2485252245119753</v>
      </c>
      <c r="AJ234" s="27">
        <v>1.2574974898069755</v>
      </c>
      <c r="AK234" s="27">
        <v>1.2664697551019757</v>
      </c>
      <c r="AL234" s="27">
        <v>1.2754420203969761</v>
      </c>
      <c r="AM234" s="27">
        <v>1.2844142856919762</v>
      </c>
      <c r="AN234" s="27">
        <v>1.2933865509869764</v>
      </c>
      <c r="AO234" s="27">
        <v>1.302358816281977</v>
      </c>
      <c r="AP234" s="545">
        <v>1.3113310815769788</v>
      </c>
    </row>
    <row r="235" spans="1:42">
      <c r="A235" s="2">
        <v>1</v>
      </c>
      <c r="B235" s="2" t="s">
        <v>321</v>
      </c>
      <c r="C235" s="2"/>
      <c r="D235" s="2" t="s">
        <v>321</v>
      </c>
      <c r="E235" s="2">
        <v>3</v>
      </c>
      <c r="F235" s="2" t="s">
        <v>659</v>
      </c>
      <c r="G235" s="2">
        <v>10</v>
      </c>
      <c r="H235" s="2" t="s">
        <v>220</v>
      </c>
      <c r="I235" s="67" t="s">
        <v>211</v>
      </c>
      <c r="J235" s="2" t="s">
        <v>660</v>
      </c>
      <c r="K235" s="69" t="s">
        <v>354</v>
      </c>
      <c r="L235" s="2"/>
      <c r="M235" s="2">
        <f t="shared" si="0"/>
        <v>1.1000000000000001</v>
      </c>
      <c r="N235" s="27">
        <f t="shared" si="1"/>
        <v>1.1000000000000001</v>
      </c>
      <c r="O235" s="27">
        <f t="shared" si="2"/>
        <v>1.1000000000000001</v>
      </c>
      <c r="P235" s="27">
        <v>1.1000000000000001</v>
      </c>
      <c r="Q235" s="27">
        <v>1.0453614912186189</v>
      </c>
      <c r="R235" s="27">
        <v>1.0050048486154508</v>
      </c>
      <c r="S235" s="27">
        <v>0.97371511690550583</v>
      </c>
      <c r="T235" s="27">
        <v>1.0264386698293275</v>
      </c>
      <c r="U235" s="27">
        <v>1.0791622227531494</v>
      </c>
      <c r="V235" s="27">
        <v>1.1318857756769711</v>
      </c>
      <c r="W235" s="27">
        <v>1.1408580409719715</v>
      </c>
      <c r="X235" s="27">
        <v>1.1498303062669717</v>
      </c>
      <c r="Y235" s="27">
        <v>1.1588025715619721</v>
      </c>
      <c r="Z235" s="27">
        <v>1.1677748368569725</v>
      </c>
      <c r="AA235" s="27">
        <v>1.1767471021519726</v>
      </c>
      <c r="AB235" s="27">
        <v>1.1857193674469733</v>
      </c>
      <c r="AC235" s="27">
        <v>1.1946916327419734</v>
      </c>
      <c r="AD235" s="27">
        <v>1.2036638980369738</v>
      </c>
      <c r="AE235" s="27">
        <v>1.212636163331974</v>
      </c>
      <c r="AF235" s="27">
        <v>1.2216084286269742</v>
      </c>
      <c r="AG235" s="27">
        <v>1.2305806939219746</v>
      </c>
      <c r="AH235" s="27">
        <v>1.2395529592169749</v>
      </c>
      <c r="AI235" s="27">
        <v>1.2485252245119753</v>
      </c>
      <c r="AJ235" s="27">
        <v>1.2574974898069755</v>
      </c>
      <c r="AK235" s="27">
        <v>1.2664697551019757</v>
      </c>
      <c r="AL235" s="27">
        <v>1.2754420203969761</v>
      </c>
      <c r="AM235" s="27">
        <v>1.2844142856919762</v>
      </c>
      <c r="AN235" s="27">
        <v>1.2933865509869764</v>
      </c>
      <c r="AO235" s="27">
        <v>1.302358816281977</v>
      </c>
      <c r="AP235" s="545">
        <v>1.3113310815769788</v>
      </c>
    </row>
    <row r="236" spans="1:42">
      <c r="A236" s="2">
        <v>1</v>
      </c>
      <c r="B236" s="2" t="s">
        <v>321</v>
      </c>
      <c r="C236" s="2"/>
      <c r="D236" s="2" t="s">
        <v>321</v>
      </c>
      <c r="E236" s="2">
        <v>3</v>
      </c>
      <c r="F236" s="2" t="s">
        <v>659</v>
      </c>
      <c r="G236" s="2">
        <v>11</v>
      </c>
      <c r="H236" s="2" t="s">
        <v>221</v>
      </c>
      <c r="I236" s="67" t="s">
        <v>211</v>
      </c>
      <c r="J236" s="2" t="s">
        <v>660</v>
      </c>
      <c r="K236" s="69" t="s">
        <v>354</v>
      </c>
      <c r="L236" s="2"/>
      <c r="M236" s="2">
        <f t="shared" si="0"/>
        <v>1.1000000000000001</v>
      </c>
      <c r="N236" s="27">
        <f t="shared" si="1"/>
        <v>1.1000000000000001</v>
      </c>
      <c r="O236" s="27">
        <f t="shared" si="2"/>
        <v>1.1000000000000001</v>
      </c>
      <c r="P236" s="27">
        <v>1.1000000000000001</v>
      </c>
      <c r="Q236" s="27">
        <v>1.0453614912186189</v>
      </c>
      <c r="R236" s="27">
        <v>1.0050048486154508</v>
      </c>
      <c r="S236" s="27">
        <v>0.97371511690550583</v>
      </c>
      <c r="T236" s="27">
        <v>1.0264386698293275</v>
      </c>
      <c r="U236" s="27">
        <v>1.0791622227531494</v>
      </c>
      <c r="V236" s="27">
        <v>1.1318857756769711</v>
      </c>
      <c r="W236" s="27">
        <v>1.1408580409719715</v>
      </c>
      <c r="X236" s="27">
        <v>1.1498303062669717</v>
      </c>
      <c r="Y236" s="27">
        <v>1.1588025715619721</v>
      </c>
      <c r="Z236" s="27">
        <v>1.1677748368569725</v>
      </c>
      <c r="AA236" s="27">
        <v>1.1767471021519726</v>
      </c>
      <c r="AB236" s="27">
        <v>1.1857193674469733</v>
      </c>
      <c r="AC236" s="27">
        <v>1.1946916327419734</v>
      </c>
      <c r="AD236" s="27">
        <v>1.2036638980369738</v>
      </c>
      <c r="AE236" s="27">
        <v>1.212636163331974</v>
      </c>
      <c r="AF236" s="27">
        <v>1.2216084286269742</v>
      </c>
      <c r="AG236" s="27">
        <v>1.2305806939219746</v>
      </c>
      <c r="AH236" s="27">
        <v>1.2395529592169749</v>
      </c>
      <c r="AI236" s="27">
        <v>1.2485252245119753</v>
      </c>
      <c r="AJ236" s="27">
        <v>1.2574974898069755</v>
      </c>
      <c r="AK236" s="27">
        <v>1.2664697551019757</v>
      </c>
      <c r="AL236" s="27">
        <v>1.2754420203969761</v>
      </c>
      <c r="AM236" s="27">
        <v>1.2844142856919762</v>
      </c>
      <c r="AN236" s="27">
        <v>1.2933865509869764</v>
      </c>
      <c r="AO236" s="27">
        <v>1.302358816281977</v>
      </c>
      <c r="AP236" s="545">
        <v>1.3113310815769788</v>
      </c>
    </row>
    <row r="237" spans="1:42">
      <c r="A237" s="2">
        <v>1</v>
      </c>
      <c r="B237" s="2" t="s">
        <v>321</v>
      </c>
      <c r="C237" s="2"/>
      <c r="D237" s="2" t="s">
        <v>321</v>
      </c>
      <c r="E237" s="2">
        <v>3</v>
      </c>
      <c r="F237" s="2" t="s">
        <v>659</v>
      </c>
      <c r="G237" s="2">
        <v>12</v>
      </c>
      <c r="H237" s="2" t="s">
        <v>222</v>
      </c>
      <c r="I237" s="67" t="s">
        <v>211</v>
      </c>
      <c r="J237" s="2" t="s">
        <v>660</v>
      </c>
      <c r="K237" s="69" t="s">
        <v>354</v>
      </c>
      <c r="L237" s="2"/>
      <c r="M237" s="2">
        <f t="shared" si="0"/>
        <v>1.1000000000000001</v>
      </c>
      <c r="N237" s="27">
        <f t="shared" si="1"/>
        <v>1.1000000000000001</v>
      </c>
      <c r="O237" s="27">
        <f t="shared" si="2"/>
        <v>1.1000000000000001</v>
      </c>
      <c r="P237" s="27">
        <v>1.1000000000000001</v>
      </c>
      <c r="Q237" s="27">
        <v>1.0453614912186189</v>
      </c>
      <c r="R237" s="27">
        <v>1.0050048486154508</v>
      </c>
      <c r="S237" s="27">
        <v>0.97371511690550583</v>
      </c>
      <c r="T237" s="27">
        <v>1.0264386698293275</v>
      </c>
      <c r="U237" s="27">
        <v>1.0791622227531494</v>
      </c>
      <c r="V237" s="27">
        <v>1.1318857756769711</v>
      </c>
      <c r="W237" s="27">
        <v>1.1408580409719715</v>
      </c>
      <c r="X237" s="27">
        <v>1.1498303062669717</v>
      </c>
      <c r="Y237" s="27">
        <v>1.1588025715619721</v>
      </c>
      <c r="Z237" s="27">
        <v>1.1677748368569725</v>
      </c>
      <c r="AA237" s="27">
        <v>1.1767471021519726</v>
      </c>
      <c r="AB237" s="27">
        <v>1.1857193674469733</v>
      </c>
      <c r="AC237" s="27">
        <v>1.1946916327419734</v>
      </c>
      <c r="AD237" s="27">
        <v>1.2036638980369738</v>
      </c>
      <c r="AE237" s="27">
        <v>1.212636163331974</v>
      </c>
      <c r="AF237" s="27">
        <v>1.2216084286269742</v>
      </c>
      <c r="AG237" s="27">
        <v>1.2305806939219746</v>
      </c>
      <c r="AH237" s="27">
        <v>1.2395529592169749</v>
      </c>
      <c r="AI237" s="27">
        <v>1.2485252245119753</v>
      </c>
      <c r="AJ237" s="27">
        <v>1.2574974898069755</v>
      </c>
      <c r="AK237" s="27">
        <v>1.2664697551019757</v>
      </c>
      <c r="AL237" s="27">
        <v>1.2754420203969761</v>
      </c>
      <c r="AM237" s="27">
        <v>1.2844142856919762</v>
      </c>
      <c r="AN237" s="27">
        <v>1.2933865509869764</v>
      </c>
      <c r="AO237" s="27">
        <v>1.302358816281977</v>
      </c>
      <c r="AP237" s="545">
        <v>1.3113310815769788</v>
      </c>
    </row>
    <row r="238" spans="1:42">
      <c r="A238" s="2">
        <v>1</v>
      </c>
      <c r="B238" s="2" t="s">
        <v>321</v>
      </c>
      <c r="C238" s="2"/>
      <c r="D238" s="2" t="s">
        <v>321</v>
      </c>
      <c r="E238" s="2">
        <v>3</v>
      </c>
      <c r="F238" s="2" t="s">
        <v>659</v>
      </c>
      <c r="G238" s="2">
        <v>13</v>
      </c>
      <c r="H238" s="2" t="s">
        <v>772</v>
      </c>
      <c r="I238" s="67" t="s">
        <v>211</v>
      </c>
      <c r="J238" s="2" t="s">
        <v>660</v>
      </c>
      <c r="K238" s="69" t="s">
        <v>354</v>
      </c>
      <c r="L238" s="2"/>
      <c r="M238" s="2">
        <f t="shared" si="0"/>
        <v>1.1000000000000001</v>
      </c>
      <c r="N238" s="27">
        <f t="shared" si="1"/>
        <v>1.1000000000000001</v>
      </c>
      <c r="O238" s="27">
        <f t="shared" si="2"/>
        <v>1.1000000000000001</v>
      </c>
      <c r="P238" s="27">
        <v>1.1000000000000001</v>
      </c>
      <c r="Q238" s="27">
        <v>1.0453614912186189</v>
      </c>
      <c r="R238" s="27">
        <v>1.0050048486154508</v>
      </c>
      <c r="S238" s="27">
        <v>0.97371511690550583</v>
      </c>
      <c r="T238" s="27">
        <v>1.0264386698293275</v>
      </c>
      <c r="U238" s="27">
        <v>1.0791622227531494</v>
      </c>
      <c r="V238" s="27">
        <v>1.1318857756769711</v>
      </c>
      <c r="W238" s="27">
        <v>1.1408580409719715</v>
      </c>
      <c r="X238" s="27">
        <v>1.1498303062669717</v>
      </c>
      <c r="Y238" s="27">
        <v>1.1588025715619721</v>
      </c>
      <c r="Z238" s="27">
        <v>1.1677748368569725</v>
      </c>
      <c r="AA238" s="27">
        <v>1.1767471021519726</v>
      </c>
      <c r="AB238" s="27">
        <v>1.1857193674469733</v>
      </c>
      <c r="AC238" s="27">
        <v>1.1946916327419734</v>
      </c>
      <c r="AD238" s="27">
        <v>1.2036638980369738</v>
      </c>
      <c r="AE238" s="27">
        <v>1.212636163331974</v>
      </c>
      <c r="AF238" s="27">
        <v>1.2216084286269742</v>
      </c>
      <c r="AG238" s="27">
        <v>1.2305806939219746</v>
      </c>
      <c r="AH238" s="27">
        <v>1.2395529592169749</v>
      </c>
      <c r="AI238" s="27">
        <v>1.2485252245119753</v>
      </c>
      <c r="AJ238" s="27">
        <v>1.2574974898069755</v>
      </c>
      <c r="AK238" s="27">
        <v>1.2664697551019757</v>
      </c>
      <c r="AL238" s="27">
        <v>1.2754420203969761</v>
      </c>
      <c r="AM238" s="27">
        <v>1.2844142856919762</v>
      </c>
      <c r="AN238" s="27">
        <v>1.2933865509869764</v>
      </c>
      <c r="AO238" s="27">
        <v>1.302358816281977</v>
      </c>
      <c r="AP238" s="545">
        <v>1.3113310815769788</v>
      </c>
    </row>
    <row r="239" spans="1:42">
      <c r="A239" s="2">
        <v>1</v>
      </c>
      <c r="B239" s="2" t="s">
        <v>321</v>
      </c>
      <c r="C239" s="2"/>
      <c r="D239" s="2" t="s">
        <v>321</v>
      </c>
      <c r="E239" s="2">
        <v>3</v>
      </c>
      <c r="F239" s="2" t="s">
        <v>659</v>
      </c>
      <c r="G239" s="2">
        <v>14</v>
      </c>
      <c r="H239" s="2" t="s">
        <v>224</v>
      </c>
      <c r="I239" s="67" t="s">
        <v>211</v>
      </c>
      <c r="J239" s="2" t="s">
        <v>660</v>
      </c>
      <c r="K239" s="69" t="s">
        <v>354</v>
      </c>
      <c r="L239" s="2"/>
      <c r="M239" s="2">
        <f t="shared" si="0"/>
        <v>1.1000000000000001</v>
      </c>
      <c r="N239" s="27">
        <f t="shared" si="1"/>
        <v>1.1000000000000001</v>
      </c>
      <c r="O239" s="27">
        <f t="shared" si="2"/>
        <v>1.1000000000000001</v>
      </c>
      <c r="P239" s="27">
        <v>1.1000000000000001</v>
      </c>
      <c r="Q239" s="27">
        <v>1.0453614912186189</v>
      </c>
      <c r="R239" s="27">
        <v>1.0050048486154508</v>
      </c>
      <c r="S239" s="27">
        <v>0.97371511690550583</v>
      </c>
      <c r="T239" s="27">
        <v>1.0264386698293275</v>
      </c>
      <c r="U239" s="27">
        <v>1.0791622227531494</v>
      </c>
      <c r="V239" s="27">
        <v>1.1318857756769711</v>
      </c>
      <c r="W239" s="27">
        <v>1.1408580409719715</v>
      </c>
      <c r="X239" s="27">
        <v>1.1498303062669717</v>
      </c>
      <c r="Y239" s="27">
        <v>1.1588025715619721</v>
      </c>
      <c r="Z239" s="27">
        <v>1.1677748368569725</v>
      </c>
      <c r="AA239" s="27">
        <v>1.1767471021519726</v>
      </c>
      <c r="AB239" s="27">
        <v>1.1857193674469733</v>
      </c>
      <c r="AC239" s="27">
        <v>1.1946916327419734</v>
      </c>
      <c r="AD239" s="27">
        <v>1.2036638980369738</v>
      </c>
      <c r="AE239" s="27">
        <v>1.212636163331974</v>
      </c>
      <c r="AF239" s="27">
        <v>1.2216084286269742</v>
      </c>
      <c r="AG239" s="27">
        <v>1.2305806939219746</v>
      </c>
      <c r="AH239" s="27">
        <v>1.2395529592169749</v>
      </c>
      <c r="AI239" s="27">
        <v>1.2485252245119753</v>
      </c>
      <c r="AJ239" s="27">
        <v>1.2574974898069755</v>
      </c>
      <c r="AK239" s="27">
        <v>1.2664697551019757</v>
      </c>
      <c r="AL239" s="27">
        <v>1.2754420203969761</v>
      </c>
      <c r="AM239" s="27">
        <v>1.2844142856919762</v>
      </c>
      <c r="AN239" s="27">
        <v>1.2933865509869764</v>
      </c>
      <c r="AO239" s="27">
        <v>1.302358816281977</v>
      </c>
      <c r="AP239" s="545">
        <v>1.3113310815769788</v>
      </c>
    </row>
    <row r="240" spans="1:42">
      <c r="A240" s="2">
        <v>1</v>
      </c>
      <c r="B240" s="2" t="s">
        <v>321</v>
      </c>
      <c r="C240" s="2"/>
      <c r="D240" s="2" t="s">
        <v>321</v>
      </c>
      <c r="E240" s="2">
        <v>3</v>
      </c>
      <c r="F240" s="2" t="s">
        <v>659</v>
      </c>
      <c r="G240" s="2">
        <v>15</v>
      </c>
      <c r="H240" s="2" t="s">
        <v>762</v>
      </c>
      <c r="I240" s="67" t="s">
        <v>211</v>
      </c>
      <c r="J240" s="2" t="s">
        <v>660</v>
      </c>
      <c r="K240" s="69" t="s">
        <v>354</v>
      </c>
      <c r="L240" s="2"/>
      <c r="M240" s="2">
        <f t="shared" si="0"/>
        <v>1.1000000000000001</v>
      </c>
      <c r="N240" s="27">
        <f t="shared" si="1"/>
        <v>1.1000000000000001</v>
      </c>
      <c r="O240" s="27">
        <f t="shared" si="2"/>
        <v>1.1000000000000001</v>
      </c>
      <c r="P240" s="27">
        <v>1.1000000000000001</v>
      </c>
      <c r="Q240" s="27">
        <v>1.0453614912186189</v>
      </c>
      <c r="R240" s="27">
        <v>1.0050048486154508</v>
      </c>
      <c r="S240" s="27">
        <v>0.97371511690550583</v>
      </c>
      <c r="T240" s="27">
        <v>1.0264386698293275</v>
      </c>
      <c r="U240" s="27">
        <v>1.0791622227531494</v>
      </c>
      <c r="V240" s="27">
        <v>1.1318857756769711</v>
      </c>
      <c r="W240" s="27">
        <v>1.1408580409719715</v>
      </c>
      <c r="X240" s="27">
        <v>1.1498303062669717</v>
      </c>
      <c r="Y240" s="27">
        <v>1.1588025715619721</v>
      </c>
      <c r="Z240" s="27">
        <v>1.1677748368569725</v>
      </c>
      <c r="AA240" s="27">
        <v>1.1767471021519726</v>
      </c>
      <c r="AB240" s="27">
        <v>1.1857193674469733</v>
      </c>
      <c r="AC240" s="27">
        <v>1.1946916327419734</v>
      </c>
      <c r="AD240" s="27">
        <v>1.2036638980369738</v>
      </c>
      <c r="AE240" s="27">
        <v>1.212636163331974</v>
      </c>
      <c r="AF240" s="27">
        <v>1.2216084286269742</v>
      </c>
      <c r="AG240" s="27">
        <v>1.2305806939219746</v>
      </c>
      <c r="AH240" s="27">
        <v>1.2395529592169749</v>
      </c>
      <c r="AI240" s="27">
        <v>1.2485252245119753</v>
      </c>
      <c r="AJ240" s="27">
        <v>1.2574974898069755</v>
      </c>
      <c r="AK240" s="27">
        <v>1.2664697551019757</v>
      </c>
      <c r="AL240" s="27">
        <v>1.2754420203969761</v>
      </c>
      <c r="AM240" s="27">
        <v>1.2844142856919762</v>
      </c>
      <c r="AN240" s="27">
        <v>1.2933865509869764</v>
      </c>
      <c r="AO240" s="27">
        <v>1.302358816281977</v>
      </c>
      <c r="AP240" s="545">
        <v>1.3113310815769788</v>
      </c>
    </row>
    <row r="241" spans="1:42">
      <c r="A241" s="2">
        <v>1</v>
      </c>
      <c r="B241" s="2" t="s">
        <v>321</v>
      </c>
      <c r="C241" s="2"/>
      <c r="D241" s="2" t="s">
        <v>321</v>
      </c>
      <c r="E241" s="2">
        <v>3</v>
      </c>
      <c r="F241" s="2" t="s">
        <v>659</v>
      </c>
      <c r="G241" s="2">
        <v>16</v>
      </c>
      <c r="H241" s="2" t="s">
        <v>764</v>
      </c>
      <c r="I241" s="67" t="s">
        <v>211</v>
      </c>
      <c r="J241" s="2" t="s">
        <v>660</v>
      </c>
      <c r="K241" s="69" t="s">
        <v>354</v>
      </c>
      <c r="L241" s="125"/>
      <c r="M241" s="2">
        <f t="shared" si="0"/>
        <v>1.1000000000000001</v>
      </c>
      <c r="N241" s="27">
        <f t="shared" si="1"/>
        <v>1.1000000000000001</v>
      </c>
      <c r="O241" s="27">
        <f t="shared" si="2"/>
        <v>1.1000000000000001</v>
      </c>
      <c r="P241" s="27">
        <v>1.1000000000000001</v>
      </c>
      <c r="Q241" s="27">
        <v>1.0453614912186189</v>
      </c>
      <c r="R241" s="27">
        <v>1.0050048486154508</v>
      </c>
      <c r="S241" s="27">
        <v>0.97371511690550583</v>
      </c>
      <c r="T241" s="27">
        <v>1.0264386698293275</v>
      </c>
      <c r="U241" s="27">
        <v>1.0791622227531494</v>
      </c>
      <c r="V241" s="27">
        <v>1.1318857756769711</v>
      </c>
      <c r="W241" s="27">
        <v>1.1408580409719715</v>
      </c>
      <c r="X241" s="27">
        <v>1.1498303062669717</v>
      </c>
      <c r="Y241" s="27">
        <v>1.1588025715619721</v>
      </c>
      <c r="Z241" s="27">
        <v>1.1677748368569725</v>
      </c>
      <c r="AA241" s="27">
        <v>1.1767471021519726</v>
      </c>
      <c r="AB241" s="27">
        <v>1.1857193674469733</v>
      </c>
      <c r="AC241" s="27">
        <v>1.1946916327419734</v>
      </c>
      <c r="AD241" s="27">
        <v>1.2036638980369738</v>
      </c>
      <c r="AE241" s="27">
        <v>1.212636163331974</v>
      </c>
      <c r="AF241" s="27">
        <v>1.2216084286269742</v>
      </c>
      <c r="AG241" s="27">
        <v>1.2305806939219746</v>
      </c>
      <c r="AH241" s="27">
        <v>1.2395529592169749</v>
      </c>
      <c r="AI241" s="27">
        <v>1.2485252245119753</v>
      </c>
      <c r="AJ241" s="27">
        <v>1.2574974898069755</v>
      </c>
      <c r="AK241" s="27">
        <v>1.2664697551019757</v>
      </c>
      <c r="AL241" s="27">
        <v>1.2754420203969761</v>
      </c>
      <c r="AM241" s="27">
        <v>1.2844142856919762</v>
      </c>
      <c r="AN241" s="27">
        <v>1.2933865509869764</v>
      </c>
      <c r="AO241" s="27">
        <v>1.302358816281977</v>
      </c>
      <c r="AP241" s="545">
        <v>1.3113310815769788</v>
      </c>
    </row>
    <row r="242" spans="1:42" ht="15" thickBot="1">
      <c r="A242" s="125">
        <v>1</v>
      </c>
      <c r="B242" s="125" t="s">
        <v>321</v>
      </c>
      <c r="C242" s="125"/>
      <c r="D242" s="125" t="s">
        <v>321</v>
      </c>
      <c r="E242" s="125">
        <v>3</v>
      </c>
      <c r="F242" s="125" t="s">
        <v>659</v>
      </c>
      <c r="G242" s="125">
        <v>17</v>
      </c>
      <c r="H242" s="125" t="s">
        <v>227</v>
      </c>
      <c r="I242" s="144" t="s">
        <v>211</v>
      </c>
      <c r="J242" s="125" t="s">
        <v>660</v>
      </c>
      <c r="K242" s="69" t="s">
        <v>354</v>
      </c>
      <c r="L242" s="125"/>
      <c r="M242" s="62">
        <f t="shared" si="0"/>
        <v>1.1000000000000001</v>
      </c>
      <c r="N242" s="546">
        <f t="shared" si="1"/>
        <v>1.1000000000000001</v>
      </c>
      <c r="O242" s="546">
        <f t="shared" si="2"/>
        <v>1.1000000000000001</v>
      </c>
      <c r="P242" s="546">
        <v>1.1000000000000001</v>
      </c>
      <c r="Q242" s="546">
        <v>1.0453614912186189</v>
      </c>
      <c r="R242" s="546">
        <v>1.0050048486154508</v>
      </c>
      <c r="S242" s="546">
        <v>0.97371511690550583</v>
      </c>
      <c r="T242" s="546">
        <v>1.0264386698293275</v>
      </c>
      <c r="U242" s="546">
        <v>1.0791622227531494</v>
      </c>
      <c r="V242" s="546">
        <v>1.1318857756769711</v>
      </c>
      <c r="W242" s="546">
        <v>1.1408580409719715</v>
      </c>
      <c r="X242" s="546">
        <v>1.1498303062669717</v>
      </c>
      <c r="Y242" s="546">
        <v>1.1588025715619721</v>
      </c>
      <c r="Z242" s="546">
        <v>1.1677748368569725</v>
      </c>
      <c r="AA242" s="546">
        <v>1.1767471021519726</v>
      </c>
      <c r="AB242" s="546">
        <v>1.1857193674469733</v>
      </c>
      <c r="AC242" s="546">
        <v>1.1946916327419734</v>
      </c>
      <c r="AD242" s="546">
        <v>1.2036638980369738</v>
      </c>
      <c r="AE242" s="546">
        <v>1.212636163331974</v>
      </c>
      <c r="AF242" s="546">
        <v>1.2216084286269742</v>
      </c>
      <c r="AG242" s="546">
        <v>1.2305806939219746</v>
      </c>
      <c r="AH242" s="546">
        <v>1.2395529592169749</v>
      </c>
      <c r="AI242" s="546">
        <v>1.2485252245119753</v>
      </c>
      <c r="AJ242" s="546">
        <v>1.2574974898069755</v>
      </c>
      <c r="AK242" s="546">
        <v>1.2664697551019757</v>
      </c>
      <c r="AL242" s="546">
        <v>1.2754420203969761</v>
      </c>
      <c r="AM242" s="546">
        <v>1.2844142856919762</v>
      </c>
      <c r="AN242" s="546">
        <v>1.2933865509869764</v>
      </c>
      <c r="AO242" s="546">
        <v>1.302358816281977</v>
      </c>
      <c r="AP242" s="547">
        <v>1.3113310815769788</v>
      </c>
    </row>
    <row r="243" spans="1:42">
      <c r="A243" s="195">
        <v>1</v>
      </c>
      <c r="B243" s="127" t="s">
        <v>321</v>
      </c>
      <c r="C243" s="127"/>
      <c r="D243" s="127" t="s">
        <v>321</v>
      </c>
      <c r="E243" s="127">
        <v>3</v>
      </c>
      <c r="F243" s="127" t="s">
        <v>659</v>
      </c>
      <c r="G243" s="127">
        <v>18</v>
      </c>
      <c r="H243" s="2" t="s">
        <v>761</v>
      </c>
      <c r="I243" s="197" t="s">
        <v>228</v>
      </c>
      <c r="J243" s="127" t="s">
        <v>660</v>
      </c>
      <c r="K243" s="69" t="s">
        <v>354</v>
      </c>
      <c r="L243" s="127"/>
      <c r="M243" s="127">
        <v>0.94</v>
      </c>
      <c r="N243" s="127">
        <v>0.94</v>
      </c>
      <c r="O243" s="127">
        <v>0.94</v>
      </c>
      <c r="P243" s="127">
        <v>0.94</v>
      </c>
      <c r="Q243" s="127">
        <v>0.89330891067772877</v>
      </c>
      <c r="R243" s="127">
        <v>0.85882232518047619</v>
      </c>
      <c r="S243" s="127">
        <v>0.83208382717379581</v>
      </c>
      <c r="T243" s="127">
        <v>0.87713849967233448</v>
      </c>
      <c r="U243" s="127">
        <v>0.92219317217087315</v>
      </c>
      <c r="V243" s="127">
        <v>0.9672478446694116</v>
      </c>
      <c r="W243" s="127">
        <v>0.97491505319423011</v>
      </c>
      <c r="X243" s="127">
        <v>0.9825822617190485</v>
      </c>
      <c r="Y243" s="127">
        <v>0.99024947024386689</v>
      </c>
      <c r="Z243" s="127">
        <v>0.99791667876868539</v>
      </c>
      <c r="AA243" s="127">
        <v>1.0055838872935039</v>
      </c>
      <c r="AB243" s="127">
        <v>1.0132510958183225</v>
      </c>
      <c r="AC243" s="127">
        <v>1.0209183043431409</v>
      </c>
      <c r="AD243" s="127">
        <v>1.0285855128679593</v>
      </c>
      <c r="AE243" s="127">
        <v>1.0362527213927777</v>
      </c>
      <c r="AF243" s="127">
        <v>1.0439199299175961</v>
      </c>
      <c r="AG243" s="127">
        <v>1.0515871384424145</v>
      </c>
      <c r="AH243" s="127">
        <v>1.0592543469672331</v>
      </c>
      <c r="AI243" s="127">
        <v>1.0669215554920515</v>
      </c>
      <c r="AJ243" s="127">
        <v>1.0745887640168699</v>
      </c>
      <c r="AK243" s="127">
        <v>1.0822559725416883</v>
      </c>
      <c r="AL243" s="127">
        <v>1.0899231810665067</v>
      </c>
      <c r="AM243" s="127">
        <v>1.097590389591325</v>
      </c>
      <c r="AN243" s="127">
        <v>1.1052575981161434</v>
      </c>
      <c r="AO243" s="127">
        <v>1.112924806640962</v>
      </c>
      <c r="AP243" s="299">
        <v>1.1205920151657818</v>
      </c>
    </row>
    <row r="244" spans="1:42">
      <c r="A244" s="57">
        <v>1</v>
      </c>
      <c r="B244" s="2" t="s">
        <v>321</v>
      </c>
      <c r="C244" s="2"/>
      <c r="D244" s="2" t="s">
        <v>321</v>
      </c>
      <c r="E244" s="2">
        <v>3</v>
      </c>
      <c r="F244" s="2" t="s">
        <v>659</v>
      </c>
      <c r="G244" s="2">
        <v>19</v>
      </c>
      <c r="H244" s="2" t="s">
        <v>212</v>
      </c>
      <c r="I244" s="67" t="s">
        <v>228</v>
      </c>
      <c r="J244" s="2" t="s">
        <v>660</v>
      </c>
      <c r="K244" s="69" t="s">
        <v>354</v>
      </c>
      <c r="L244" s="2"/>
      <c r="M244" s="2">
        <v>0.94</v>
      </c>
      <c r="N244" s="2">
        <v>0.94</v>
      </c>
      <c r="O244" s="2">
        <v>0.94</v>
      </c>
      <c r="P244" s="2">
        <v>0.94</v>
      </c>
      <c r="Q244" s="2">
        <v>0.89330891067772877</v>
      </c>
      <c r="R244" s="2">
        <v>0.85882232518047619</v>
      </c>
      <c r="S244" s="2">
        <v>0.83208382717379581</v>
      </c>
      <c r="T244" s="2">
        <v>0.87713849967233448</v>
      </c>
      <c r="U244" s="2">
        <v>0.92219317217087315</v>
      </c>
      <c r="V244" s="2">
        <v>0.9672478446694116</v>
      </c>
      <c r="W244" s="2">
        <v>0.97491505319423011</v>
      </c>
      <c r="X244" s="2">
        <v>0.9825822617190485</v>
      </c>
      <c r="Y244" s="2">
        <v>0.99024947024386689</v>
      </c>
      <c r="Z244" s="2">
        <v>0.99791667876868539</v>
      </c>
      <c r="AA244" s="2">
        <v>1.0055838872935039</v>
      </c>
      <c r="AB244" s="2">
        <v>1.0132510958183225</v>
      </c>
      <c r="AC244" s="2">
        <v>1.0209183043431409</v>
      </c>
      <c r="AD244" s="2">
        <v>1.0285855128679593</v>
      </c>
      <c r="AE244" s="2">
        <v>1.0362527213927777</v>
      </c>
      <c r="AF244" s="2">
        <v>1.0439199299175961</v>
      </c>
      <c r="AG244" s="2">
        <v>1.0515871384424145</v>
      </c>
      <c r="AH244" s="2">
        <v>1.0592543469672331</v>
      </c>
      <c r="AI244" s="2">
        <v>1.0669215554920515</v>
      </c>
      <c r="AJ244" s="2">
        <v>1.0745887640168699</v>
      </c>
      <c r="AK244" s="2">
        <v>1.0822559725416883</v>
      </c>
      <c r="AL244" s="2">
        <v>1.0899231810665067</v>
      </c>
      <c r="AM244" s="2">
        <v>1.097590389591325</v>
      </c>
      <c r="AN244" s="2">
        <v>1.1052575981161434</v>
      </c>
      <c r="AO244" s="2">
        <v>1.112924806640962</v>
      </c>
      <c r="AP244" s="58">
        <v>1.1205920151657818</v>
      </c>
    </row>
    <row r="245" spans="1:42">
      <c r="A245" s="57">
        <v>1</v>
      </c>
      <c r="B245" s="2" t="s">
        <v>321</v>
      </c>
      <c r="C245" s="2"/>
      <c r="D245" s="2" t="s">
        <v>321</v>
      </c>
      <c r="E245" s="2">
        <v>3</v>
      </c>
      <c r="F245" s="2" t="s">
        <v>659</v>
      </c>
      <c r="G245" s="2">
        <v>20</v>
      </c>
      <c r="H245" s="2" t="s">
        <v>768</v>
      </c>
      <c r="I245" s="67" t="s">
        <v>228</v>
      </c>
      <c r="J245" s="2" t="s">
        <v>660</v>
      </c>
      <c r="K245" s="69" t="s">
        <v>354</v>
      </c>
      <c r="L245" s="2"/>
      <c r="M245" s="2">
        <v>0.94</v>
      </c>
      <c r="N245" s="2">
        <v>0.94</v>
      </c>
      <c r="O245" s="2">
        <v>0.94</v>
      </c>
      <c r="P245" s="2">
        <v>0.94</v>
      </c>
      <c r="Q245" s="2">
        <v>0.89330891067772877</v>
      </c>
      <c r="R245" s="2">
        <v>0.85882232518047619</v>
      </c>
      <c r="S245" s="2">
        <v>0.83208382717379581</v>
      </c>
      <c r="T245" s="2">
        <v>0.87713849967233448</v>
      </c>
      <c r="U245" s="2">
        <v>0.92219317217087315</v>
      </c>
      <c r="V245" s="2">
        <v>0.9672478446694116</v>
      </c>
      <c r="W245" s="2">
        <v>0.97491505319423011</v>
      </c>
      <c r="X245" s="2">
        <v>0.9825822617190485</v>
      </c>
      <c r="Y245" s="2">
        <v>0.99024947024386689</v>
      </c>
      <c r="Z245" s="2">
        <v>0.99791667876868539</v>
      </c>
      <c r="AA245" s="2">
        <v>1.0055838872935039</v>
      </c>
      <c r="AB245" s="2">
        <v>1.0132510958183225</v>
      </c>
      <c r="AC245" s="2">
        <v>1.0209183043431409</v>
      </c>
      <c r="AD245" s="2">
        <v>1.0285855128679593</v>
      </c>
      <c r="AE245" s="2">
        <v>1.0362527213927777</v>
      </c>
      <c r="AF245" s="2">
        <v>1.0439199299175961</v>
      </c>
      <c r="AG245" s="2">
        <v>1.0515871384424145</v>
      </c>
      <c r="AH245" s="2">
        <v>1.0592543469672331</v>
      </c>
      <c r="AI245" s="2">
        <v>1.0669215554920515</v>
      </c>
      <c r="AJ245" s="2">
        <v>1.0745887640168699</v>
      </c>
      <c r="AK245" s="2">
        <v>1.0822559725416883</v>
      </c>
      <c r="AL245" s="2">
        <v>1.0899231810665067</v>
      </c>
      <c r="AM245" s="2">
        <v>1.097590389591325</v>
      </c>
      <c r="AN245" s="2">
        <v>1.1052575981161434</v>
      </c>
      <c r="AO245" s="2">
        <v>1.112924806640962</v>
      </c>
      <c r="AP245" s="58">
        <v>1.1205920151657818</v>
      </c>
    </row>
    <row r="246" spans="1:42">
      <c r="A246" s="57">
        <v>1</v>
      </c>
      <c r="B246" s="2" t="s">
        <v>321</v>
      </c>
      <c r="C246" s="2"/>
      <c r="D246" s="2" t="s">
        <v>321</v>
      </c>
      <c r="E246" s="2">
        <v>3</v>
      </c>
      <c r="F246" s="2" t="s">
        <v>659</v>
      </c>
      <c r="G246" s="2">
        <v>21</v>
      </c>
      <c r="H246" s="2" t="s">
        <v>763</v>
      </c>
      <c r="I246" s="67" t="s">
        <v>228</v>
      </c>
      <c r="J246" s="2" t="s">
        <v>660</v>
      </c>
      <c r="K246" s="69" t="s">
        <v>354</v>
      </c>
      <c r="L246" s="2"/>
      <c r="M246" s="2">
        <v>0.94</v>
      </c>
      <c r="N246" s="2">
        <v>0.94</v>
      </c>
      <c r="O246" s="2">
        <v>0.94</v>
      </c>
      <c r="P246" s="2">
        <v>0.94</v>
      </c>
      <c r="Q246" s="2">
        <v>0.89330891067772877</v>
      </c>
      <c r="R246" s="2">
        <v>0.85882232518047619</v>
      </c>
      <c r="S246" s="2">
        <v>0.83208382717379581</v>
      </c>
      <c r="T246" s="2">
        <v>0.87713849967233448</v>
      </c>
      <c r="U246" s="2">
        <v>0.92219317217087315</v>
      </c>
      <c r="V246" s="2">
        <v>0.9672478446694116</v>
      </c>
      <c r="W246" s="2">
        <v>0.97491505319423011</v>
      </c>
      <c r="X246" s="2">
        <v>0.9825822617190485</v>
      </c>
      <c r="Y246" s="2">
        <v>0.99024947024386689</v>
      </c>
      <c r="Z246" s="2">
        <v>0.99791667876868539</v>
      </c>
      <c r="AA246" s="2">
        <v>1.0055838872935039</v>
      </c>
      <c r="AB246" s="2">
        <v>1.0132510958183225</v>
      </c>
      <c r="AC246" s="2">
        <v>1.0209183043431409</v>
      </c>
      <c r="AD246" s="2">
        <v>1.0285855128679593</v>
      </c>
      <c r="AE246" s="2">
        <v>1.0362527213927777</v>
      </c>
      <c r="AF246" s="2">
        <v>1.0439199299175961</v>
      </c>
      <c r="AG246" s="2">
        <v>1.0515871384424145</v>
      </c>
      <c r="AH246" s="2">
        <v>1.0592543469672331</v>
      </c>
      <c r="AI246" s="2">
        <v>1.0669215554920515</v>
      </c>
      <c r="AJ246" s="2">
        <v>1.0745887640168699</v>
      </c>
      <c r="AK246" s="2">
        <v>1.0822559725416883</v>
      </c>
      <c r="AL246" s="2">
        <v>1.0899231810665067</v>
      </c>
      <c r="AM246" s="2">
        <v>1.097590389591325</v>
      </c>
      <c r="AN246" s="2">
        <v>1.1052575981161434</v>
      </c>
      <c r="AO246" s="2">
        <v>1.112924806640962</v>
      </c>
      <c r="AP246" s="58">
        <v>1.1205920151657818</v>
      </c>
    </row>
    <row r="247" spans="1:42">
      <c r="A247" s="57">
        <v>1</v>
      </c>
      <c r="B247" s="2" t="s">
        <v>321</v>
      </c>
      <c r="C247" s="2"/>
      <c r="D247" s="2" t="s">
        <v>321</v>
      </c>
      <c r="E247" s="2">
        <v>3</v>
      </c>
      <c r="F247" s="2" t="s">
        <v>659</v>
      </c>
      <c r="G247" s="2">
        <v>22</v>
      </c>
      <c r="H247" s="2" t="s">
        <v>215</v>
      </c>
      <c r="I247" s="67" t="s">
        <v>228</v>
      </c>
      <c r="J247" s="2" t="s">
        <v>660</v>
      </c>
      <c r="K247" s="69" t="s">
        <v>354</v>
      </c>
      <c r="L247" s="2"/>
      <c r="M247" s="2">
        <v>0.94</v>
      </c>
      <c r="N247" s="2">
        <v>0.94</v>
      </c>
      <c r="O247" s="2">
        <v>0.94</v>
      </c>
      <c r="P247" s="2">
        <v>0.94</v>
      </c>
      <c r="Q247" s="2">
        <v>0.89330891067772877</v>
      </c>
      <c r="R247" s="2">
        <v>0.85882232518047619</v>
      </c>
      <c r="S247" s="2">
        <v>0.83208382717379581</v>
      </c>
      <c r="T247" s="2">
        <v>0.87713849967233448</v>
      </c>
      <c r="U247" s="2">
        <v>0.92219317217087315</v>
      </c>
      <c r="V247" s="2">
        <v>0.9672478446694116</v>
      </c>
      <c r="W247" s="2">
        <v>0.97491505319423011</v>
      </c>
      <c r="X247" s="2">
        <v>0.9825822617190485</v>
      </c>
      <c r="Y247" s="2">
        <v>0.99024947024386689</v>
      </c>
      <c r="Z247" s="2">
        <v>0.99791667876868539</v>
      </c>
      <c r="AA247" s="2">
        <v>1.0055838872935039</v>
      </c>
      <c r="AB247" s="2">
        <v>1.0132510958183225</v>
      </c>
      <c r="AC247" s="2">
        <v>1.0209183043431409</v>
      </c>
      <c r="AD247" s="2">
        <v>1.0285855128679593</v>
      </c>
      <c r="AE247" s="2">
        <v>1.0362527213927777</v>
      </c>
      <c r="AF247" s="2">
        <v>1.0439199299175961</v>
      </c>
      <c r="AG247" s="2">
        <v>1.0515871384424145</v>
      </c>
      <c r="AH247" s="2">
        <v>1.0592543469672331</v>
      </c>
      <c r="AI247" s="2">
        <v>1.0669215554920515</v>
      </c>
      <c r="AJ247" s="2">
        <v>1.0745887640168699</v>
      </c>
      <c r="AK247" s="2">
        <v>1.0822559725416883</v>
      </c>
      <c r="AL247" s="2">
        <v>1.0899231810665067</v>
      </c>
      <c r="AM247" s="2">
        <v>1.097590389591325</v>
      </c>
      <c r="AN247" s="2">
        <v>1.1052575981161434</v>
      </c>
      <c r="AO247" s="2">
        <v>1.112924806640962</v>
      </c>
      <c r="AP247" s="58">
        <v>1.1205920151657818</v>
      </c>
    </row>
    <row r="248" spans="1:42">
      <c r="A248" s="57">
        <v>1</v>
      </c>
      <c r="B248" s="2" t="s">
        <v>321</v>
      </c>
      <c r="C248" s="2"/>
      <c r="D248" s="2" t="s">
        <v>321</v>
      </c>
      <c r="E248" s="2">
        <v>3</v>
      </c>
      <c r="F248" s="2" t="s">
        <v>659</v>
      </c>
      <c r="G248" s="2">
        <v>23</v>
      </c>
      <c r="H248" s="2" t="s">
        <v>216</v>
      </c>
      <c r="I248" s="67" t="s">
        <v>228</v>
      </c>
      <c r="J248" s="2" t="s">
        <v>660</v>
      </c>
      <c r="K248" s="69" t="s">
        <v>354</v>
      </c>
      <c r="L248" s="2"/>
      <c r="M248" s="2">
        <v>0.94</v>
      </c>
      <c r="N248" s="2">
        <v>0.94</v>
      </c>
      <c r="O248" s="2">
        <v>0.94</v>
      </c>
      <c r="P248" s="2">
        <v>0.94</v>
      </c>
      <c r="Q248" s="2">
        <v>0.89330891067772877</v>
      </c>
      <c r="R248" s="2">
        <v>0.85882232518047619</v>
      </c>
      <c r="S248" s="2">
        <v>0.83208382717379581</v>
      </c>
      <c r="T248" s="2">
        <v>0.87713849967233448</v>
      </c>
      <c r="U248" s="2">
        <v>0.92219317217087315</v>
      </c>
      <c r="V248" s="2">
        <v>0.9672478446694116</v>
      </c>
      <c r="W248" s="2">
        <v>0.97491505319423011</v>
      </c>
      <c r="X248" s="2">
        <v>0.9825822617190485</v>
      </c>
      <c r="Y248" s="2">
        <v>0.99024947024386689</v>
      </c>
      <c r="Z248" s="2">
        <v>0.99791667876868539</v>
      </c>
      <c r="AA248" s="2">
        <v>1.0055838872935039</v>
      </c>
      <c r="AB248" s="2">
        <v>1.0132510958183225</v>
      </c>
      <c r="AC248" s="2">
        <v>1.0209183043431409</v>
      </c>
      <c r="AD248" s="2">
        <v>1.0285855128679593</v>
      </c>
      <c r="AE248" s="2">
        <v>1.0362527213927777</v>
      </c>
      <c r="AF248" s="2">
        <v>1.0439199299175961</v>
      </c>
      <c r="AG248" s="2">
        <v>1.0515871384424145</v>
      </c>
      <c r="AH248" s="2">
        <v>1.0592543469672331</v>
      </c>
      <c r="AI248" s="2">
        <v>1.0669215554920515</v>
      </c>
      <c r="AJ248" s="2">
        <v>1.0745887640168699</v>
      </c>
      <c r="AK248" s="2">
        <v>1.0822559725416883</v>
      </c>
      <c r="AL248" s="2">
        <v>1.0899231810665067</v>
      </c>
      <c r="AM248" s="2">
        <v>1.097590389591325</v>
      </c>
      <c r="AN248" s="2">
        <v>1.1052575981161434</v>
      </c>
      <c r="AO248" s="2">
        <v>1.112924806640962</v>
      </c>
      <c r="AP248" s="58">
        <v>1.1205920151657818</v>
      </c>
    </row>
    <row r="249" spans="1:42">
      <c r="A249" s="57">
        <v>1</v>
      </c>
      <c r="B249" s="2" t="s">
        <v>321</v>
      </c>
      <c r="C249" s="2"/>
      <c r="D249" s="2" t="s">
        <v>321</v>
      </c>
      <c r="E249" s="2">
        <v>3</v>
      </c>
      <c r="F249" s="2" t="s">
        <v>659</v>
      </c>
      <c r="G249" s="2">
        <v>24</v>
      </c>
      <c r="H249" s="2" t="s">
        <v>765</v>
      </c>
      <c r="I249" s="67" t="s">
        <v>228</v>
      </c>
      <c r="J249" s="2" t="s">
        <v>660</v>
      </c>
      <c r="K249" s="69" t="s">
        <v>354</v>
      </c>
      <c r="L249" s="2"/>
      <c r="M249" s="2">
        <v>0.94</v>
      </c>
      <c r="N249" s="2">
        <v>0.94</v>
      </c>
      <c r="O249" s="2">
        <v>0.94</v>
      </c>
      <c r="P249" s="2">
        <v>0.94</v>
      </c>
      <c r="Q249" s="2">
        <v>0.89330891067772877</v>
      </c>
      <c r="R249" s="2">
        <v>0.85882232518047619</v>
      </c>
      <c r="S249" s="2">
        <v>0.83208382717379581</v>
      </c>
      <c r="T249" s="2">
        <v>0.87713849967233448</v>
      </c>
      <c r="U249" s="2">
        <v>0.92219317217087315</v>
      </c>
      <c r="V249" s="2">
        <v>0.9672478446694116</v>
      </c>
      <c r="W249" s="2">
        <v>0.97491505319423011</v>
      </c>
      <c r="X249" s="2">
        <v>0.9825822617190485</v>
      </c>
      <c r="Y249" s="2">
        <v>0.99024947024386689</v>
      </c>
      <c r="Z249" s="2">
        <v>0.99791667876868539</v>
      </c>
      <c r="AA249" s="2">
        <v>1.0055838872935039</v>
      </c>
      <c r="AB249" s="2">
        <v>1.0132510958183225</v>
      </c>
      <c r="AC249" s="2">
        <v>1.0209183043431409</v>
      </c>
      <c r="AD249" s="2">
        <v>1.0285855128679593</v>
      </c>
      <c r="AE249" s="2">
        <v>1.0362527213927777</v>
      </c>
      <c r="AF249" s="2">
        <v>1.0439199299175961</v>
      </c>
      <c r="AG249" s="2">
        <v>1.0515871384424145</v>
      </c>
      <c r="AH249" s="2">
        <v>1.0592543469672331</v>
      </c>
      <c r="AI249" s="2">
        <v>1.0669215554920515</v>
      </c>
      <c r="AJ249" s="2">
        <v>1.0745887640168699</v>
      </c>
      <c r="AK249" s="2">
        <v>1.0822559725416883</v>
      </c>
      <c r="AL249" s="2">
        <v>1.0899231810665067</v>
      </c>
      <c r="AM249" s="2">
        <v>1.097590389591325</v>
      </c>
      <c r="AN249" s="2">
        <v>1.1052575981161434</v>
      </c>
      <c r="AO249" s="2">
        <v>1.112924806640962</v>
      </c>
      <c r="AP249" s="58">
        <v>1.1205920151657818</v>
      </c>
    </row>
    <row r="250" spans="1:42">
      <c r="A250" s="57">
        <v>1</v>
      </c>
      <c r="B250" s="2" t="s">
        <v>321</v>
      </c>
      <c r="C250" s="2"/>
      <c r="D250" s="2" t="s">
        <v>321</v>
      </c>
      <c r="E250" s="2">
        <v>3</v>
      </c>
      <c r="F250" s="2" t="s">
        <v>659</v>
      </c>
      <c r="G250" s="2">
        <v>25</v>
      </c>
      <c r="H250" s="2" t="s">
        <v>766</v>
      </c>
      <c r="I250" s="67" t="s">
        <v>228</v>
      </c>
      <c r="J250" s="2" t="s">
        <v>660</v>
      </c>
      <c r="K250" s="69" t="s">
        <v>354</v>
      </c>
      <c r="L250" s="2"/>
      <c r="M250" s="2">
        <v>0.94</v>
      </c>
      <c r="N250" s="2">
        <v>0.94</v>
      </c>
      <c r="O250" s="2">
        <v>0.94</v>
      </c>
      <c r="P250" s="2">
        <v>0.94</v>
      </c>
      <c r="Q250" s="2">
        <v>0.89330891067772877</v>
      </c>
      <c r="R250" s="2">
        <v>0.85882232518047619</v>
      </c>
      <c r="S250" s="2">
        <v>0.83208382717379581</v>
      </c>
      <c r="T250" s="2">
        <v>0.87713849967233448</v>
      </c>
      <c r="U250" s="2">
        <v>0.92219317217087315</v>
      </c>
      <c r="V250" s="2">
        <v>0.9672478446694116</v>
      </c>
      <c r="W250" s="2">
        <v>0.97491505319423011</v>
      </c>
      <c r="X250" s="2">
        <v>0.9825822617190485</v>
      </c>
      <c r="Y250" s="2">
        <v>0.99024947024386689</v>
      </c>
      <c r="Z250" s="2">
        <v>0.99791667876868539</v>
      </c>
      <c r="AA250" s="2">
        <v>1.0055838872935039</v>
      </c>
      <c r="AB250" s="2">
        <v>1.0132510958183225</v>
      </c>
      <c r="AC250" s="2">
        <v>1.0209183043431409</v>
      </c>
      <c r="AD250" s="2">
        <v>1.0285855128679593</v>
      </c>
      <c r="AE250" s="2">
        <v>1.0362527213927777</v>
      </c>
      <c r="AF250" s="2">
        <v>1.0439199299175961</v>
      </c>
      <c r="AG250" s="2">
        <v>1.0515871384424145</v>
      </c>
      <c r="AH250" s="2">
        <v>1.0592543469672331</v>
      </c>
      <c r="AI250" s="2">
        <v>1.0669215554920515</v>
      </c>
      <c r="AJ250" s="2">
        <v>1.0745887640168699</v>
      </c>
      <c r="AK250" s="2">
        <v>1.0822559725416883</v>
      </c>
      <c r="AL250" s="2">
        <v>1.0899231810665067</v>
      </c>
      <c r="AM250" s="2">
        <v>1.097590389591325</v>
      </c>
      <c r="AN250" s="2">
        <v>1.1052575981161434</v>
      </c>
      <c r="AO250" s="2">
        <v>1.112924806640962</v>
      </c>
      <c r="AP250" s="58">
        <v>1.1205920151657818</v>
      </c>
    </row>
    <row r="251" spans="1:42">
      <c r="A251" s="57">
        <v>1</v>
      </c>
      <c r="B251" s="2" t="s">
        <v>321</v>
      </c>
      <c r="C251" s="2"/>
      <c r="D251" s="2" t="s">
        <v>321</v>
      </c>
      <c r="E251" s="2">
        <v>3</v>
      </c>
      <c r="F251" s="2" t="s">
        <v>659</v>
      </c>
      <c r="G251" s="2">
        <v>26</v>
      </c>
      <c r="H251" s="2" t="s">
        <v>767</v>
      </c>
      <c r="I251" s="67" t="s">
        <v>228</v>
      </c>
      <c r="J251" s="2" t="s">
        <v>660</v>
      </c>
      <c r="K251" s="69" t="s">
        <v>354</v>
      </c>
      <c r="L251" s="2"/>
      <c r="M251" s="2">
        <v>0.94</v>
      </c>
      <c r="N251" s="2">
        <v>0.94</v>
      </c>
      <c r="O251" s="2">
        <v>0.94</v>
      </c>
      <c r="P251" s="2">
        <v>0.94</v>
      </c>
      <c r="Q251" s="2">
        <v>0.89330891067772877</v>
      </c>
      <c r="R251" s="2">
        <v>0.85882232518047619</v>
      </c>
      <c r="S251" s="2">
        <v>0.83208382717379581</v>
      </c>
      <c r="T251" s="2">
        <v>0.87713849967233448</v>
      </c>
      <c r="U251" s="2">
        <v>0.92219317217087315</v>
      </c>
      <c r="V251" s="2">
        <v>0.9672478446694116</v>
      </c>
      <c r="W251" s="2">
        <v>0.97491505319423011</v>
      </c>
      <c r="X251" s="2">
        <v>0.9825822617190485</v>
      </c>
      <c r="Y251" s="2">
        <v>0.99024947024386689</v>
      </c>
      <c r="Z251" s="2">
        <v>0.99791667876868539</v>
      </c>
      <c r="AA251" s="2">
        <v>1.0055838872935039</v>
      </c>
      <c r="AB251" s="2">
        <v>1.0132510958183225</v>
      </c>
      <c r="AC251" s="2">
        <v>1.0209183043431409</v>
      </c>
      <c r="AD251" s="2">
        <v>1.0285855128679593</v>
      </c>
      <c r="AE251" s="2">
        <v>1.0362527213927777</v>
      </c>
      <c r="AF251" s="2">
        <v>1.0439199299175961</v>
      </c>
      <c r="AG251" s="2">
        <v>1.0515871384424145</v>
      </c>
      <c r="AH251" s="2">
        <v>1.0592543469672331</v>
      </c>
      <c r="AI251" s="2">
        <v>1.0669215554920515</v>
      </c>
      <c r="AJ251" s="2">
        <v>1.0745887640168699</v>
      </c>
      <c r="AK251" s="2">
        <v>1.0822559725416883</v>
      </c>
      <c r="AL251" s="2">
        <v>1.0899231810665067</v>
      </c>
      <c r="AM251" s="2">
        <v>1.097590389591325</v>
      </c>
      <c r="AN251" s="2">
        <v>1.1052575981161434</v>
      </c>
      <c r="AO251" s="2">
        <v>1.112924806640962</v>
      </c>
      <c r="AP251" s="58">
        <v>1.1205920151657818</v>
      </c>
    </row>
    <row r="252" spans="1:42">
      <c r="A252" s="57">
        <v>1</v>
      </c>
      <c r="B252" s="2" t="s">
        <v>321</v>
      </c>
      <c r="C252" s="2"/>
      <c r="D252" s="2" t="s">
        <v>321</v>
      </c>
      <c r="E252" s="2">
        <v>3</v>
      </c>
      <c r="F252" s="2" t="s">
        <v>659</v>
      </c>
      <c r="G252" s="2">
        <v>27</v>
      </c>
      <c r="H252" s="2" t="s">
        <v>220</v>
      </c>
      <c r="I252" s="67" t="s">
        <v>228</v>
      </c>
      <c r="J252" s="2" t="s">
        <v>660</v>
      </c>
      <c r="K252" s="69" t="s">
        <v>354</v>
      </c>
      <c r="L252" s="2"/>
      <c r="M252" s="2">
        <v>0.94</v>
      </c>
      <c r="N252" s="2">
        <v>0.94</v>
      </c>
      <c r="O252" s="2">
        <v>0.94</v>
      </c>
      <c r="P252" s="2">
        <v>0.94</v>
      </c>
      <c r="Q252" s="2">
        <v>0.89330891067772877</v>
      </c>
      <c r="R252" s="2">
        <v>0.85882232518047619</v>
      </c>
      <c r="S252" s="2">
        <v>0.83208382717379581</v>
      </c>
      <c r="T252" s="2">
        <v>0.87713849967233448</v>
      </c>
      <c r="U252" s="2">
        <v>0.92219317217087315</v>
      </c>
      <c r="V252" s="2">
        <v>0.9672478446694116</v>
      </c>
      <c r="W252" s="2">
        <v>0.97491505319423011</v>
      </c>
      <c r="X252" s="2">
        <v>0.9825822617190485</v>
      </c>
      <c r="Y252" s="2">
        <v>0.99024947024386689</v>
      </c>
      <c r="Z252" s="2">
        <v>0.99791667876868539</v>
      </c>
      <c r="AA252" s="2">
        <v>1.0055838872935039</v>
      </c>
      <c r="AB252" s="2">
        <v>1.0132510958183225</v>
      </c>
      <c r="AC252" s="2">
        <v>1.0209183043431409</v>
      </c>
      <c r="AD252" s="2">
        <v>1.0285855128679593</v>
      </c>
      <c r="AE252" s="2">
        <v>1.0362527213927777</v>
      </c>
      <c r="AF252" s="2">
        <v>1.0439199299175961</v>
      </c>
      <c r="AG252" s="2">
        <v>1.0515871384424145</v>
      </c>
      <c r="AH252" s="2">
        <v>1.0592543469672331</v>
      </c>
      <c r="AI252" s="2">
        <v>1.0669215554920515</v>
      </c>
      <c r="AJ252" s="2">
        <v>1.0745887640168699</v>
      </c>
      <c r="AK252" s="2">
        <v>1.0822559725416883</v>
      </c>
      <c r="AL252" s="2">
        <v>1.0899231810665067</v>
      </c>
      <c r="AM252" s="2">
        <v>1.097590389591325</v>
      </c>
      <c r="AN252" s="2">
        <v>1.1052575981161434</v>
      </c>
      <c r="AO252" s="2">
        <v>1.112924806640962</v>
      </c>
      <c r="AP252" s="58">
        <v>1.1205920151657818</v>
      </c>
    </row>
    <row r="253" spans="1:42">
      <c r="A253" s="57">
        <v>1</v>
      </c>
      <c r="B253" s="2" t="s">
        <v>321</v>
      </c>
      <c r="C253" s="2"/>
      <c r="D253" s="2" t="s">
        <v>321</v>
      </c>
      <c r="E253" s="2">
        <v>3</v>
      </c>
      <c r="F253" s="2" t="s">
        <v>659</v>
      </c>
      <c r="G253" s="2">
        <v>28</v>
      </c>
      <c r="H253" s="2" t="s">
        <v>221</v>
      </c>
      <c r="I253" s="67" t="s">
        <v>228</v>
      </c>
      <c r="J253" s="2" t="s">
        <v>660</v>
      </c>
      <c r="K253" s="69" t="s">
        <v>354</v>
      </c>
      <c r="L253" s="2"/>
      <c r="M253" s="2">
        <v>0.94</v>
      </c>
      <c r="N253" s="2">
        <v>0.94</v>
      </c>
      <c r="O253" s="2">
        <v>0.94</v>
      </c>
      <c r="P253" s="2">
        <v>0.94</v>
      </c>
      <c r="Q253" s="2">
        <v>0.89330891067772877</v>
      </c>
      <c r="R253" s="2">
        <v>0.85882232518047619</v>
      </c>
      <c r="S253" s="2">
        <v>0.83208382717379581</v>
      </c>
      <c r="T253" s="2">
        <v>0.87713849967233448</v>
      </c>
      <c r="U253" s="2">
        <v>0.92219317217087315</v>
      </c>
      <c r="V253" s="2">
        <v>0.9672478446694116</v>
      </c>
      <c r="W253" s="2">
        <v>0.97491505319423011</v>
      </c>
      <c r="X253" s="2">
        <v>0.9825822617190485</v>
      </c>
      <c r="Y253" s="2">
        <v>0.99024947024386689</v>
      </c>
      <c r="Z253" s="2">
        <v>0.99791667876868539</v>
      </c>
      <c r="AA253" s="2">
        <v>1.0055838872935039</v>
      </c>
      <c r="AB253" s="2">
        <v>1.0132510958183225</v>
      </c>
      <c r="AC253" s="2">
        <v>1.0209183043431409</v>
      </c>
      <c r="AD253" s="2">
        <v>1.0285855128679593</v>
      </c>
      <c r="AE253" s="2">
        <v>1.0362527213927777</v>
      </c>
      <c r="AF253" s="2">
        <v>1.0439199299175961</v>
      </c>
      <c r="AG253" s="2">
        <v>1.0515871384424145</v>
      </c>
      <c r="AH253" s="2">
        <v>1.0592543469672331</v>
      </c>
      <c r="AI253" s="2">
        <v>1.0669215554920515</v>
      </c>
      <c r="AJ253" s="2">
        <v>1.0745887640168699</v>
      </c>
      <c r="AK253" s="2">
        <v>1.0822559725416883</v>
      </c>
      <c r="AL253" s="2">
        <v>1.0899231810665067</v>
      </c>
      <c r="AM253" s="2">
        <v>1.097590389591325</v>
      </c>
      <c r="AN253" s="2">
        <v>1.1052575981161434</v>
      </c>
      <c r="AO253" s="2">
        <v>1.112924806640962</v>
      </c>
      <c r="AP253" s="58">
        <v>1.1205920151657818</v>
      </c>
    </row>
    <row r="254" spans="1:42">
      <c r="A254" s="57">
        <v>1</v>
      </c>
      <c r="B254" s="2" t="s">
        <v>321</v>
      </c>
      <c r="C254" s="2"/>
      <c r="D254" s="2" t="s">
        <v>321</v>
      </c>
      <c r="E254" s="2">
        <v>3</v>
      </c>
      <c r="F254" s="2" t="s">
        <v>659</v>
      </c>
      <c r="G254" s="2">
        <v>29</v>
      </c>
      <c r="H254" s="2" t="s">
        <v>222</v>
      </c>
      <c r="I254" s="67" t="s">
        <v>228</v>
      </c>
      <c r="J254" s="2" t="s">
        <v>660</v>
      </c>
      <c r="K254" s="69" t="s">
        <v>354</v>
      </c>
      <c r="L254" s="2"/>
      <c r="M254" s="2">
        <v>0.94</v>
      </c>
      <c r="N254" s="2">
        <v>0.94</v>
      </c>
      <c r="O254" s="2">
        <v>0.94</v>
      </c>
      <c r="P254" s="2">
        <v>0.94</v>
      </c>
      <c r="Q254" s="2">
        <v>0.89330891067772877</v>
      </c>
      <c r="R254" s="2">
        <v>0.85882232518047619</v>
      </c>
      <c r="S254" s="2">
        <v>0.83208382717379581</v>
      </c>
      <c r="T254" s="2">
        <v>0.87713849967233448</v>
      </c>
      <c r="U254" s="2">
        <v>0.92219317217087315</v>
      </c>
      <c r="V254" s="2">
        <v>0.9672478446694116</v>
      </c>
      <c r="W254" s="2">
        <v>0.97491505319423011</v>
      </c>
      <c r="X254" s="2">
        <v>0.9825822617190485</v>
      </c>
      <c r="Y254" s="2">
        <v>0.99024947024386689</v>
      </c>
      <c r="Z254" s="2">
        <v>0.99791667876868539</v>
      </c>
      <c r="AA254" s="2">
        <v>1.0055838872935039</v>
      </c>
      <c r="AB254" s="2">
        <v>1.0132510958183225</v>
      </c>
      <c r="AC254" s="2">
        <v>1.0209183043431409</v>
      </c>
      <c r="AD254" s="2">
        <v>1.0285855128679593</v>
      </c>
      <c r="AE254" s="2">
        <v>1.0362527213927777</v>
      </c>
      <c r="AF254" s="2">
        <v>1.0439199299175961</v>
      </c>
      <c r="AG254" s="2">
        <v>1.0515871384424145</v>
      </c>
      <c r="AH254" s="2">
        <v>1.0592543469672331</v>
      </c>
      <c r="AI254" s="2">
        <v>1.0669215554920515</v>
      </c>
      <c r="AJ254" s="2">
        <v>1.0745887640168699</v>
      </c>
      <c r="AK254" s="2">
        <v>1.0822559725416883</v>
      </c>
      <c r="AL254" s="2">
        <v>1.0899231810665067</v>
      </c>
      <c r="AM254" s="2">
        <v>1.097590389591325</v>
      </c>
      <c r="AN254" s="2">
        <v>1.1052575981161434</v>
      </c>
      <c r="AO254" s="2">
        <v>1.112924806640962</v>
      </c>
      <c r="AP254" s="58">
        <v>1.1205920151657818</v>
      </c>
    </row>
    <row r="255" spans="1:42">
      <c r="A255" s="57">
        <v>1</v>
      </c>
      <c r="B255" s="2" t="s">
        <v>321</v>
      </c>
      <c r="C255" s="2"/>
      <c r="D255" s="2" t="s">
        <v>321</v>
      </c>
      <c r="E255" s="2">
        <v>3</v>
      </c>
      <c r="F255" s="2" t="s">
        <v>659</v>
      </c>
      <c r="G255" s="2">
        <v>30</v>
      </c>
      <c r="H255" s="2" t="s">
        <v>772</v>
      </c>
      <c r="I255" s="67" t="s">
        <v>228</v>
      </c>
      <c r="J255" s="2" t="s">
        <v>660</v>
      </c>
      <c r="K255" s="69" t="s">
        <v>354</v>
      </c>
      <c r="L255" s="2"/>
      <c r="M255" s="2">
        <v>0.94</v>
      </c>
      <c r="N255" s="2">
        <v>0.94</v>
      </c>
      <c r="O255" s="2">
        <v>0.94</v>
      </c>
      <c r="P255" s="2">
        <v>0.94</v>
      </c>
      <c r="Q255" s="2">
        <v>0.89330891067772877</v>
      </c>
      <c r="R255" s="2">
        <v>0.85882232518047619</v>
      </c>
      <c r="S255" s="2">
        <v>0.83208382717379581</v>
      </c>
      <c r="T255" s="2">
        <v>0.87713849967233448</v>
      </c>
      <c r="U255" s="2">
        <v>0.92219317217087315</v>
      </c>
      <c r="V255" s="2">
        <v>0.9672478446694116</v>
      </c>
      <c r="W255" s="2">
        <v>0.97491505319423011</v>
      </c>
      <c r="X255" s="2">
        <v>0.9825822617190485</v>
      </c>
      <c r="Y255" s="2">
        <v>0.99024947024386689</v>
      </c>
      <c r="Z255" s="2">
        <v>0.99791667876868539</v>
      </c>
      <c r="AA255" s="2">
        <v>1.0055838872935039</v>
      </c>
      <c r="AB255" s="2">
        <v>1.0132510958183225</v>
      </c>
      <c r="AC255" s="2">
        <v>1.0209183043431409</v>
      </c>
      <c r="AD255" s="2">
        <v>1.0285855128679593</v>
      </c>
      <c r="AE255" s="2">
        <v>1.0362527213927777</v>
      </c>
      <c r="AF255" s="2">
        <v>1.0439199299175961</v>
      </c>
      <c r="AG255" s="2">
        <v>1.0515871384424145</v>
      </c>
      <c r="AH255" s="2">
        <v>1.0592543469672331</v>
      </c>
      <c r="AI255" s="2">
        <v>1.0669215554920515</v>
      </c>
      <c r="AJ255" s="2">
        <v>1.0745887640168699</v>
      </c>
      <c r="AK255" s="2">
        <v>1.0822559725416883</v>
      </c>
      <c r="AL255" s="2">
        <v>1.0899231810665067</v>
      </c>
      <c r="AM255" s="2">
        <v>1.097590389591325</v>
      </c>
      <c r="AN255" s="2">
        <v>1.1052575981161434</v>
      </c>
      <c r="AO255" s="2">
        <v>1.112924806640962</v>
      </c>
      <c r="AP255" s="58">
        <v>1.1205920151657818</v>
      </c>
    </row>
    <row r="256" spans="1:42">
      <c r="A256" s="57">
        <v>1</v>
      </c>
      <c r="B256" s="2" t="s">
        <v>321</v>
      </c>
      <c r="C256" s="2"/>
      <c r="D256" s="2" t="s">
        <v>321</v>
      </c>
      <c r="E256" s="2">
        <v>3</v>
      </c>
      <c r="F256" s="2" t="s">
        <v>659</v>
      </c>
      <c r="G256" s="2">
        <v>31</v>
      </c>
      <c r="H256" s="2" t="s">
        <v>224</v>
      </c>
      <c r="I256" s="67" t="s">
        <v>228</v>
      </c>
      <c r="J256" s="2" t="s">
        <v>660</v>
      </c>
      <c r="K256" s="69" t="s">
        <v>354</v>
      </c>
      <c r="L256" s="2"/>
      <c r="M256" s="2">
        <v>0.94</v>
      </c>
      <c r="N256" s="2">
        <v>0.94</v>
      </c>
      <c r="O256" s="2">
        <v>0.94</v>
      </c>
      <c r="P256" s="2">
        <v>0.94</v>
      </c>
      <c r="Q256" s="2">
        <v>0.89330891067772877</v>
      </c>
      <c r="R256" s="2">
        <v>0.85882232518047619</v>
      </c>
      <c r="S256" s="2">
        <v>0.83208382717379581</v>
      </c>
      <c r="T256" s="2">
        <v>0.87713849967233448</v>
      </c>
      <c r="U256" s="2">
        <v>0.92219317217087315</v>
      </c>
      <c r="V256" s="2">
        <v>0.9672478446694116</v>
      </c>
      <c r="W256" s="2">
        <v>0.97491505319423011</v>
      </c>
      <c r="X256" s="2">
        <v>0.9825822617190485</v>
      </c>
      <c r="Y256" s="2">
        <v>0.99024947024386689</v>
      </c>
      <c r="Z256" s="2">
        <v>0.99791667876868539</v>
      </c>
      <c r="AA256" s="2">
        <v>1.0055838872935039</v>
      </c>
      <c r="AB256" s="2">
        <v>1.0132510958183225</v>
      </c>
      <c r="AC256" s="2">
        <v>1.0209183043431409</v>
      </c>
      <c r="AD256" s="2">
        <v>1.0285855128679593</v>
      </c>
      <c r="AE256" s="2">
        <v>1.0362527213927777</v>
      </c>
      <c r="AF256" s="2">
        <v>1.0439199299175961</v>
      </c>
      <c r="AG256" s="2">
        <v>1.0515871384424145</v>
      </c>
      <c r="AH256" s="2">
        <v>1.0592543469672331</v>
      </c>
      <c r="AI256" s="2">
        <v>1.0669215554920515</v>
      </c>
      <c r="AJ256" s="2">
        <v>1.0745887640168699</v>
      </c>
      <c r="AK256" s="2">
        <v>1.0822559725416883</v>
      </c>
      <c r="AL256" s="2">
        <v>1.0899231810665067</v>
      </c>
      <c r="AM256" s="2">
        <v>1.097590389591325</v>
      </c>
      <c r="AN256" s="2">
        <v>1.1052575981161434</v>
      </c>
      <c r="AO256" s="2">
        <v>1.112924806640962</v>
      </c>
      <c r="AP256" s="58">
        <v>1.1205920151657818</v>
      </c>
    </row>
    <row r="257" spans="1:42">
      <c r="A257" s="57">
        <v>1</v>
      </c>
      <c r="B257" s="2" t="s">
        <v>321</v>
      </c>
      <c r="C257" s="2"/>
      <c r="D257" s="2" t="s">
        <v>321</v>
      </c>
      <c r="E257" s="2">
        <v>3</v>
      </c>
      <c r="F257" s="2" t="s">
        <v>659</v>
      </c>
      <c r="G257" s="2">
        <v>32</v>
      </c>
      <c r="H257" s="2" t="s">
        <v>762</v>
      </c>
      <c r="I257" s="67" t="s">
        <v>228</v>
      </c>
      <c r="J257" s="2" t="s">
        <v>660</v>
      </c>
      <c r="K257" s="69" t="s">
        <v>354</v>
      </c>
      <c r="L257" s="2"/>
      <c r="M257" s="2">
        <v>0.94</v>
      </c>
      <c r="N257" s="2">
        <v>0.94</v>
      </c>
      <c r="O257" s="2">
        <v>0.94</v>
      </c>
      <c r="P257" s="2">
        <v>0.94</v>
      </c>
      <c r="Q257" s="2">
        <v>0.89330891067772877</v>
      </c>
      <c r="R257" s="2">
        <v>0.85882232518047619</v>
      </c>
      <c r="S257" s="2">
        <v>0.83208382717379581</v>
      </c>
      <c r="T257" s="2">
        <v>0.87713849967233448</v>
      </c>
      <c r="U257" s="2">
        <v>0.92219317217087315</v>
      </c>
      <c r="V257" s="2">
        <v>0.9672478446694116</v>
      </c>
      <c r="W257" s="2">
        <v>0.97491505319423011</v>
      </c>
      <c r="X257" s="2">
        <v>0.9825822617190485</v>
      </c>
      <c r="Y257" s="2">
        <v>0.99024947024386689</v>
      </c>
      <c r="Z257" s="2">
        <v>0.99791667876868539</v>
      </c>
      <c r="AA257" s="2">
        <v>1.0055838872935039</v>
      </c>
      <c r="AB257" s="2">
        <v>1.0132510958183225</v>
      </c>
      <c r="AC257" s="2">
        <v>1.0209183043431409</v>
      </c>
      <c r="AD257" s="2">
        <v>1.0285855128679593</v>
      </c>
      <c r="AE257" s="2">
        <v>1.0362527213927777</v>
      </c>
      <c r="AF257" s="2">
        <v>1.0439199299175961</v>
      </c>
      <c r="AG257" s="2">
        <v>1.0515871384424145</v>
      </c>
      <c r="AH257" s="2">
        <v>1.0592543469672331</v>
      </c>
      <c r="AI257" s="2">
        <v>1.0669215554920515</v>
      </c>
      <c r="AJ257" s="2">
        <v>1.0745887640168699</v>
      </c>
      <c r="AK257" s="2">
        <v>1.0822559725416883</v>
      </c>
      <c r="AL257" s="2">
        <v>1.0899231810665067</v>
      </c>
      <c r="AM257" s="2">
        <v>1.097590389591325</v>
      </c>
      <c r="AN257" s="2">
        <v>1.1052575981161434</v>
      </c>
      <c r="AO257" s="2">
        <v>1.112924806640962</v>
      </c>
      <c r="AP257" s="58">
        <v>1.1205920151657818</v>
      </c>
    </row>
    <row r="258" spans="1:42">
      <c r="A258" s="57">
        <v>1</v>
      </c>
      <c r="B258" s="2" t="s">
        <v>321</v>
      </c>
      <c r="C258" s="2"/>
      <c r="D258" s="2" t="s">
        <v>321</v>
      </c>
      <c r="E258" s="2">
        <v>3</v>
      </c>
      <c r="F258" s="2" t="s">
        <v>659</v>
      </c>
      <c r="G258" s="2">
        <v>33</v>
      </c>
      <c r="H258" s="2" t="s">
        <v>764</v>
      </c>
      <c r="I258" s="67" t="s">
        <v>228</v>
      </c>
      <c r="J258" s="2" t="s">
        <v>660</v>
      </c>
      <c r="K258" s="69" t="s">
        <v>354</v>
      </c>
      <c r="L258" s="2"/>
      <c r="M258" s="2">
        <v>0.94</v>
      </c>
      <c r="N258" s="2">
        <v>0.94</v>
      </c>
      <c r="O258" s="2">
        <v>0.94</v>
      </c>
      <c r="P258" s="2">
        <v>0.94</v>
      </c>
      <c r="Q258" s="2">
        <v>0.89330891067772877</v>
      </c>
      <c r="R258" s="2">
        <v>0.85882232518047619</v>
      </c>
      <c r="S258" s="2">
        <v>0.83208382717379581</v>
      </c>
      <c r="T258" s="2">
        <v>0.87713849967233448</v>
      </c>
      <c r="U258" s="2">
        <v>0.92219317217087315</v>
      </c>
      <c r="V258" s="2">
        <v>0.9672478446694116</v>
      </c>
      <c r="W258" s="2">
        <v>0.97491505319423011</v>
      </c>
      <c r="X258" s="2">
        <v>0.9825822617190485</v>
      </c>
      <c r="Y258" s="2">
        <v>0.99024947024386689</v>
      </c>
      <c r="Z258" s="2">
        <v>0.99791667876868539</v>
      </c>
      <c r="AA258" s="2">
        <v>1.0055838872935039</v>
      </c>
      <c r="AB258" s="2">
        <v>1.0132510958183225</v>
      </c>
      <c r="AC258" s="2">
        <v>1.0209183043431409</v>
      </c>
      <c r="AD258" s="2">
        <v>1.0285855128679593</v>
      </c>
      <c r="AE258" s="2">
        <v>1.0362527213927777</v>
      </c>
      <c r="AF258" s="2">
        <v>1.0439199299175961</v>
      </c>
      <c r="AG258" s="2">
        <v>1.0515871384424145</v>
      </c>
      <c r="AH258" s="2">
        <v>1.0592543469672331</v>
      </c>
      <c r="AI258" s="2">
        <v>1.0669215554920515</v>
      </c>
      <c r="AJ258" s="2">
        <v>1.0745887640168699</v>
      </c>
      <c r="AK258" s="2">
        <v>1.0822559725416883</v>
      </c>
      <c r="AL258" s="2">
        <v>1.0899231810665067</v>
      </c>
      <c r="AM258" s="2">
        <v>1.097590389591325</v>
      </c>
      <c r="AN258" s="2">
        <v>1.1052575981161434</v>
      </c>
      <c r="AO258" s="2">
        <v>1.112924806640962</v>
      </c>
      <c r="AP258" s="58">
        <v>1.1205920151657818</v>
      </c>
    </row>
    <row r="259" spans="1:42" ht="15" thickBot="1">
      <c r="A259" s="534">
        <v>1</v>
      </c>
      <c r="B259" s="125" t="s">
        <v>321</v>
      </c>
      <c r="C259" s="125"/>
      <c r="D259" s="125" t="s">
        <v>321</v>
      </c>
      <c r="E259" s="125">
        <v>3</v>
      </c>
      <c r="F259" s="125" t="s">
        <v>659</v>
      </c>
      <c r="G259" s="125">
        <v>34</v>
      </c>
      <c r="H259" s="125" t="s">
        <v>227</v>
      </c>
      <c r="I259" s="144" t="s">
        <v>228</v>
      </c>
      <c r="J259" s="125" t="s">
        <v>660</v>
      </c>
      <c r="K259" s="126" t="s">
        <v>354</v>
      </c>
      <c r="L259" s="125"/>
      <c r="M259" s="62">
        <v>0.94</v>
      </c>
      <c r="N259" s="62">
        <v>0.94</v>
      </c>
      <c r="O259" s="62">
        <v>0.94</v>
      </c>
      <c r="P259" s="62">
        <v>0.94</v>
      </c>
      <c r="Q259" s="62">
        <v>0.89330891067772877</v>
      </c>
      <c r="R259" s="62">
        <v>0.85882232518047619</v>
      </c>
      <c r="S259" s="62">
        <v>0.83208382717379581</v>
      </c>
      <c r="T259" s="62">
        <v>0.87713849967233448</v>
      </c>
      <c r="U259" s="62">
        <v>0.92219317217087315</v>
      </c>
      <c r="V259" s="62">
        <v>0.9672478446694116</v>
      </c>
      <c r="W259" s="62">
        <v>0.97491505319423011</v>
      </c>
      <c r="X259" s="62">
        <v>0.9825822617190485</v>
      </c>
      <c r="Y259" s="62">
        <v>0.99024947024386689</v>
      </c>
      <c r="Z259" s="62">
        <v>0.99791667876868539</v>
      </c>
      <c r="AA259" s="62">
        <v>1.0055838872935039</v>
      </c>
      <c r="AB259" s="62">
        <v>1.0132510958183225</v>
      </c>
      <c r="AC259" s="62">
        <v>1.0209183043431409</v>
      </c>
      <c r="AD259" s="62">
        <v>1.0285855128679593</v>
      </c>
      <c r="AE259" s="62">
        <v>1.0362527213927777</v>
      </c>
      <c r="AF259" s="62">
        <v>1.0439199299175961</v>
      </c>
      <c r="AG259" s="62">
        <v>1.0515871384424145</v>
      </c>
      <c r="AH259" s="62">
        <v>1.0592543469672331</v>
      </c>
      <c r="AI259" s="62">
        <v>1.0669215554920515</v>
      </c>
      <c r="AJ259" s="62">
        <v>1.0745887640168699</v>
      </c>
      <c r="AK259" s="62">
        <v>1.0822559725416883</v>
      </c>
      <c r="AL259" s="62">
        <v>1.0899231810665067</v>
      </c>
      <c r="AM259" s="62">
        <v>1.097590389591325</v>
      </c>
      <c r="AN259" s="62">
        <v>1.1052575981161434</v>
      </c>
      <c r="AO259" s="62">
        <v>1.112924806640962</v>
      </c>
      <c r="AP259" s="89">
        <v>1.1205920151657818</v>
      </c>
    </row>
    <row r="260" spans="1:42">
      <c r="A260" s="195">
        <v>1</v>
      </c>
      <c r="B260" s="127" t="s">
        <v>321</v>
      </c>
      <c r="C260" s="127"/>
      <c r="D260" s="127" t="s">
        <v>321</v>
      </c>
      <c r="E260" s="127">
        <v>3</v>
      </c>
      <c r="F260" s="127" t="s">
        <v>659</v>
      </c>
      <c r="G260" s="127">
        <v>35</v>
      </c>
      <c r="H260" s="127" t="s">
        <v>761</v>
      </c>
      <c r="I260" s="197" t="s">
        <v>230</v>
      </c>
      <c r="J260" s="127" t="s">
        <v>661</v>
      </c>
      <c r="K260" s="249" t="s">
        <v>346</v>
      </c>
      <c r="L260" s="127"/>
      <c r="M260" s="127">
        <v>0</v>
      </c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299"/>
    </row>
    <row r="261" spans="1:42">
      <c r="A261" s="57">
        <v>1</v>
      </c>
      <c r="B261" s="2" t="s">
        <v>321</v>
      </c>
      <c r="C261" s="2"/>
      <c r="D261" s="2" t="s">
        <v>321</v>
      </c>
      <c r="E261" s="2">
        <v>3</v>
      </c>
      <c r="F261" s="2" t="s">
        <v>659</v>
      </c>
      <c r="G261" s="2">
        <v>36</v>
      </c>
      <c r="H261" s="2" t="s">
        <v>212</v>
      </c>
      <c r="I261" s="67" t="s">
        <v>230</v>
      </c>
      <c r="J261" s="2" t="s">
        <v>661</v>
      </c>
      <c r="K261" s="69" t="s">
        <v>346</v>
      </c>
      <c r="L261" s="2"/>
      <c r="M261" s="61">
        <v>0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58"/>
    </row>
    <row r="262" spans="1:42">
      <c r="A262" s="57">
        <v>1</v>
      </c>
      <c r="B262" s="2" t="s">
        <v>321</v>
      </c>
      <c r="C262" s="2"/>
      <c r="D262" s="2" t="s">
        <v>321</v>
      </c>
      <c r="E262" s="2">
        <v>3</v>
      </c>
      <c r="F262" s="2" t="s">
        <v>659</v>
      </c>
      <c r="G262" s="2">
        <v>37</v>
      </c>
      <c r="H262" s="2" t="s">
        <v>768</v>
      </c>
      <c r="I262" s="67" t="s">
        <v>230</v>
      </c>
      <c r="J262" s="2" t="s">
        <v>661</v>
      </c>
      <c r="K262" s="69" t="s">
        <v>346</v>
      </c>
      <c r="L262" s="2"/>
      <c r="M262" s="61">
        <v>0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58"/>
    </row>
    <row r="263" spans="1:42">
      <c r="A263" s="57">
        <v>1</v>
      </c>
      <c r="B263" s="2" t="s">
        <v>321</v>
      </c>
      <c r="C263" s="2"/>
      <c r="D263" s="2" t="s">
        <v>321</v>
      </c>
      <c r="E263" s="2">
        <v>3</v>
      </c>
      <c r="F263" s="2" t="s">
        <v>659</v>
      </c>
      <c r="G263" s="2">
        <v>38</v>
      </c>
      <c r="H263" s="2" t="s">
        <v>763</v>
      </c>
      <c r="I263" s="67" t="s">
        <v>230</v>
      </c>
      <c r="J263" s="2" t="s">
        <v>661</v>
      </c>
      <c r="K263" s="69" t="s">
        <v>346</v>
      </c>
      <c r="L263" s="2"/>
      <c r="M263" s="61">
        <v>0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58"/>
    </row>
    <row r="264" spans="1:42">
      <c r="A264" s="57">
        <v>1</v>
      </c>
      <c r="B264" s="2" t="s">
        <v>321</v>
      </c>
      <c r="C264" s="2"/>
      <c r="D264" s="2" t="s">
        <v>321</v>
      </c>
      <c r="E264" s="2">
        <v>3</v>
      </c>
      <c r="F264" s="2" t="s">
        <v>659</v>
      </c>
      <c r="G264" s="2">
        <v>39</v>
      </c>
      <c r="H264" s="2" t="s">
        <v>215</v>
      </c>
      <c r="I264" s="67" t="s">
        <v>230</v>
      </c>
      <c r="J264" s="2" t="s">
        <v>661</v>
      </c>
      <c r="K264" s="69" t="s">
        <v>346</v>
      </c>
      <c r="L264" s="2"/>
      <c r="M264" s="61">
        <v>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58"/>
    </row>
    <row r="265" spans="1:42">
      <c r="A265" s="57">
        <v>1</v>
      </c>
      <c r="B265" s="2" t="s">
        <v>321</v>
      </c>
      <c r="C265" s="2"/>
      <c r="D265" s="2" t="s">
        <v>321</v>
      </c>
      <c r="E265" s="2">
        <v>3</v>
      </c>
      <c r="F265" s="2" t="s">
        <v>659</v>
      </c>
      <c r="G265" s="2">
        <v>40</v>
      </c>
      <c r="H265" s="2" t="s">
        <v>216</v>
      </c>
      <c r="I265" s="67" t="s">
        <v>230</v>
      </c>
      <c r="J265" s="2" t="s">
        <v>661</v>
      </c>
      <c r="K265" s="69" t="s">
        <v>346</v>
      </c>
      <c r="L265" s="2"/>
      <c r="M265" s="61">
        <v>0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58"/>
    </row>
    <row r="266" spans="1:42">
      <c r="A266" s="57">
        <v>1</v>
      </c>
      <c r="B266" s="2" t="s">
        <v>321</v>
      </c>
      <c r="C266" s="2"/>
      <c r="D266" s="2" t="s">
        <v>321</v>
      </c>
      <c r="E266" s="2">
        <v>3</v>
      </c>
      <c r="F266" s="2" t="s">
        <v>659</v>
      </c>
      <c r="G266" s="2">
        <v>41</v>
      </c>
      <c r="H266" s="2" t="s">
        <v>765</v>
      </c>
      <c r="I266" s="67" t="s">
        <v>230</v>
      </c>
      <c r="J266" s="2" t="s">
        <v>661</v>
      </c>
      <c r="K266" s="69" t="s">
        <v>346</v>
      </c>
      <c r="L266" s="2"/>
      <c r="M266" s="61">
        <v>0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58"/>
    </row>
    <row r="267" spans="1:42">
      <c r="A267" s="57">
        <v>1</v>
      </c>
      <c r="B267" s="2" t="s">
        <v>321</v>
      </c>
      <c r="C267" s="2"/>
      <c r="D267" s="2" t="s">
        <v>321</v>
      </c>
      <c r="E267" s="2">
        <v>3</v>
      </c>
      <c r="F267" s="2" t="s">
        <v>659</v>
      </c>
      <c r="G267" s="2">
        <v>42</v>
      </c>
      <c r="H267" s="2" t="s">
        <v>766</v>
      </c>
      <c r="I267" s="67" t="s">
        <v>230</v>
      </c>
      <c r="J267" s="2" t="s">
        <v>661</v>
      </c>
      <c r="K267" s="69" t="s">
        <v>346</v>
      </c>
      <c r="L267" s="2"/>
      <c r="M267" s="61">
        <v>0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58"/>
    </row>
    <row r="268" spans="1:42">
      <c r="A268" s="57">
        <v>1</v>
      </c>
      <c r="B268" s="2" t="s">
        <v>321</v>
      </c>
      <c r="C268" s="2"/>
      <c r="D268" s="2" t="s">
        <v>321</v>
      </c>
      <c r="E268" s="2">
        <v>3</v>
      </c>
      <c r="F268" s="2" t="s">
        <v>659</v>
      </c>
      <c r="G268" s="2">
        <v>43</v>
      </c>
      <c r="H268" s="2" t="s">
        <v>767</v>
      </c>
      <c r="I268" s="67" t="s">
        <v>230</v>
      </c>
      <c r="J268" s="2" t="s">
        <v>661</v>
      </c>
      <c r="K268" s="69" t="s">
        <v>346</v>
      </c>
      <c r="L268" s="2"/>
      <c r="M268" s="61">
        <v>0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58"/>
    </row>
    <row r="269" spans="1:42">
      <c r="A269" s="57">
        <v>1</v>
      </c>
      <c r="B269" s="2" t="s">
        <v>321</v>
      </c>
      <c r="C269" s="2"/>
      <c r="D269" s="2" t="s">
        <v>321</v>
      </c>
      <c r="E269" s="2">
        <v>3</v>
      </c>
      <c r="F269" s="2" t="s">
        <v>659</v>
      </c>
      <c r="G269" s="2">
        <v>44</v>
      </c>
      <c r="H269" s="2" t="s">
        <v>220</v>
      </c>
      <c r="I269" s="67" t="s">
        <v>230</v>
      </c>
      <c r="J269" s="2" t="s">
        <v>661</v>
      </c>
      <c r="K269" s="69" t="s">
        <v>346</v>
      </c>
      <c r="L269" s="2"/>
      <c r="M269" s="61">
        <v>0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58"/>
    </row>
    <row r="270" spans="1:42">
      <c r="A270" s="57">
        <v>1</v>
      </c>
      <c r="B270" s="2" t="s">
        <v>321</v>
      </c>
      <c r="C270" s="2"/>
      <c r="D270" s="2" t="s">
        <v>321</v>
      </c>
      <c r="E270" s="2">
        <v>3</v>
      </c>
      <c r="F270" s="2" t="s">
        <v>659</v>
      </c>
      <c r="G270" s="2">
        <v>45</v>
      </c>
      <c r="H270" s="2" t="s">
        <v>221</v>
      </c>
      <c r="I270" s="67" t="s">
        <v>230</v>
      </c>
      <c r="J270" s="2" t="s">
        <v>661</v>
      </c>
      <c r="K270" s="69" t="s">
        <v>346</v>
      </c>
      <c r="L270" s="2"/>
      <c r="M270" s="61">
        <v>0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58"/>
    </row>
    <row r="271" spans="1:42">
      <c r="A271" s="57">
        <v>1</v>
      </c>
      <c r="B271" s="2" t="s">
        <v>321</v>
      </c>
      <c r="C271" s="2"/>
      <c r="D271" s="2" t="s">
        <v>321</v>
      </c>
      <c r="E271" s="2">
        <v>3</v>
      </c>
      <c r="F271" s="2" t="s">
        <v>659</v>
      </c>
      <c r="G271" s="2">
        <v>46</v>
      </c>
      <c r="H271" s="2" t="s">
        <v>222</v>
      </c>
      <c r="I271" s="67" t="s">
        <v>230</v>
      </c>
      <c r="J271" s="2" t="s">
        <v>661</v>
      </c>
      <c r="K271" s="69" t="s">
        <v>346</v>
      </c>
      <c r="L271" s="2"/>
      <c r="M271" s="61">
        <v>0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58"/>
    </row>
    <row r="272" spans="1:42">
      <c r="A272" s="57">
        <v>1</v>
      </c>
      <c r="B272" s="2" t="s">
        <v>321</v>
      </c>
      <c r="C272" s="2"/>
      <c r="D272" s="2" t="s">
        <v>321</v>
      </c>
      <c r="E272" s="2">
        <v>3</v>
      </c>
      <c r="F272" s="2" t="s">
        <v>659</v>
      </c>
      <c r="G272" s="2">
        <v>47</v>
      </c>
      <c r="H272" s="2" t="s">
        <v>772</v>
      </c>
      <c r="I272" s="67" t="s">
        <v>230</v>
      </c>
      <c r="J272" s="2" t="s">
        <v>661</v>
      </c>
      <c r="K272" s="69" t="s">
        <v>346</v>
      </c>
      <c r="L272" s="2"/>
      <c r="M272" s="61">
        <v>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58"/>
    </row>
    <row r="273" spans="1:42">
      <c r="A273" s="57">
        <v>1</v>
      </c>
      <c r="B273" s="2" t="s">
        <v>321</v>
      </c>
      <c r="C273" s="2"/>
      <c r="D273" s="2" t="s">
        <v>321</v>
      </c>
      <c r="E273" s="2">
        <v>3</v>
      </c>
      <c r="F273" s="2" t="s">
        <v>659</v>
      </c>
      <c r="G273" s="2">
        <v>48</v>
      </c>
      <c r="H273" s="2" t="s">
        <v>224</v>
      </c>
      <c r="I273" s="67" t="s">
        <v>230</v>
      </c>
      <c r="J273" s="2" t="s">
        <v>661</v>
      </c>
      <c r="K273" s="69" t="s">
        <v>346</v>
      </c>
      <c r="L273" s="2"/>
      <c r="M273" s="61">
        <v>0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58"/>
    </row>
    <row r="274" spans="1:42">
      <c r="A274" s="57">
        <v>1</v>
      </c>
      <c r="B274" s="2" t="s">
        <v>321</v>
      </c>
      <c r="C274" s="2"/>
      <c r="D274" s="2" t="s">
        <v>321</v>
      </c>
      <c r="E274" s="2">
        <v>3</v>
      </c>
      <c r="F274" s="2" t="s">
        <v>659</v>
      </c>
      <c r="G274" s="2">
        <v>49</v>
      </c>
      <c r="H274" s="2" t="s">
        <v>762</v>
      </c>
      <c r="I274" s="67" t="s">
        <v>230</v>
      </c>
      <c r="J274" s="2" t="s">
        <v>661</v>
      </c>
      <c r="K274" s="69" t="s">
        <v>346</v>
      </c>
      <c r="L274" s="2"/>
      <c r="M274" s="61">
        <v>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58"/>
    </row>
    <row r="275" spans="1:42">
      <c r="A275" s="57">
        <v>1</v>
      </c>
      <c r="B275" s="2" t="s">
        <v>321</v>
      </c>
      <c r="C275" s="2"/>
      <c r="D275" s="2" t="s">
        <v>321</v>
      </c>
      <c r="E275" s="2">
        <v>3</v>
      </c>
      <c r="F275" s="2" t="s">
        <v>659</v>
      </c>
      <c r="G275" s="2">
        <v>50</v>
      </c>
      <c r="H275" s="2" t="s">
        <v>764</v>
      </c>
      <c r="I275" s="67" t="s">
        <v>230</v>
      </c>
      <c r="J275" s="2" t="s">
        <v>661</v>
      </c>
      <c r="K275" s="69" t="s">
        <v>346</v>
      </c>
      <c r="L275" s="125"/>
      <c r="M275" s="61">
        <v>0</v>
      </c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206"/>
    </row>
    <row r="276" spans="1:42" ht="15" thickBot="1">
      <c r="A276" s="88">
        <v>1</v>
      </c>
      <c r="B276" s="62" t="s">
        <v>321</v>
      </c>
      <c r="C276" s="62"/>
      <c r="D276" s="62" t="s">
        <v>321</v>
      </c>
      <c r="E276" s="62">
        <v>3</v>
      </c>
      <c r="F276" s="62" t="s">
        <v>659</v>
      </c>
      <c r="G276" s="62">
        <v>51</v>
      </c>
      <c r="H276" s="62" t="s">
        <v>227</v>
      </c>
      <c r="I276" s="92" t="s">
        <v>230</v>
      </c>
      <c r="J276" s="62" t="s">
        <v>661</v>
      </c>
      <c r="K276" s="108" t="s">
        <v>346</v>
      </c>
      <c r="L276" s="62"/>
      <c r="M276" s="167">
        <v>0</v>
      </c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89"/>
    </row>
    <row r="277" spans="1:42">
      <c r="A277" s="195">
        <v>1</v>
      </c>
      <c r="B277" s="127" t="s">
        <v>321</v>
      </c>
      <c r="C277" s="127"/>
      <c r="D277" s="127" t="s">
        <v>321</v>
      </c>
      <c r="E277" s="127">
        <v>3</v>
      </c>
      <c r="F277" s="127" t="s">
        <v>659</v>
      </c>
      <c r="G277" s="127">
        <v>52</v>
      </c>
      <c r="H277" s="127" t="s">
        <v>761</v>
      </c>
      <c r="I277" s="197" t="s">
        <v>231</v>
      </c>
      <c r="J277" s="204" t="s">
        <v>662</v>
      </c>
      <c r="K277" s="249" t="s">
        <v>354</v>
      </c>
      <c r="L277" s="204"/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>
        <v>0</v>
      </c>
      <c r="AL277" s="127">
        <v>0</v>
      </c>
      <c r="AM277" s="127">
        <v>0</v>
      </c>
      <c r="AN277" s="127">
        <v>0</v>
      </c>
      <c r="AO277" s="127">
        <v>0</v>
      </c>
      <c r="AP277" s="299">
        <v>0</v>
      </c>
    </row>
    <row r="278" spans="1:42">
      <c r="A278" s="57">
        <v>1</v>
      </c>
      <c r="B278" s="2" t="s">
        <v>321</v>
      </c>
      <c r="C278" s="2"/>
      <c r="D278" s="2" t="s">
        <v>321</v>
      </c>
      <c r="E278" s="2">
        <v>3</v>
      </c>
      <c r="F278" s="2" t="s">
        <v>659</v>
      </c>
      <c r="G278" s="2">
        <v>53</v>
      </c>
      <c r="H278" s="2" t="s">
        <v>212</v>
      </c>
      <c r="I278" s="67" t="s">
        <v>231</v>
      </c>
      <c r="J278" s="125" t="s">
        <v>662</v>
      </c>
      <c r="K278" s="69" t="s">
        <v>354</v>
      </c>
      <c r="L278" s="125"/>
      <c r="M278" s="61">
        <v>0</v>
      </c>
      <c r="N278" s="61">
        <v>0</v>
      </c>
      <c r="O278" s="61">
        <v>0</v>
      </c>
      <c r="P278" s="61">
        <v>0</v>
      </c>
      <c r="Q278" s="61">
        <v>0</v>
      </c>
      <c r="R278" s="61">
        <v>0</v>
      </c>
      <c r="S278" s="61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  <c r="AE278" s="61">
        <v>0</v>
      </c>
      <c r="AF278" s="61">
        <v>0</v>
      </c>
      <c r="AG278" s="61">
        <v>0</v>
      </c>
      <c r="AH278" s="61">
        <v>0</v>
      </c>
      <c r="AI278" s="61">
        <v>0</v>
      </c>
      <c r="AJ278" s="61">
        <v>0</v>
      </c>
      <c r="AK278" s="61">
        <v>0</v>
      </c>
      <c r="AL278" s="61">
        <v>0</v>
      </c>
      <c r="AM278" s="61">
        <v>0</v>
      </c>
      <c r="AN278" s="61">
        <v>0</v>
      </c>
      <c r="AO278" s="61">
        <v>0</v>
      </c>
      <c r="AP278" s="90">
        <v>0</v>
      </c>
    </row>
    <row r="279" spans="1:42">
      <c r="A279" s="57">
        <v>1</v>
      </c>
      <c r="B279" s="2" t="s">
        <v>321</v>
      </c>
      <c r="C279" s="2"/>
      <c r="D279" s="2" t="s">
        <v>321</v>
      </c>
      <c r="E279" s="2">
        <v>3</v>
      </c>
      <c r="F279" s="2" t="s">
        <v>659</v>
      </c>
      <c r="G279" s="2">
        <v>54</v>
      </c>
      <c r="H279" s="2" t="s">
        <v>768</v>
      </c>
      <c r="I279" s="67" t="s">
        <v>231</v>
      </c>
      <c r="J279" s="125" t="s">
        <v>662</v>
      </c>
      <c r="K279" s="69" t="s">
        <v>354</v>
      </c>
      <c r="L279" s="125"/>
      <c r="M279" s="61">
        <v>0</v>
      </c>
      <c r="N279" s="61">
        <v>0</v>
      </c>
      <c r="O279" s="61">
        <v>0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  <c r="AE279" s="61">
        <v>0</v>
      </c>
      <c r="AF279" s="61">
        <v>0</v>
      </c>
      <c r="AG279" s="61">
        <v>0</v>
      </c>
      <c r="AH279" s="61">
        <v>0</v>
      </c>
      <c r="AI279" s="61">
        <v>0</v>
      </c>
      <c r="AJ279" s="61">
        <v>0</v>
      </c>
      <c r="AK279" s="61">
        <v>0</v>
      </c>
      <c r="AL279" s="61">
        <v>0</v>
      </c>
      <c r="AM279" s="61">
        <v>0</v>
      </c>
      <c r="AN279" s="61">
        <v>0</v>
      </c>
      <c r="AO279" s="61">
        <v>0</v>
      </c>
      <c r="AP279" s="90">
        <v>0</v>
      </c>
    </row>
    <row r="280" spans="1:42">
      <c r="A280" s="57">
        <v>1</v>
      </c>
      <c r="B280" s="2" t="s">
        <v>321</v>
      </c>
      <c r="C280" s="2"/>
      <c r="D280" s="2" t="s">
        <v>321</v>
      </c>
      <c r="E280" s="2">
        <v>3</v>
      </c>
      <c r="F280" s="2" t="s">
        <v>659</v>
      </c>
      <c r="G280" s="2">
        <v>55</v>
      </c>
      <c r="H280" s="2" t="s">
        <v>763</v>
      </c>
      <c r="I280" s="67" t="s">
        <v>231</v>
      </c>
      <c r="J280" s="125" t="s">
        <v>662</v>
      </c>
      <c r="K280" s="69" t="s">
        <v>354</v>
      </c>
      <c r="L280" s="125"/>
      <c r="M280" s="61">
        <v>0</v>
      </c>
      <c r="N280" s="61">
        <v>0</v>
      </c>
      <c r="O280" s="61">
        <v>0</v>
      </c>
      <c r="P280" s="61">
        <v>0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  <c r="AE280" s="61">
        <v>0</v>
      </c>
      <c r="AF280" s="61">
        <v>0</v>
      </c>
      <c r="AG280" s="61">
        <v>0</v>
      </c>
      <c r="AH280" s="61">
        <v>0</v>
      </c>
      <c r="AI280" s="61">
        <v>0</v>
      </c>
      <c r="AJ280" s="61">
        <v>0</v>
      </c>
      <c r="AK280" s="61">
        <v>0</v>
      </c>
      <c r="AL280" s="61">
        <v>0</v>
      </c>
      <c r="AM280" s="61">
        <v>0</v>
      </c>
      <c r="AN280" s="61">
        <v>0</v>
      </c>
      <c r="AO280" s="61">
        <v>0</v>
      </c>
      <c r="AP280" s="90">
        <v>0</v>
      </c>
    </row>
    <row r="281" spans="1:42">
      <c r="A281" s="57">
        <v>1</v>
      </c>
      <c r="B281" s="2" t="s">
        <v>321</v>
      </c>
      <c r="C281" s="2"/>
      <c r="D281" s="2" t="s">
        <v>321</v>
      </c>
      <c r="E281" s="2">
        <v>3</v>
      </c>
      <c r="F281" s="2" t="s">
        <v>659</v>
      </c>
      <c r="G281" s="2">
        <v>56</v>
      </c>
      <c r="H281" s="2" t="s">
        <v>215</v>
      </c>
      <c r="I281" s="67" t="s">
        <v>231</v>
      </c>
      <c r="J281" s="125" t="s">
        <v>662</v>
      </c>
      <c r="K281" s="69" t="s">
        <v>354</v>
      </c>
      <c r="L281" s="125"/>
      <c r="M281" s="61">
        <v>0</v>
      </c>
      <c r="N281" s="61">
        <v>0</v>
      </c>
      <c r="O281" s="61">
        <v>0</v>
      </c>
      <c r="P281" s="61">
        <v>0</v>
      </c>
      <c r="Q281" s="61">
        <v>0</v>
      </c>
      <c r="R281" s="61">
        <v>0</v>
      </c>
      <c r="S281" s="61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  <c r="AE281" s="61">
        <v>0</v>
      </c>
      <c r="AF281" s="61">
        <v>0</v>
      </c>
      <c r="AG281" s="61">
        <v>0</v>
      </c>
      <c r="AH281" s="61">
        <v>0</v>
      </c>
      <c r="AI281" s="61">
        <v>0</v>
      </c>
      <c r="AJ281" s="61">
        <v>0</v>
      </c>
      <c r="AK281" s="61">
        <v>0</v>
      </c>
      <c r="AL281" s="61">
        <v>0</v>
      </c>
      <c r="AM281" s="61">
        <v>0</v>
      </c>
      <c r="AN281" s="61">
        <v>0</v>
      </c>
      <c r="AO281" s="61">
        <v>0</v>
      </c>
      <c r="AP281" s="90">
        <v>0</v>
      </c>
    </row>
    <row r="282" spans="1:42">
      <c r="A282" s="57">
        <v>1</v>
      </c>
      <c r="B282" s="2" t="s">
        <v>321</v>
      </c>
      <c r="C282" s="2"/>
      <c r="D282" s="2" t="s">
        <v>321</v>
      </c>
      <c r="E282" s="2">
        <v>3</v>
      </c>
      <c r="F282" s="2" t="s">
        <v>659</v>
      </c>
      <c r="G282" s="2">
        <v>57</v>
      </c>
      <c r="H282" s="2" t="s">
        <v>216</v>
      </c>
      <c r="I282" s="67" t="s">
        <v>231</v>
      </c>
      <c r="J282" s="125" t="s">
        <v>662</v>
      </c>
      <c r="K282" s="69" t="s">
        <v>354</v>
      </c>
      <c r="L282" s="125"/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  <c r="AE282" s="61">
        <v>0</v>
      </c>
      <c r="AF282" s="61">
        <v>0</v>
      </c>
      <c r="AG282" s="61">
        <v>0</v>
      </c>
      <c r="AH282" s="61">
        <v>0</v>
      </c>
      <c r="AI282" s="61">
        <v>0</v>
      </c>
      <c r="AJ282" s="61">
        <v>0</v>
      </c>
      <c r="AK282" s="61">
        <v>0</v>
      </c>
      <c r="AL282" s="61">
        <v>0</v>
      </c>
      <c r="AM282" s="61">
        <v>0</v>
      </c>
      <c r="AN282" s="61">
        <v>0</v>
      </c>
      <c r="AO282" s="61">
        <v>0</v>
      </c>
      <c r="AP282" s="90">
        <v>0</v>
      </c>
    </row>
    <row r="283" spans="1:42">
      <c r="A283" s="57">
        <v>1</v>
      </c>
      <c r="B283" s="2" t="s">
        <v>321</v>
      </c>
      <c r="C283" s="2"/>
      <c r="D283" s="2" t="s">
        <v>321</v>
      </c>
      <c r="E283" s="2">
        <v>3</v>
      </c>
      <c r="F283" s="2" t="s">
        <v>659</v>
      </c>
      <c r="G283" s="2">
        <v>58</v>
      </c>
      <c r="H283" s="2" t="s">
        <v>765</v>
      </c>
      <c r="I283" s="67" t="s">
        <v>231</v>
      </c>
      <c r="J283" s="125" t="s">
        <v>662</v>
      </c>
      <c r="K283" s="69" t="s">
        <v>354</v>
      </c>
      <c r="L283" s="125"/>
      <c r="M283" s="61">
        <v>0</v>
      </c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  <c r="AE283" s="61">
        <v>0</v>
      </c>
      <c r="AF283" s="61">
        <v>0</v>
      </c>
      <c r="AG283" s="61">
        <v>0</v>
      </c>
      <c r="AH283" s="61">
        <v>0</v>
      </c>
      <c r="AI283" s="61">
        <v>0</v>
      </c>
      <c r="AJ283" s="61">
        <v>0</v>
      </c>
      <c r="AK283" s="61">
        <v>0</v>
      </c>
      <c r="AL283" s="61">
        <v>0</v>
      </c>
      <c r="AM283" s="61">
        <v>0</v>
      </c>
      <c r="AN283" s="61">
        <v>0</v>
      </c>
      <c r="AO283" s="61">
        <v>0</v>
      </c>
      <c r="AP283" s="90">
        <v>0</v>
      </c>
    </row>
    <row r="284" spans="1:42">
      <c r="A284" s="57">
        <v>1</v>
      </c>
      <c r="B284" s="2" t="s">
        <v>321</v>
      </c>
      <c r="C284" s="2"/>
      <c r="D284" s="2" t="s">
        <v>321</v>
      </c>
      <c r="E284" s="2">
        <v>3</v>
      </c>
      <c r="F284" s="2" t="s">
        <v>659</v>
      </c>
      <c r="G284" s="2">
        <v>59</v>
      </c>
      <c r="H284" s="2" t="s">
        <v>766</v>
      </c>
      <c r="I284" s="67" t="s">
        <v>231</v>
      </c>
      <c r="J284" s="125" t="s">
        <v>662</v>
      </c>
      <c r="K284" s="69" t="s">
        <v>354</v>
      </c>
      <c r="L284" s="125"/>
      <c r="M284" s="61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  <c r="AE284" s="61">
        <v>0</v>
      </c>
      <c r="AF284" s="61">
        <v>0</v>
      </c>
      <c r="AG284" s="61">
        <v>0</v>
      </c>
      <c r="AH284" s="61">
        <v>0</v>
      </c>
      <c r="AI284" s="61">
        <v>0</v>
      </c>
      <c r="AJ284" s="61">
        <v>0</v>
      </c>
      <c r="AK284" s="61">
        <v>0</v>
      </c>
      <c r="AL284" s="61">
        <v>0</v>
      </c>
      <c r="AM284" s="61">
        <v>0</v>
      </c>
      <c r="AN284" s="61">
        <v>0</v>
      </c>
      <c r="AO284" s="61">
        <v>0</v>
      </c>
      <c r="AP284" s="90">
        <v>0</v>
      </c>
    </row>
    <row r="285" spans="1:42">
      <c r="A285" s="57">
        <v>1</v>
      </c>
      <c r="B285" s="2" t="s">
        <v>321</v>
      </c>
      <c r="C285" s="2"/>
      <c r="D285" s="2" t="s">
        <v>321</v>
      </c>
      <c r="E285" s="2">
        <v>3</v>
      </c>
      <c r="F285" s="2" t="s">
        <v>659</v>
      </c>
      <c r="G285" s="2">
        <v>60</v>
      </c>
      <c r="H285" s="2" t="s">
        <v>767</v>
      </c>
      <c r="I285" s="67" t="s">
        <v>231</v>
      </c>
      <c r="J285" s="125" t="s">
        <v>662</v>
      </c>
      <c r="K285" s="69" t="s">
        <v>354</v>
      </c>
      <c r="L285" s="125"/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  <c r="AE285" s="61">
        <v>0</v>
      </c>
      <c r="AF285" s="61">
        <v>0</v>
      </c>
      <c r="AG285" s="61">
        <v>0</v>
      </c>
      <c r="AH285" s="61">
        <v>0</v>
      </c>
      <c r="AI285" s="61">
        <v>0</v>
      </c>
      <c r="AJ285" s="61">
        <v>0</v>
      </c>
      <c r="AK285" s="61">
        <v>0</v>
      </c>
      <c r="AL285" s="61">
        <v>0</v>
      </c>
      <c r="AM285" s="61">
        <v>0</v>
      </c>
      <c r="AN285" s="61">
        <v>0</v>
      </c>
      <c r="AO285" s="61">
        <v>0</v>
      </c>
      <c r="AP285" s="90">
        <v>0</v>
      </c>
    </row>
    <row r="286" spans="1:42">
      <c r="A286" s="57">
        <v>1</v>
      </c>
      <c r="B286" s="2" t="s">
        <v>321</v>
      </c>
      <c r="C286" s="2"/>
      <c r="D286" s="2" t="s">
        <v>321</v>
      </c>
      <c r="E286" s="2">
        <v>3</v>
      </c>
      <c r="F286" s="2" t="s">
        <v>659</v>
      </c>
      <c r="G286" s="2">
        <v>61</v>
      </c>
      <c r="H286" s="2" t="s">
        <v>220</v>
      </c>
      <c r="I286" s="67" t="s">
        <v>231</v>
      </c>
      <c r="J286" s="125" t="s">
        <v>662</v>
      </c>
      <c r="K286" s="69" t="s">
        <v>354</v>
      </c>
      <c r="L286" s="125"/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  <c r="AE286" s="61">
        <v>0</v>
      </c>
      <c r="AF286" s="61">
        <v>0</v>
      </c>
      <c r="AG286" s="61">
        <v>0</v>
      </c>
      <c r="AH286" s="61">
        <v>0</v>
      </c>
      <c r="AI286" s="61">
        <v>0</v>
      </c>
      <c r="AJ286" s="61">
        <v>0</v>
      </c>
      <c r="AK286" s="61">
        <v>0</v>
      </c>
      <c r="AL286" s="61">
        <v>0</v>
      </c>
      <c r="AM286" s="61">
        <v>0</v>
      </c>
      <c r="AN286" s="61">
        <v>0</v>
      </c>
      <c r="AO286" s="61">
        <v>0</v>
      </c>
      <c r="AP286" s="90">
        <v>0</v>
      </c>
    </row>
    <row r="287" spans="1:42">
      <c r="A287" s="57">
        <v>1</v>
      </c>
      <c r="B287" s="2" t="s">
        <v>321</v>
      </c>
      <c r="C287" s="2"/>
      <c r="D287" s="2" t="s">
        <v>321</v>
      </c>
      <c r="E287" s="2">
        <v>3</v>
      </c>
      <c r="F287" s="2" t="s">
        <v>659</v>
      </c>
      <c r="G287" s="2">
        <v>62</v>
      </c>
      <c r="H287" s="2" t="s">
        <v>221</v>
      </c>
      <c r="I287" s="67" t="s">
        <v>231</v>
      </c>
      <c r="J287" s="125" t="s">
        <v>662</v>
      </c>
      <c r="K287" s="69" t="s">
        <v>354</v>
      </c>
      <c r="L287" s="125"/>
      <c r="M287" s="61">
        <v>0</v>
      </c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  <c r="AE287" s="61">
        <v>0</v>
      </c>
      <c r="AF287" s="61">
        <v>0</v>
      </c>
      <c r="AG287" s="61">
        <v>0</v>
      </c>
      <c r="AH287" s="61">
        <v>0</v>
      </c>
      <c r="AI287" s="61">
        <v>0</v>
      </c>
      <c r="AJ287" s="61">
        <v>0</v>
      </c>
      <c r="AK287" s="61">
        <v>0</v>
      </c>
      <c r="AL287" s="61">
        <v>0</v>
      </c>
      <c r="AM287" s="61">
        <v>0</v>
      </c>
      <c r="AN287" s="61">
        <v>0</v>
      </c>
      <c r="AO287" s="61">
        <v>0</v>
      </c>
      <c r="AP287" s="90">
        <v>0</v>
      </c>
    </row>
    <row r="288" spans="1:42">
      <c r="A288" s="57">
        <v>1</v>
      </c>
      <c r="B288" s="2" t="s">
        <v>321</v>
      </c>
      <c r="C288" s="2"/>
      <c r="D288" s="2" t="s">
        <v>321</v>
      </c>
      <c r="E288" s="2">
        <v>3</v>
      </c>
      <c r="F288" s="2" t="s">
        <v>659</v>
      </c>
      <c r="G288" s="2">
        <v>63</v>
      </c>
      <c r="H288" s="2" t="s">
        <v>222</v>
      </c>
      <c r="I288" s="67" t="s">
        <v>231</v>
      </c>
      <c r="J288" s="125" t="s">
        <v>662</v>
      </c>
      <c r="K288" s="69" t="s">
        <v>354</v>
      </c>
      <c r="L288" s="125"/>
      <c r="M288" s="61">
        <v>0</v>
      </c>
      <c r="N288" s="61">
        <v>0</v>
      </c>
      <c r="O288" s="61">
        <v>0</v>
      </c>
      <c r="P288" s="61">
        <v>0</v>
      </c>
      <c r="Q288" s="61">
        <v>0</v>
      </c>
      <c r="R288" s="61">
        <v>0</v>
      </c>
      <c r="S288" s="61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  <c r="AE288" s="61">
        <v>0</v>
      </c>
      <c r="AF288" s="61">
        <v>0</v>
      </c>
      <c r="AG288" s="61">
        <v>0</v>
      </c>
      <c r="AH288" s="61">
        <v>0</v>
      </c>
      <c r="AI288" s="61">
        <v>0</v>
      </c>
      <c r="AJ288" s="61">
        <v>0</v>
      </c>
      <c r="AK288" s="61">
        <v>0</v>
      </c>
      <c r="AL288" s="61">
        <v>0</v>
      </c>
      <c r="AM288" s="61">
        <v>0</v>
      </c>
      <c r="AN288" s="61">
        <v>0</v>
      </c>
      <c r="AO288" s="61">
        <v>0</v>
      </c>
      <c r="AP288" s="90">
        <v>0</v>
      </c>
    </row>
    <row r="289" spans="1:42">
      <c r="A289" s="57">
        <v>1</v>
      </c>
      <c r="B289" s="2" t="s">
        <v>321</v>
      </c>
      <c r="C289" s="2"/>
      <c r="D289" s="2" t="s">
        <v>321</v>
      </c>
      <c r="E289" s="2">
        <v>3</v>
      </c>
      <c r="F289" s="2" t="s">
        <v>659</v>
      </c>
      <c r="G289" s="2">
        <v>64</v>
      </c>
      <c r="H289" s="2" t="s">
        <v>772</v>
      </c>
      <c r="I289" s="67" t="s">
        <v>231</v>
      </c>
      <c r="J289" s="125" t="s">
        <v>662</v>
      </c>
      <c r="K289" s="69" t="s">
        <v>354</v>
      </c>
      <c r="L289" s="125"/>
      <c r="M289" s="61">
        <v>0</v>
      </c>
      <c r="N289" s="61">
        <v>0</v>
      </c>
      <c r="O289" s="61">
        <v>0</v>
      </c>
      <c r="P289" s="61">
        <v>0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  <c r="AE289" s="61">
        <v>0</v>
      </c>
      <c r="AF289" s="61">
        <v>0</v>
      </c>
      <c r="AG289" s="61">
        <v>0</v>
      </c>
      <c r="AH289" s="61">
        <v>0</v>
      </c>
      <c r="AI289" s="61">
        <v>0</v>
      </c>
      <c r="AJ289" s="61">
        <v>0</v>
      </c>
      <c r="AK289" s="61">
        <v>0</v>
      </c>
      <c r="AL289" s="61">
        <v>0</v>
      </c>
      <c r="AM289" s="61">
        <v>0</v>
      </c>
      <c r="AN289" s="61">
        <v>0</v>
      </c>
      <c r="AO289" s="61">
        <v>0</v>
      </c>
      <c r="AP289" s="90">
        <v>0</v>
      </c>
    </row>
    <row r="290" spans="1:42">
      <c r="A290" s="57">
        <v>1</v>
      </c>
      <c r="B290" s="2" t="s">
        <v>321</v>
      </c>
      <c r="C290" s="2"/>
      <c r="D290" s="2" t="s">
        <v>321</v>
      </c>
      <c r="E290" s="2">
        <v>3</v>
      </c>
      <c r="F290" s="2" t="s">
        <v>659</v>
      </c>
      <c r="G290" s="2">
        <v>65</v>
      </c>
      <c r="H290" s="2" t="s">
        <v>224</v>
      </c>
      <c r="I290" s="67" t="s">
        <v>231</v>
      </c>
      <c r="J290" s="125" t="s">
        <v>662</v>
      </c>
      <c r="K290" s="69" t="s">
        <v>354</v>
      </c>
      <c r="L290" s="125"/>
      <c r="M290" s="61">
        <v>0</v>
      </c>
      <c r="N290" s="61">
        <v>0</v>
      </c>
      <c r="O290" s="61">
        <v>0</v>
      </c>
      <c r="P290" s="61">
        <v>0</v>
      </c>
      <c r="Q290" s="61">
        <v>0</v>
      </c>
      <c r="R290" s="61">
        <v>0</v>
      </c>
      <c r="S290" s="61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  <c r="AE290" s="61">
        <v>0</v>
      </c>
      <c r="AF290" s="61">
        <v>0</v>
      </c>
      <c r="AG290" s="61">
        <v>0</v>
      </c>
      <c r="AH290" s="61">
        <v>0</v>
      </c>
      <c r="AI290" s="61">
        <v>0</v>
      </c>
      <c r="AJ290" s="61">
        <v>0</v>
      </c>
      <c r="AK290" s="61">
        <v>0</v>
      </c>
      <c r="AL290" s="61">
        <v>0</v>
      </c>
      <c r="AM290" s="61">
        <v>0</v>
      </c>
      <c r="AN290" s="61">
        <v>0</v>
      </c>
      <c r="AO290" s="61">
        <v>0</v>
      </c>
      <c r="AP290" s="90">
        <v>0</v>
      </c>
    </row>
    <row r="291" spans="1:42">
      <c r="A291" s="57">
        <v>1</v>
      </c>
      <c r="B291" s="2" t="s">
        <v>321</v>
      </c>
      <c r="C291" s="2"/>
      <c r="D291" s="2" t="s">
        <v>321</v>
      </c>
      <c r="E291" s="2">
        <v>3</v>
      </c>
      <c r="F291" s="2" t="s">
        <v>659</v>
      </c>
      <c r="G291" s="2">
        <v>66</v>
      </c>
      <c r="H291" s="2" t="s">
        <v>762</v>
      </c>
      <c r="I291" s="67" t="s">
        <v>231</v>
      </c>
      <c r="J291" s="125" t="s">
        <v>662</v>
      </c>
      <c r="K291" s="69" t="s">
        <v>354</v>
      </c>
      <c r="L291" s="125"/>
      <c r="M291" s="61">
        <v>0</v>
      </c>
      <c r="N291" s="61">
        <v>0</v>
      </c>
      <c r="O291" s="61">
        <v>0</v>
      </c>
      <c r="P291" s="61">
        <v>0</v>
      </c>
      <c r="Q291" s="61">
        <v>0</v>
      </c>
      <c r="R291" s="61">
        <v>0</v>
      </c>
      <c r="S291" s="61">
        <v>0</v>
      </c>
      <c r="T291" s="61">
        <v>0</v>
      </c>
      <c r="U291" s="61">
        <v>0</v>
      </c>
      <c r="V291" s="61">
        <v>0</v>
      </c>
      <c r="W291" s="61">
        <v>0</v>
      </c>
      <c r="X291" s="61">
        <v>0</v>
      </c>
      <c r="Y291" s="61">
        <v>0</v>
      </c>
      <c r="Z291" s="61">
        <v>0</v>
      </c>
      <c r="AA291" s="61">
        <v>0</v>
      </c>
      <c r="AB291" s="61">
        <v>0</v>
      </c>
      <c r="AC291" s="61">
        <v>0</v>
      </c>
      <c r="AD291" s="61">
        <v>0</v>
      </c>
      <c r="AE291" s="61">
        <v>0</v>
      </c>
      <c r="AF291" s="61">
        <v>0</v>
      </c>
      <c r="AG291" s="61">
        <v>0</v>
      </c>
      <c r="AH291" s="61">
        <v>0</v>
      </c>
      <c r="AI291" s="61">
        <v>0</v>
      </c>
      <c r="AJ291" s="61">
        <v>0</v>
      </c>
      <c r="AK291" s="61">
        <v>0</v>
      </c>
      <c r="AL291" s="61">
        <v>0</v>
      </c>
      <c r="AM291" s="61">
        <v>0</v>
      </c>
      <c r="AN291" s="61">
        <v>0</v>
      </c>
      <c r="AO291" s="61">
        <v>0</v>
      </c>
      <c r="AP291" s="90">
        <v>0</v>
      </c>
    </row>
    <row r="292" spans="1:42">
      <c r="A292" s="57">
        <v>1</v>
      </c>
      <c r="B292" s="2" t="s">
        <v>321</v>
      </c>
      <c r="C292" s="2"/>
      <c r="D292" s="2" t="s">
        <v>321</v>
      </c>
      <c r="E292" s="2">
        <v>3</v>
      </c>
      <c r="F292" s="2" t="s">
        <v>659</v>
      </c>
      <c r="G292" s="2">
        <v>67</v>
      </c>
      <c r="H292" s="2" t="s">
        <v>764</v>
      </c>
      <c r="I292" s="67" t="s">
        <v>231</v>
      </c>
      <c r="J292" s="125" t="s">
        <v>662</v>
      </c>
      <c r="K292" s="69" t="s">
        <v>354</v>
      </c>
      <c r="L292" s="125"/>
      <c r="M292" s="61">
        <v>0</v>
      </c>
      <c r="N292" s="61">
        <v>0</v>
      </c>
      <c r="O292" s="61">
        <v>0</v>
      </c>
      <c r="P292" s="61">
        <v>0</v>
      </c>
      <c r="Q292" s="61">
        <v>0</v>
      </c>
      <c r="R292" s="61">
        <v>0</v>
      </c>
      <c r="S292" s="61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  <c r="AE292" s="61">
        <v>0</v>
      </c>
      <c r="AF292" s="61">
        <v>0</v>
      </c>
      <c r="AG292" s="61">
        <v>0</v>
      </c>
      <c r="AH292" s="61">
        <v>0</v>
      </c>
      <c r="AI292" s="61">
        <v>0</v>
      </c>
      <c r="AJ292" s="61">
        <v>0</v>
      </c>
      <c r="AK292" s="61">
        <v>0</v>
      </c>
      <c r="AL292" s="61">
        <v>0</v>
      </c>
      <c r="AM292" s="61">
        <v>0</v>
      </c>
      <c r="AN292" s="61">
        <v>0</v>
      </c>
      <c r="AO292" s="61">
        <v>0</v>
      </c>
      <c r="AP292" s="90">
        <v>0</v>
      </c>
    </row>
    <row r="293" spans="1:42" ht="15" thickBot="1">
      <c r="A293" s="88">
        <v>1</v>
      </c>
      <c r="B293" s="62" t="s">
        <v>321</v>
      </c>
      <c r="C293" s="62"/>
      <c r="D293" s="62" t="s">
        <v>321</v>
      </c>
      <c r="E293" s="62">
        <v>3</v>
      </c>
      <c r="F293" s="62" t="s">
        <v>659</v>
      </c>
      <c r="G293" s="62">
        <v>68</v>
      </c>
      <c r="H293" s="62" t="s">
        <v>227</v>
      </c>
      <c r="I293" s="92" t="s">
        <v>231</v>
      </c>
      <c r="J293" s="62" t="s">
        <v>662</v>
      </c>
      <c r="K293" s="108" t="s">
        <v>354</v>
      </c>
      <c r="L293" s="62"/>
      <c r="M293" s="167">
        <v>0</v>
      </c>
      <c r="N293" s="167">
        <v>0</v>
      </c>
      <c r="O293" s="167">
        <v>0</v>
      </c>
      <c r="P293" s="167">
        <v>0</v>
      </c>
      <c r="Q293" s="167">
        <v>0</v>
      </c>
      <c r="R293" s="167">
        <v>0</v>
      </c>
      <c r="S293" s="167">
        <v>0</v>
      </c>
      <c r="T293" s="167">
        <v>0</v>
      </c>
      <c r="U293" s="167">
        <v>0</v>
      </c>
      <c r="V293" s="167">
        <v>0</v>
      </c>
      <c r="W293" s="167">
        <v>0</v>
      </c>
      <c r="X293" s="167">
        <v>0</v>
      </c>
      <c r="Y293" s="167">
        <v>0</v>
      </c>
      <c r="Z293" s="167">
        <v>0</v>
      </c>
      <c r="AA293" s="167">
        <v>0</v>
      </c>
      <c r="AB293" s="167">
        <v>0</v>
      </c>
      <c r="AC293" s="167">
        <v>0</v>
      </c>
      <c r="AD293" s="167">
        <v>0</v>
      </c>
      <c r="AE293" s="167">
        <v>0</v>
      </c>
      <c r="AF293" s="167">
        <v>0</v>
      </c>
      <c r="AG293" s="167">
        <v>0</v>
      </c>
      <c r="AH293" s="167">
        <v>0</v>
      </c>
      <c r="AI293" s="167">
        <v>0</v>
      </c>
      <c r="AJ293" s="167">
        <v>0</v>
      </c>
      <c r="AK293" s="167">
        <v>0</v>
      </c>
      <c r="AL293" s="167">
        <v>0</v>
      </c>
      <c r="AM293" s="167">
        <v>0</v>
      </c>
      <c r="AN293" s="167">
        <v>0</v>
      </c>
      <c r="AO293" s="167">
        <v>0</v>
      </c>
      <c r="AP293" s="505">
        <v>0</v>
      </c>
    </row>
    <row r="294" spans="1:42">
      <c r="A294" s="195">
        <v>1</v>
      </c>
      <c r="B294" s="127" t="s">
        <v>321</v>
      </c>
      <c r="C294" s="127"/>
      <c r="D294" s="127" t="s">
        <v>321</v>
      </c>
      <c r="E294" s="127">
        <v>3</v>
      </c>
      <c r="F294" s="127" t="s">
        <v>659</v>
      </c>
      <c r="G294" s="127">
        <v>69</v>
      </c>
      <c r="H294" s="127" t="s">
        <v>761</v>
      </c>
      <c r="I294" s="197" t="s">
        <v>232</v>
      </c>
      <c r="J294" s="204" t="s">
        <v>660</v>
      </c>
      <c r="K294" s="249" t="s">
        <v>655</v>
      </c>
      <c r="L294" s="204"/>
      <c r="M294" s="127">
        <f>+P294</f>
        <v>1.1000000000000001</v>
      </c>
      <c r="N294" s="543">
        <f>+P294</f>
        <v>1.1000000000000001</v>
      </c>
      <c r="O294" s="543">
        <f>+P294</f>
        <v>1.1000000000000001</v>
      </c>
      <c r="P294" s="543">
        <v>1.1000000000000001</v>
      </c>
      <c r="Q294" s="543">
        <v>1.0453614912186189</v>
      </c>
      <c r="R294" s="543">
        <v>1.0050048486154508</v>
      </c>
      <c r="S294" s="543">
        <v>0.97371511690550583</v>
      </c>
      <c r="T294" s="543">
        <v>1.0264386698293275</v>
      </c>
      <c r="U294" s="543">
        <v>1.0791622227531494</v>
      </c>
      <c r="V294" s="543">
        <v>1.1318857756769711</v>
      </c>
      <c r="W294" s="543">
        <v>1.1408580409719715</v>
      </c>
      <c r="X294" s="543">
        <v>1.1498303062669717</v>
      </c>
      <c r="Y294" s="543">
        <v>1.1588025715619721</v>
      </c>
      <c r="Z294" s="543">
        <v>1.1677748368569725</v>
      </c>
      <c r="AA294" s="543">
        <v>1.1767471021519726</v>
      </c>
      <c r="AB294" s="543">
        <v>1.1857193674469733</v>
      </c>
      <c r="AC294" s="543">
        <v>1.1946916327419734</v>
      </c>
      <c r="AD294" s="543">
        <v>1.2036638980369738</v>
      </c>
      <c r="AE294" s="543">
        <v>1.212636163331974</v>
      </c>
      <c r="AF294" s="543">
        <v>1.2216084286269742</v>
      </c>
      <c r="AG294" s="543">
        <v>1.2305806939219746</v>
      </c>
      <c r="AH294" s="543">
        <v>1.2395529592169749</v>
      </c>
      <c r="AI294" s="543">
        <v>1.2485252245119753</v>
      </c>
      <c r="AJ294" s="543">
        <v>1.2574974898069755</v>
      </c>
      <c r="AK294" s="543">
        <v>1.2664697551019757</v>
      </c>
      <c r="AL294" s="543">
        <v>1.2754420203969761</v>
      </c>
      <c r="AM294" s="543">
        <v>1.2844142856919762</v>
      </c>
      <c r="AN294" s="543">
        <v>1.2933865509869764</v>
      </c>
      <c r="AO294" s="543">
        <v>1.302358816281977</v>
      </c>
      <c r="AP294" s="544">
        <v>1.3113310815769788</v>
      </c>
    </row>
    <row r="295" spans="1:42">
      <c r="A295" s="57">
        <v>1</v>
      </c>
      <c r="B295" s="2" t="s">
        <v>321</v>
      </c>
      <c r="C295" s="2"/>
      <c r="D295" s="2" t="s">
        <v>321</v>
      </c>
      <c r="E295" s="2">
        <v>3</v>
      </c>
      <c r="F295" s="2" t="s">
        <v>659</v>
      </c>
      <c r="G295" s="2">
        <v>70</v>
      </c>
      <c r="H295" s="2" t="s">
        <v>212</v>
      </c>
      <c r="I295" s="67" t="s">
        <v>232</v>
      </c>
      <c r="J295" s="125" t="s">
        <v>660</v>
      </c>
      <c r="K295" s="69" t="s">
        <v>655</v>
      </c>
      <c r="L295" s="125"/>
      <c r="M295" s="2">
        <f t="shared" ref="M295:M310" si="3">+P295</f>
        <v>1.1000000000000001</v>
      </c>
      <c r="N295" s="27">
        <f t="shared" ref="N295:N310" si="4">+P295</f>
        <v>1.1000000000000001</v>
      </c>
      <c r="O295" s="27">
        <f t="shared" ref="O295:O310" si="5">+P295</f>
        <v>1.1000000000000001</v>
      </c>
      <c r="P295" s="27">
        <v>1.1000000000000001</v>
      </c>
      <c r="Q295" s="27">
        <v>1.0453614912186189</v>
      </c>
      <c r="R295" s="27">
        <v>1.0050048486154508</v>
      </c>
      <c r="S295" s="27">
        <v>0.97371511690550583</v>
      </c>
      <c r="T295" s="27">
        <v>1.0264386698293275</v>
      </c>
      <c r="U295" s="27">
        <v>1.0791622227531494</v>
      </c>
      <c r="V295" s="27">
        <v>1.1318857756769711</v>
      </c>
      <c r="W295" s="27">
        <v>1.1408580409719715</v>
      </c>
      <c r="X295" s="27">
        <v>1.1498303062669717</v>
      </c>
      <c r="Y295" s="27">
        <v>1.1588025715619721</v>
      </c>
      <c r="Z295" s="27">
        <v>1.1677748368569725</v>
      </c>
      <c r="AA295" s="27">
        <v>1.1767471021519726</v>
      </c>
      <c r="AB295" s="27">
        <v>1.1857193674469733</v>
      </c>
      <c r="AC295" s="27">
        <v>1.1946916327419734</v>
      </c>
      <c r="AD295" s="27">
        <v>1.2036638980369738</v>
      </c>
      <c r="AE295" s="27">
        <v>1.212636163331974</v>
      </c>
      <c r="AF295" s="27">
        <v>1.2216084286269742</v>
      </c>
      <c r="AG295" s="27">
        <v>1.2305806939219746</v>
      </c>
      <c r="AH295" s="27">
        <v>1.2395529592169749</v>
      </c>
      <c r="AI295" s="27">
        <v>1.2485252245119753</v>
      </c>
      <c r="AJ295" s="27">
        <v>1.2574974898069755</v>
      </c>
      <c r="AK295" s="27">
        <v>1.2664697551019757</v>
      </c>
      <c r="AL295" s="27">
        <v>1.2754420203969761</v>
      </c>
      <c r="AM295" s="27">
        <v>1.2844142856919762</v>
      </c>
      <c r="AN295" s="27">
        <v>1.2933865509869764</v>
      </c>
      <c r="AO295" s="27">
        <v>1.302358816281977</v>
      </c>
      <c r="AP295" s="545">
        <v>1.3113310815769788</v>
      </c>
    </row>
    <row r="296" spans="1:42">
      <c r="A296" s="57">
        <v>1</v>
      </c>
      <c r="B296" s="2" t="s">
        <v>321</v>
      </c>
      <c r="C296" s="2"/>
      <c r="D296" s="2" t="s">
        <v>321</v>
      </c>
      <c r="E296" s="2">
        <v>3</v>
      </c>
      <c r="F296" s="2" t="s">
        <v>659</v>
      </c>
      <c r="G296" s="2">
        <v>71</v>
      </c>
      <c r="H296" s="2" t="s">
        <v>768</v>
      </c>
      <c r="I296" s="67" t="s">
        <v>232</v>
      </c>
      <c r="J296" s="125" t="s">
        <v>660</v>
      </c>
      <c r="K296" s="69" t="s">
        <v>655</v>
      </c>
      <c r="L296" s="125"/>
      <c r="M296" s="2">
        <f t="shared" si="3"/>
        <v>1.1000000000000001</v>
      </c>
      <c r="N296" s="27">
        <f t="shared" si="4"/>
        <v>1.1000000000000001</v>
      </c>
      <c r="O296" s="27">
        <f t="shared" si="5"/>
        <v>1.1000000000000001</v>
      </c>
      <c r="P296" s="27">
        <v>1.1000000000000001</v>
      </c>
      <c r="Q296" s="27">
        <v>1.0453614912186189</v>
      </c>
      <c r="R296" s="27">
        <v>1.0050048486154508</v>
      </c>
      <c r="S296" s="27">
        <v>0.97371511690550583</v>
      </c>
      <c r="T296" s="27">
        <v>1.0264386698293275</v>
      </c>
      <c r="U296" s="27">
        <v>1.0791622227531494</v>
      </c>
      <c r="V296" s="27">
        <v>1.1318857756769711</v>
      </c>
      <c r="W296" s="27">
        <v>1.1408580409719715</v>
      </c>
      <c r="X296" s="27">
        <v>1.1498303062669717</v>
      </c>
      <c r="Y296" s="27">
        <v>1.1588025715619721</v>
      </c>
      <c r="Z296" s="27">
        <v>1.1677748368569725</v>
      </c>
      <c r="AA296" s="27">
        <v>1.1767471021519726</v>
      </c>
      <c r="AB296" s="27">
        <v>1.1857193674469733</v>
      </c>
      <c r="AC296" s="27">
        <v>1.1946916327419734</v>
      </c>
      <c r="AD296" s="27">
        <v>1.2036638980369738</v>
      </c>
      <c r="AE296" s="27">
        <v>1.212636163331974</v>
      </c>
      <c r="AF296" s="27">
        <v>1.2216084286269742</v>
      </c>
      <c r="AG296" s="27">
        <v>1.2305806939219746</v>
      </c>
      <c r="AH296" s="27">
        <v>1.2395529592169749</v>
      </c>
      <c r="AI296" s="27">
        <v>1.2485252245119753</v>
      </c>
      <c r="AJ296" s="27">
        <v>1.2574974898069755</v>
      </c>
      <c r="AK296" s="27">
        <v>1.2664697551019757</v>
      </c>
      <c r="AL296" s="27">
        <v>1.2754420203969761</v>
      </c>
      <c r="AM296" s="27">
        <v>1.2844142856919762</v>
      </c>
      <c r="AN296" s="27">
        <v>1.2933865509869764</v>
      </c>
      <c r="AO296" s="27">
        <v>1.302358816281977</v>
      </c>
      <c r="AP296" s="545">
        <v>1.3113310815769788</v>
      </c>
    </row>
    <row r="297" spans="1:42">
      <c r="A297" s="57">
        <v>1</v>
      </c>
      <c r="B297" s="2" t="s">
        <v>321</v>
      </c>
      <c r="C297" s="2"/>
      <c r="D297" s="2" t="s">
        <v>321</v>
      </c>
      <c r="E297" s="2">
        <v>3</v>
      </c>
      <c r="F297" s="2" t="s">
        <v>659</v>
      </c>
      <c r="G297" s="2">
        <v>72</v>
      </c>
      <c r="H297" s="2" t="s">
        <v>763</v>
      </c>
      <c r="I297" s="67" t="s">
        <v>232</v>
      </c>
      <c r="J297" s="125" t="s">
        <v>660</v>
      </c>
      <c r="K297" s="69" t="s">
        <v>655</v>
      </c>
      <c r="L297" s="125"/>
      <c r="M297" s="2">
        <f t="shared" si="3"/>
        <v>1.1000000000000001</v>
      </c>
      <c r="N297" s="27">
        <f t="shared" si="4"/>
        <v>1.1000000000000001</v>
      </c>
      <c r="O297" s="27">
        <f t="shared" si="5"/>
        <v>1.1000000000000001</v>
      </c>
      <c r="P297" s="27">
        <v>1.1000000000000001</v>
      </c>
      <c r="Q297" s="27">
        <v>1.0453614912186189</v>
      </c>
      <c r="R297" s="27">
        <v>1.0050048486154508</v>
      </c>
      <c r="S297" s="27">
        <v>0.97371511690550583</v>
      </c>
      <c r="T297" s="27">
        <v>1.0264386698293275</v>
      </c>
      <c r="U297" s="27">
        <v>1.0791622227531494</v>
      </c>
      <c r="V297" s="27">
        <v>1.1318857756769711</v>
      </c>
      <c r="W297" s="27">
        <v>1.1408580409719715</v>
      </c>
      <c r="X297" s="27">
        <v>1.1498303062669717</v>
      </c>
      <c r="Y297" s="27">
        <v>1.1588025715619721</v>
      </c>
      <c r="Z297" s="27">
        <v>1.1677748368569725</v>
      </c>
      <c r="AA297" s="27">
        <v>1.1767471021519726</v>
      </c>
      <c r="AB297" s="27">
        <v>1.1857193674469733</v>
      </c>
      <c r="AC297" s="27">
        <v>1.1946916327419734</v>
      </c>
      <c r="AD297" s="27">
        <v>1.2036638980369738</v>
      </c>
      <c r="AE297" s="27">
        <v>1.212636163331974</v>
      </c>
      <c r="AF297" s="27">
        <v>1.2216084286269742</v>
      </c>
      <c r="AG297" s="27">
        <v>1.2305806939219746</v>
      </c>
      <c r="AH297" s="27">
        <v>1.2395529592169749</v>
      </c>
      <c r="AI297" s="27">
        <v>1.2485252245119753</v>
      </c>
      <c r="AJ297" s="27">
        <v>1.2574974898069755</v>
      </c>
      <c r="AK297" s="27">
        <v>1.2664697551019757</v>
      </c>
      <c r="AL297" s="27">
        <v>1.2754420203969761</v>
      </c>
      <c r="AM297" s="27">
        <v>1.2844142856919762</v>
      </c>
      <c r="AN297" s="27">
        <v>1.2933865509869764</v>
      </c>
      <c r="AO297" s="27">
        <v>1.302358816281977</v>
      </c>
      <c r="AP297" s="545">
        <v>1.3113310815769788</v>
      </c>
    </row>
    <row r="298" spans="1:42">
      <c r="A298" s="57">
        <v>1</v>
      </c>
      <c r="B298" s="2" t="s">
        <v>321</v>
      </c>
      <c r="C298" s="2"/>
      <c r="D298" s="2" t="s">
        <v>321</v>
      </c>
      <c r="E298" s="2">
        <v>3</v>
      </c>
      <c r="F298" s="2" t="s">
        <v>659</v>
      </c>
      <c r="G298" s="2">
        <v>73</v>
      </c>
      <c r="H298" s="2" t="s">
        <v>215</v>
      </c>
      <c r="I298" s="67" t="s">
        <v>232</v>
      </c>
      <c r="J298" s="125" t="s">
        <v>660</v>
      </c>
      <c r="K298" s="69" t="s">
        <v>655</v>
      </c>
      <c r="L298" s="125"/>
      <c r="M298" s="2">
        <f t="shared" si="3"/>
        <v>1.1000000000000001</v>
      </c>
      <c r="N298" s="27">
        <f t="shared" si="4"/>
        <v>1.1000000000000001</v>
      </c>
      <c r="O298" s="27">
        <f t="shared" si="5"/>
        <v>1.1000000000000001</v>
      </c>
      <c r="P298" s="27">
        <v>1.1000000000000001</v>
      </c>
      <c r="Q298" s="27">
        <v>1.0453614912186189</v>
      </c>
      <c r="R298" s="27">
        <v>1.0050048486154508</v>
      </c>
      <c r="S298" s="27">
        <v>0.97371511690550583</v>
      </c>
      <c r="T298" s="27">
        <v>1.0264386698293275</v>
      </c>
      <c r="U298" s="27">
        <v>1.0791622227531494</v>
      </c>
      <c r="V298" s="27">
        <v>1.1318857756769711</v>
      </c>
      <c r="W298" s="27">
        <v>1.1408580409719715</v>
      </c>
      <c r="X298" s="27">
        <v>1.1498303062669717</v>
      </c>
      <c r="Y298" s="27">
        <v>1.1588025715619721</v>
      </c>
      <c r="Z298" s="27">
        <v>1.1677748368569725</v>
      </c>
      <c r="AA298" s="27">
        <v>1.1767471021519726</v>
      </c>
      <c r="AB298" s="27">
        <v>1.1857193674469733</v>
      </c>
      <c r="AC298" s="27">
        <v>1.1946916327419734</v>
      </c>
      <c r="AD298" s="27">
        <v>1.2036638980369738</v>
      </c>
      <c r="AE298" s="27">
        <v>1.212636163331974</v>
      </c>
      <c r="AF298" s="27">
        <v>1.2216084286269742</v>
      </c>
      <c r="AG298" s="27">
        <v>1.2305806939219746</v>
      </c>
      <c r="AH298" s="27">
        <v>1.2395529592169749</v>
      </c>
      <c r="AI298" s="27">
        <v>1.2485252245119753</v>
      </c>
      <c r="AJ298" s="27">
        <v>1.2574974898069755</v>
      </c>
      <c r="AK298" s="27">
        <v>1.2664697551019757</v>
      </c>
      <c r="AL298" s="27">
        <v>1.2754420203969761</v>
      </c>
      <c r="AM298" s="27">
        <v>1.2844142856919762</v>
      </c>
      <c r="AN298" s="27">
        <v>1.2933865509869764</v>
      </c>
      <c r="AO298" s="27">
        <v>1.302358816281977</v>
      </c>
      <c r="AP298" s="545">
        <v>1.3113310815769788</v>
      </c>
    </row>
    <row r="299" spans="1:42">
      <c r="A299" s="57">
        <v>1</v>
      </c>
      <c r="B299" s="2" t="s">
        <v>321</v>
      </c>
      <c r="C299" s="2"/>
      <c r="D299" s="2" t="s">
        <v>321</v>
      </c>
      <c r="E299" s="2">
        <v>3</v>
      </c>
      <c r="F299" s="2" t="s">
        <v>659</v>
      </c>
      <c r="G299" s="2">
        <v>74</v>
      </c>
      <c r="H299" s="2" t="s">
        <v>216</v>
      </c>
      <c r="I299" s="67" t="s">
        <v>232</v>
      </c>
      <c r="J299" s="125" t="s">
        <v>660</v>
      </c>
      <c r="K299" s="69" t="s">
        <v>655</v>
      </c>
      <c r="L299" s="125"/>
      <c r="M299" s="2">
        <f t="shared" si="3"/>
        <v>1.1000000000000001</v>
      </c>
      <c r="N299" s="27">
        <f t="shared" si="4"/>
        <v>1.1000000000000001</v>
      </c>
      <c r="O299" s="27">
        <f t="shared" si="5"/>
        <v>1.1000000000000001</v>
      </c>
      <c r="P299" s="27">
        <v>1.1000000000000001</v>
      </c>
      <c r="Q299" s="27">
        <v>1.0453614912186189</v>
      </c>
      <c r="R299" s="27">
        <v>1.0050048486154508</v>
      </c>
      <c r="S299" s="27">
        <v>0.97371511690550583</v>
      </c>
      <c r="T299" s="27">
        <v>1.0264386698293275</v>
      </c>
      <c r="U299" s="27">
        <v>1.0791622227531494</v>
      </c>
      <c r="V299" s="27">
        <v>1.1318857756769711</v>
      </c>
      <c r="W299" s="27">
        <v>1.1408580409719715</v>
      </c>
      <c r="X299" s="27">
        <v>1.1498303062669717</v>
      </c>
      <c r="Y299" s="27">
        <v>1.1588025715619721</v>
      </c>
      <c r="Z299" s="27">
        <v>1.1677748368569725</v>
      </c>
      <c r="AA299" s="27">
        <v>1.1767471021519726</v>
      </c>
      <c r="AB299" s="27">
        <v>1.1857193674469733</v>
      </c>
      <c r="AC299" s="27">
        <v>1.1946916327419734</v>
      </c>
      <c r="AD299" s="27">
        <v>1.2036638980369738</v>
      </c>
      <c r="AE299" s="27">
        <v>1.212636163331974</v>
      </c>
      <c r="AF299" s="27">
        <v>1.2216084286269742</v>
      </c>
      <c r="AG299" s="27">
        <v>1.2305806939219746</v>
      </c>
      <c r="AH299" s="27">
        <v>1.2395529592169749</v>
      </c>
      <c r="AI299" s="27">
        <v>1.2485252245119753</v>
      </c>
      <c r="AJ299" s="27">
        <v>1.2574974898069755</v>
      </c>
      <c r="AK299" s="27">
        <v>1.2664697551019757</v>
      </c>
      <c r="AL299" s="27">
        <v>1.2754420203969761</v>
      </c>
      <c r="AM299" s="27">
        <v>1.2844142856919762</v>
      </c>
      <c r="AN299" s="27">
        <v>1.2933865509869764</v>
      </c>
      <c r="AO299" s="27">
        <v>1.302358816281977</v>
      </c>
      <c r="AP299" s="545">
        <v>1.3113310815769788</v>
      </c>
    </row>
    <row r="300" spans="1:42">
      <c r="A300" s="57">
        <v>1</v>
      </c>
      <c r="B300" s="2" t="s">
        <v>321</v>
      </c>
      <c r="C300" s="2"/>
      <c r="D300" s="2" t="s">
        <v>321</v>
      </c>
      <c r="E300" s="2">
        <v>3</v>
      </c>
      <c r="F300" s="2" t="s">
        <v>659</v>
      </c>
      <c r="G300" s="2">
        <v>75</v>
      </c>
      <c r="H300" s="2" t="s">
        <v>765</v>
      </c>
      <c r="I300" s="67" t="s">
        <v>232</v>
      </c>
      <c r="J300" s="125" t="s">
        <v>660</v>
      </c>
      <c r="K300" s="69" t="s">
        <v>655</v>
      </c>
      <c r="L300" s="125"/>
      <c r="M300" s="2">
        <f t="shared" si="3"/>
        <v>1.1000000000000001</v>
      </c>
      <c r="N300" s="27">
        <f t="shared" si="4"/>
        <v>1.1000000000000001</v>
      </c>
      <c r="O300" s="27">
        <f t="shared" si="5"/>
        <v>1.1000000000000001</v>
      </c>
      <c r="P300" s="27">
        <v>1.1000000000000001</v>
      </c>
      <c r="Q300" s="27">
        <v>1.0453614912186189</v>
      </c>
      <c r="R300" s="27">
        <v>1.0050048486154508</v>
      </c>
      <c r="S300" s="27">
        <v>0.97371511690550583</v>
      </c>
      <c r="T300" s="27">
        <v>1.0264386698293275</v>
      </c>
      <c r="U300" s="27">
        <v>1.0791622227531494</v>
      </c>
      <c r="V300" s="27">
        <v>1.1318857756769711</v>
      </c>
      <c r="W300" s="27">
        <v>1.1408580409719715</v>
      </c>
      <c r="X300" s="27">
        <v>1.1498303062669717</v>
      </c>
      <c r="Y300" s="27">
        <v>1.1588025715619721</v>
      </c>
      <c r="Z300" s="27">
        <v>1.1677748368569725</v>
      </c>
      <c r="AA300" s="27">
        <v>1.1767471021519726</v>
      </c>
      <c r="AB300" s="27">
        <v>1.1857193674469733</v>
      </c>
      <c r="AC300" s="27">
        <v>1.1946916327419734</v>
      </c>
      <c r="AD300" s="27">
        <v>1.2036638980369738</v>
      </c>
      <c r="AE300" s="27">
        <v>1.212636163331974</v>
      </c>
      <c r="AF300" s="27">
        <v>1.2216084286269742</v>
      </c>
      <c r="AG300" s="27">
        <v>1.2305806939219746</v>
      </c>
      <c r="AH300" s="27">
        <v>1.2395529592169749</v>
      </c>
      <c r="AI300" s="27">
        <v>1.2485252245119753</v>
      </c>
      <c r="AJ300" s="27">
        <v>1.2574974898069755</v>
      </c>
      <c r="AK300" s="27">
        <v>1.2664697551019757</v>
      </c>
      <c r="AL300" s="27">
        <v>1.2754420203969761</v>
      </c>
      <c r="AM300" s="27">
        <v>1.2844142856919762</v>
      </c>
      <c r="AN300" s="27">
        <v>1.2933865509869764</v>
      </c>
      <c r="AO300" s="27">
        <v>1.302358816281977</v>
      </c>
      <c r="AP300" s="545">
        <v>1.3113310815769788</v>
      </c>
    </row>
    <row r="301" spans="1:42">
      <c r="A301" s="57">
        <v>1</v>
      </c>
      <c r="B301" s="2" t="s">
        <v>321</v>
      </c>
      <c r="C301" s="2"/>
      <c r="D301" s="2" t="s">
        <v>321</v>
      </c>
      <c r="E301" s="2">
        <v>3</v>
      </c>
      <c r="F301" s="2" t="s">
        <v>659</v>
      </c>
      <c r="G301" s="2">
        <v>76</v>
      </c>
      <c r="H301" s="2" t="s">
        <v>766</v>
      </c>
      <c r="I301" s="67" t="s">
        <v>232</v>
      </c>
      <c r="J301" s="125" t="s">
        <v>660</v>
      </c>
      <c r="K301" s="69" t="s">
        <v>655</v>
      </c>
      <c r="L301" s="125"/>
      <c r="M301" s="2">
        <f t="shared" si="3"/>
        <v>1.1000000000000001</v>
      </c>
      <c r="N301" s="27">
        <f t="shared" si="4"/>
        <v>1.1000000000000001</v>
      </c>
      <c r="O301" s="27">
        <f t="shared" si="5"/>
        <v>1.1000000000000001</v>
      </c>
      <c r="P301" s="27">
        <v>1.1000000000000001</v>
      </c>
      <c r="Q301" s="27">
        <v>1.0453614912186189</v>
      </c>
      <c r="R301" s="27">
        <v>1.0050048486154508</v>
      </c>
      <c r="S301" s="27">
        <v>0.97371511690550583</v>
      </c>
      <c r="T301" s="27">
        <v>1.0264386698293275</v>
      </c>
      <c r="U301" s="27">
        <v>1.0791622227531494</v>
      </c>
      <c r="V301" s="27">
        <v>1.1318857756769711</v>
      </c>
      <c r="W301" s="27">
        <v>1.1408580409719715</v>
      </c>
      <c r="X301" s="27">
        <v>1.1498303062669717</v>
      </c>
      <c r="Y301" s="27">
        <v>1.1588025715619721</v>
      </c>
      <c r="Z301" s="27">
        <v>1.1677748368569725</v>
      </c>
      <c r="AA301" s="27">
        <v>1.1767471021519726</v>
      </c>
      <c r="AB301" s="27">
        <v>1.1857193674469733</v>
      </c>
      <c r="AC301" s="27">
        <v>1.1946916327419734</v>
      </c>
      <c r="AD301" s="27">
        <v>1.2036638980369738</v>
      </c>
      <c r="AE301" s="27">
        <v>1.212636163331974</v>
      </c>
      <c r="AF301" s="27">
        <v>1.2216084286269742</v>
      </c>
      <c r="AG301" s="27">
        <v>1.2305806939219746</v>
      </c>
      <c r="AH301" s="27">
        <v>1.2395529592169749</v>
      </c>
      <c r="AI301" s="27">
        <v>1.2485252245119753</v>
      </c>
      <c r="AJ301" s="27">
        <v>1.2574974898069755</v>
      </c>
      <c r="AK301" s="27">
        <v>1.2664697551019757</v>
      </c>
      <c r="AL301" s="27">
        <v>1.2754420203969761</v>
      </c>
      <c r="AM301" s="27">
        <v>1.2844142856919762</v>
      </c>
      <c r="AN301" s="27">
        <v>1.2933865509869764</v>
      </c>
      <c r="AO301" s="27">
        <v>1.302358816281977</v>
      </c>
      <c r="AP301" s="545">
        <v>1.3113310815769788</v>
      </c>
    </row>
    <row r="302" spans="1:42">
      <c r="A302" s="57">
        <v>1</v>
      </c>
      <c r="B302" s="2" t="s">
        <v>321</v>
      </c>
      <c r="C302" s="2"/>
      <c r="D302" s="2" t="s">
        <v>321</v>
      </c>
      <c r="E302" s="2">
        <v>3</v>
      </c>
      <c r="F302" s="2" t="s">
        <v>659</v>
      </c>
      <c r="G302" s="2">
        <v>77</v>
      </c>
      <c r="H302" s="2" t="s">
        <v>767</v>
      </c>
      <c r="I302" s="67" t="s">
        <v>232</v>
      </c>
      <c r="J302" s="125" t="s">
        <v>660</v>
      </c>
      <c r="K302" s="69" t="s">
        <v>655</v>
      </c>
      <c r="L302" s="125"/>
      <c r="M302" s="2">
        <f t="shared" si="3"/>
        <v>1.1000000000000001</v>
      </c>
      <c r="N302" s="27">
        <f t="shared" si="4"/>
        <v>1.1000000000000001</v>
      </c>
      <c r="O302" s="27">
        <f t="shared" si="5"/>
        <v>1.1000000000000001</v>
      </c>
      <c r="P302" s="27">
        <v>1.1000000000000001</v>
      </c>
      <c r="Q302" s="27">
        <v>1.0453614912186189</v>
      </c>
      <c r="R302" s="27">
        <v>1.0050048486154508</v>
      </c>
      <c r="S302" s="27">
        <v>0.97371511690550583</v>
      </c>
      <c r="T302" s="27">
        <v>1.0264386698293275</v>
      </c>
      <c r="U302" s="27">
        <v>1.0791622227531494</v>
      </c>
      <c r="V302" s="27">
        <v>1.1318857756769711</v>
      </c>
      <c r="W302" s="27">
        <v>1.1408580409719715</v>
      </c>
      <c r="X302" s="27">
        <v>1.1498303062669717</v>
      </c>
      <c r="Y302" s="27">
        <v>1.1588025715619721</v>
      </c>
      <c r="Z302" s="27">
        <v>1.1677748368569725</v>
      </c>
      <c r="AA302" s="27">
        <v>1.1767471021519726</v>
      </c>
      <c r="AB302" s="27">
        <v>1.1857193674469733</v>
      </c>
      <c r="AC302" s="27">
        <v>1.1946916327419734</v>
      </c>
      <c r="AD302" s="27">
        <v>1.2036638980369738</v>
      </c>
      <c r="AE302" s="27">
        <v>1.212636163331974</v>
      </c>
      <c r="AF302" s="27">
        <v>1.2216084286269742</v>
      </c>
      <c r="AG302" s="27">
        <v>1.2305806939219746</v>
      </c>
      <c r="AH302" s="27">
        <v>1.2395529592169749</v>
      </c>
      <c r="AI302" s="27">
        <v>1.2485252245119753</v>
      </c>
      <c r="AJ302" s="27">
        <v>1.2574974898069755</v>
      </c>
      <c r="AK302" s="27">
        <v>1.2664697551019757</v>
      </c>
      <c r="AL302" s="27">
        <v>1.2754420203969761</v>
      </c>
      <c r="AM302" s="27">
        <v>1.2844142856919762</v>
      </c>
      <c r="AN302" s="27">
        <v>1.2933865509869764</v>
      </c>
      <c r="AO302" s="27">
        <v>1.302358816281977</v>
      </c>
      <c r="AP302" s="545">
        <v>1.3113310815769788</v>
      </c>
    </row>
    <row r="303" spans="1:42">
      <c r="A303" s="57">
        <v>1</v>
      </c>
      <c r="B303" s="2" t="s">
        <v>321</v>
      </c>
      <c r="C303" s="2"/>
      <c r="D303" s="2" t="s">
        <v>321</v>
      </c>
      <c r="E303" s="2">
        <v>3</v>
      </c>
      <c r="F303" s="2" t="s">
        <v>659</v>
      </c>
      <c r="G303" s="2">
        <v>78</v>
      </c>
      <c r="H303" s="2" t="s">
        <v>220</v>
      </c>
      <c r="I303" s="67" t="s">
        <v>232</v>
      </c>
      <c r="J303" s="125" t="s">
        <v>660</v>
      </c>
      <c r="K303" s="69" t="s">
        <v>655</v>
      </c>
      <c r="L303" s="125"/>
      <c r="M303" s="2">
        <f t="shared" si="3"/>
        <v>1.1000000000000001</v>
      </c>
      <c r="N303" s="27">
        <f t="shared" si="4"/>
        <v>1.1000000000000001</v>
      </c>
      <c r="O303" s="27">
        <f t="shared" si="5"/>
        <v>1.1000000000000001</v>
      </c>
      <c r="P303" s="27">
        <v>1.1000000000000001</v>
      </c>
      <c r="Q303" s="27">
        <v>1.0453614912186189</v>
      </c>
      <c r="R303" s="27">
        <v>1.0050048486154508</v>
      </c>
      <c r="S303" s="27">
        <v>0.97371511690550583</v>
      </c>
      <c r="T303" s="27">
        <v>1.0264386698293275</v>
      </c>
      <c r="U303" s="27">
        <v>1.0791622227531494</v>
      </c>
      <c r="V303" s="27">
        <v>1.1318857756769711</v>
      </c>
      <c r="W303" s="27">
        <v>1.1408580409719715</v>
      </c>
      <c r="X303" s="27">
        <v>1.1498303062669717</v>
      </c>
      <c r="Y303" s="27">
        <v>1.1588025715619721</v>
      </c>
      <c r="Z303" s="27">
        <v>1.1677748368569725</v>
      </c>
      <c r="AA303" s="27">
        <v>1.1767471021519726</v>
      </c>
      <c r="AB303" s="27">
        <v>1.1857193674469733</v>
      </c>
      <c r="AC303" s="27">
        <v>1.1946916327419734</v>
      </c>
      <c r="AD303" s="27">
        <v>1.2036638980369738</v>
      </c>
      <c r="AE303" s="27">
        <v>1.212636163331974</v>
      </c>
      <c r="AF303" s="27">
        <v>1.2216084286269742</v>
      </c>
      <c r="AG303" s="27">
        <v>1.2305806939219746</v>
      </c>
      <c r="AH303" s="27">
        <v>1.2395529592169749</v>
      </c>
      <c r="AI303" s="27">
        <v>1.2485252245119753</v>
      </c>
      <c r="AJ303" s="27">
        <v>1.2574974898069755</v>
      </c>
      <c r="AK303" s="27">
        <v>1.2664697551019757</v>
      </c>
      <c r="AL303" s="27">
        <v>1.2754420203969761</v>
      </c>
      <c r="AM303" s="27">
        <v>1.2844142856919762</v>
      </c>
      <c r="AN303" s="27">
        <v>1.2933865509869764</v>
      </c>
      <c r="AO303" s="27">
        <v>1.302358816281977</v>
      </c>
      <c r="AP303" s="545">
        <v>1.3113310815769788</v>
      </c>
    </row>
    <row r="304" spans="1:42">
      <c r="A304" s="57">
        <v>1</v>
      </c>
      <c r="B304" s="2" t="s">
        <v>321</v>
      </c>
      <c r="C304" s="2"/>
      <c r="D304" s="2" t="s">
        <v>321</v>
      </c>
      <c r="E304" s="2">
        <v>3</v>
      </c>
      <c r="F304" s="2" t="s">
        <v>659</v>
      </c>
      <c r="G304" s="2">
        <v>79</v>
      </c>
      <c r="H304" s="2" t="s">
        <v>221</v>
      </c>
      <c r="I304" s="67" t="s">
        <v>232</v>
      </c>
      <c r="J304" s="125" t="s">
        <v>660</v>
      </c>
      <c r="K304" s="69" t="s">
        <v>655</v>
      </c>
      <c r="L304" s="125"/>
      <c r="M304" s="2">
        <f t="shared" si="3"/>
        <v>1.1000000000000001</v>
      </c>
      <c r="N304" s="27">
        <f t="shared" si="4"/>
        <v>1.1000000000000001</v>
      </c>
      <c r="O304" s="27">
        <f t="shared" si="5"/>
        <v>1.1000000000000001</v>
      </c>
      <c r="P304" s="27">
        <v>1.1000000000000001</v>
      </c>
      <c r="Q304" s="27">
        <v>1.0453614912186189</v>
      </c>
      <c r="R304" s="27">
        <v>1.0050048486154508</v>
      </c>
      <c r="S304" s="27">
        <v>0.97371511690550583</v>
      </c>
      <c r="T304" s="27">
        <v>1.0264386698293275</v>
      </c>
      <c r="U304" s="27">
        <v>1.0791622227531494</v>
      </c>
      <c r="V304" s="27">
        <v>1.1318857756769711</v>
      </c>
      <c r="W304" s="27">
        <v>1.1408580409719715</v>
      </c>
      <c r="X304" s="27">
        <v>1.1498303062669717</v>
      </c>
      <c r="Y304" s="27">
        <v>1.1588025715619721</v>
      </c>
      <c r="Z304" s="27">
        <v>1.1677748368569725</v>
      </c>
      <c r="AA304" s="27">
        <v>1.1767471021519726</v>
      </c>
      <c r="AB304" s="27">
        <v>1.1857193674469733</v>
      </c>
      <c r="AC304" s="27">
        <v>1.1946916327419734</v>
      </c>
      <c r="AD304" s="27">
        <v>1.2036638980369738</v>
      </c>
      <c r="AE304" s="27">
        <v>1.212636163331974</v>
      </c>
      <c r="AF304" s="27">
        <v>1.2216084286269742</v>
      </c>
      <c r="AG304" s="27">
        <v>1.2305806939219746</v>
      </c>
      <c r="AH304" s="27">
        <v>1.2395529592169749</v>
      </c>
      <c r="AI304" s="27">
        <v>1.2485252245119753</v>
      </c>
      <c r="AJ304" s="27">
        <v>1.2574974898069755</v>
      </c>
      <c r="AK304" s="27">
        <v>1.2664697551019757</v>
      </c>
      <c r="AL304" s="27">
        <v>1.2754420203969761</v>
      </c>
      <c r="AM304" s="27">
        <v>1.2844142856919762</v>
      </c>
      <c r="AN304" s="27">
        <v>1.2933865509869764</v>
      </c>
      <c r="AO304" s="27">
        <v>1.302358816281977</v>
      </c>
      <c r="AP304" s="545">
        <v>1.3113310815769788</v>
      </c>
    </row>
    <row r="305" spans="1:42">
      <c r="A305" s="57">
        <v>1</v>
      </c>
      <c r="B305" s="2" t="s">
        <v>321</v>
      </c>
      <c r="C305" s="2"/>
      <c r="D305" s="2" t="s">
        <v>321</v>
      </c>
      <c r="E305" s="2">
        <v>3</v>
      </c>
      <c r="F305" s="2" t="s">
        <v>659</v>
      </c>
      <c r="G305" s="2">
        <v>80</v>
      </c>
      <c r="H305" s="2" t="s">
        <v>222</v>
      </c>
      <c r="I305" s="67" t="s">
        <v>232</v>
      </c>
      <c r="J305" s="125" t="s">
        <v>660</v>
      </c>
      <c r="K305" s="69" t="s">
        <v>655</v>
      </c>
      <c r="L305" s="125"/>
      <c r="M305" s="2">
        <f t="shared" si="3"/>
        <v>1.1000000000000001</v>
      </c>
      <c r="N305" s="27">
        <f t="shared" si="4"/>
        <v>1.1000000000000001</v>
      </c>
      <c r="O305" s="27">
        <f t="shared" si="5"/>
        <v>1.1000000000000001</v>
      </c>
      <c r="P305" s="27">
        <v>1.1000000000000001</v>
      </c>
      <c r="Q305" s="27">
        <v>1.0453614912186189</v>
      </c>
      <c r="R305" s="27">
        <v>1.0050048486154508</v>
      </c>
      <c r="S305" s="27">
        <v>0.97371511690550583</v>
      </c>
      <c r="T305" s="27">
        <v>1.0264386698293275</v>
      </c>
      <c r="U305" s="27">
        <v>1.0791622227531494</v>
      </c>
      <c r="V305" s="27">
        <v>1.1318857756769711</v>
      </c>
      <c r="W305" s="27">
        <v>1.1408580409719715</v>
      </c>
      <c r="X305" s="27">
        <v>1.1498303062669717</v>
      </c>
      <c r="Y305" s="27">
        <v>1.1588025715619721</v>
      </c>
      <c r="Z305" s="27">
        <v>1.1677748368569725</v>
      </c>
      <c r="AA305" s="27">
        <v>1.1767471021519726</v>
      </c>
      <c r="AB305" s="27">
        <v>1.1857193674469733</v>
      </c>
      <c r="AC305" s="27">
        <v>1.1946916327419734</v>
      </c>
      <c r="AD305" s="27">
        <v>1.2036638980369738</v>
      </c>
      <c r="AE305" s="27">
        <v>1.212636163331974</v>
      </c>
      <c r="AF305" s="27">
        <v>1.2216084286269742</v>
      </c>
      <c r="AG305" s="27">
        <v>1.2305806939219746</v>
      </c>
      <c r="AH305" s="27">
        <v>1.2395529592169749</v>
      </c>
      <c r="AI305" s="27">
        <v>1.2485252245119753</v>
      </c>
      <c r="AJ305" s="27">
        <v>1.2574974898069755</v>
      </c>
      <c r="AK305" s="27">
        <v>1.2664697551019757</v>
      </c>
      <c r="AL305" s="27">
        <v>1.2754420203969761</v>
      </c>
      <c r="AM305" s="27">
        <v>1.2844142856919762</v>
      </c>
      <c r="AN305" s="27">
        <v>1.2933865509869764</v>
      </c>
      <c r="AO305" s="27">
        <v>1.302358816281977</v>
      </c>
      <c r="AP305" s="545">
        <v>1.3113310815769788</v>
      </c>
    </row>
    <row r="306" spans="1:42">
      <c r="A306" s="57">
        <v>1</v>
      </c>
      <c r="B306" s="2" t="s">
        <v>321</v>
      </c>
      <c r="C306" s="2"/>
      <c r="D306" s="2" t="s">
        <v>321</v>
      </c>
      <c r="E306" s="2">
        <v>3</v>
      </c>
      <c r="F306" s="2" t="s">
        <v>659</v>
      </c>
      <c r="G306" s="2">
        <v>81</v>
      </c>
      <c r="H306" s="2" t="s">
        <v>772</v>
      </c>
      <c r="I306" s="67" t="s">
        <v>232</v>
      </c>
      <c r="J306" s="125" t="s">
        <v>660</v>
      </c>
      <c r="K306" s="69" t="s">
        <v>655</v>
      </c>
      <c r="L306" s="125"/>
      <c r="M306" s="2">
        <f t="shared" si="3"/>
        <v>1.1000000000000001</v>
      </c>
      <c r="N306" s="27">
        <f t="shared" si="4"/>
        <v>1.1000000000000001</v>
      </c>
      <c r="O306" s="27">
        <f t="shared" si="5"/>
        <v>1.1000000000000001</v>
      </c>
      <c r="P306" s="27">
        <v>1.1000000000000001</v>
      </c>
      <c r="Q306" s="27">
        <v>1.0453614912186189</v>
      </c>
      <c r="R306" s="27">
        <v>1.0050048486154508</v>
      </c>
      <c r="S306" s="27">
        <v>0.97371511690550583</v>
      </c>
      <c r="T306" s="27">
        <v>1.0264386698293275</v>
      </c>
      <c r="U306" s="27">
        <v>1.0791622227531494</v>
      </c>
      <c r="V306" s="27">
        <v>1.1318857756769711</v>
      </c>
      <c r="W306" s="27">
        <v>1.1408580409719715</v>
      </c>
      <c r="X306" s="27">
        <v>1.1498303062669717</v>
      </c>
      <c r="Y306" s="27">
        <v>1.1588025715619721</v>
      </c>
      <c r="Z306" s="27">
        <v>1.1677748368569725</v>
      </c>
      <c r="AA306" s="27">
        <v>1.1767471021519726</v>
      </c>
      <c r="AB306" s="27">
        <v>1.1857193674469733</v>
      </c>
      <c r="AC306" s="27">
        <v>1.1946916327419734</v>
      </c>
      <c r="AD306" s="27">
        <v>1.2036638980369738</v>
      </c>
      <c r="AE306" s="27">
        <v>1.212636163331974</v>
      </c>
      <c r="AF306" s="27">
        <v>1.2216084286269742</v>
      </c>
      <c r="AG306" s="27">
        <v>1.2305806939219746</v>
      </c>
      <c r="AH306" s="27">
        <v>1.2395529592169749</v>
      </c>
      <c r="AI306" s="27">
        <v>1.2485252245119753</v>
      </c>
      <c r="AJ306" s="27">
        <v>1.2574974898069755</v>
      </c>
      <c r="AK306" s="27">
        <v>1.2664697551019757</v>
      </c>
      <c r="AL306" s="27">
        <v>1.2754420203969761</v>
      </c>
      <c r="AM306" s="27">
        <v>1.2844142856919762</v>
      </c>
      <c r="AN306" s="27">
        <v>1.2933865509869764</v>
      </c>
      <c r="AO306" s="27">
        <v>1.302358816281977</v>
      </c>
      <c r="AP306" s="545">
        <v>1.3113310815769788</v>
      </c>
    </row>
    <row r="307" spans="1:42">
      <c r="A307" s="57">
        <v>1</v>
      </c>
      <c r="B307" s="2" t="s">
        <v>321</v>
      </c>
      <c r="C307" s="2"/>
      <c r="D307" s="2" t="s">
        <v>321</v>
      </c>
      <c r="E307" s="2">
        <v>3</v>
      </c>
      <c r="F307" s="2" t="s">
        <v>659</v>
      </c>
      <c r="G307" s="2">
        <v>82</v>
      </c>
      <c r="H307" s="2" t="s">
        <v>224</v>
      </c>
      <c r="I307" s="67" t="s">
        <v>232</v>
      </c>
      <c r="J307" s="125" t="s">
        <v>660</v>
      </c>
      <c r="K307" s="69" t="s">
        <v>655</v>
      </c>
      <c r="L307" s="125"/>
      <c r="M307" s="2">
        <f t="shared" si="3"/>
        <v>1.1000000000000001</v>
      </c>
      <c r="N307" s="27">
        <f t="shared" si="4"/>
        <v>1.1000000000000001</v>
      </c>
      <c r="O307" s="27">
        <f t="shared" si="5"/>
        <v>1.1000000000000001</v>
      </c>
      <c r="P307" s="27">
        <v>1.1000000000000001</v>
      </c>
      <c r="Q307" s="27">
        <v>1.0453614912186189</v>
      </c>
      <c r="R307" s="27">
        <v>1.0050048486154508</v>
      </c>
      <c r="S307" s="27">
        <v>0.97371511690550583</v>
      </c>
      <c r="T307" s="27">
        <v>1.0264386698293275</v>
      </c>
      <c r="U307" s="27">
        <v>1.0791622227531494</v>
      </c>
      <c r="V307" s="27">
        <v>1.1318857756769711</v>
      </c>
      <c r="W307" s="27">
        <v>1.1408580409719715</v>
      </c>
      <c r="X307" s="27">
        <v>1.1498303062669717</v>
      </c>
      <c r="Y307" s="27">
        <v>1.1588025715619721</v>
      </c>
      <c r="Z307" s="27">
        <v>1.1677748368569725</v>
      </c>
      <c r="AA307" s="27">
        <v>1.1767471021519726</v>
      </c>
      <c r="AB307" s="27">
        <v>1.1857193674469733</v>
      </c>
      <c r="AC307" s="27">
        <v>1.1946916327419734</v>
      </c>
      <c r="AD307" s="27">
        <v>1.2036638980369738</v>
      </c>
      <c r="AE307" s="27">
        <v>1.212636163331974</v>
      </c>
      <c r="AF307" s="27">
        <v>1.2216084286269742</v>
      </c>
      <c r="AG307" s="27">
        <v>1.2305806939219746</v>
      </c>
      <c r="AH307" s="27">
        <v>1.2395529592169749</v>
      </c>
      <c r="AI307" s="27">
        <v>1.2485252245119753</v>
      </c>
      <c r="AJ307" s="27">
        <v>1.2574974898069755</v>
      </c>
      <c r="AK307" s="27">
        <v>1.2664697551019757</v>
      </c>
      <c r="AL307" s="27">
        <v>1.2754420203969761</v>
      </c>
      <c r="AM307" s="27">
        <v>1.2844142856919762</v>
      </c>
      <c r="AN307" s="27">
        <v>1.2933865509869764</v>
      </c>
      <c r="AO307" s="27">
        <v>1.302358816281977</v>
      </c>
      <c r="AP307" s="545">
        <v>1.3113310815769788</v>
      </c>
    </row>
    <row r="308" spans="1:42">
      <c r="A308" s="57">
        <v>1</v>
      </c>
      <c r="B308" s="2" t="s">
        <v>321</v>
      </c>
      <c r="C308" s="2"/>
      <c r="D308" s="2" t="s">
        <v>321</v>
      </c>
      <c r="E308" s="2">
        <v>3</v>
      </c>
      <c r="F308" s="2" t="s">
        <v>659</v>
      </c>
      <c r="G308" s="2">
        <v>83</v>
      </c>
      <c r="H308" s="2" t="s">
        <v>762</v>
      </c>
      <c r="I308" s="67" t="s">
        <v>232</v>
      </c>
      <c r="J308" s="125" t="s">
        <v>660</v>
      </c>
      <c r="K308" s="69" t="s">
        <v>655</v>
      </c>
      <c r="L308" s="125"/>
      <c r="M308" s="2">
        <f t="shared" si="3"/>
        <v>1.1000000000000001</v>
      </c>
      <c r="N308" s="27">
        <f t="shared" si="4"/>
        <v>1.1000000000000001</v>
      </c>
      <c r="O308" s="27">
        <f t="shared" si="5"/>
        <v>1.1000000000000001</v>
      </c>
      <c r="P308" s="27">
        <v>1.1000000000000001</v>
      </c>
      <c r="Q308" s="27">
        <v>1.0453614912186189</v>
      </c>
      <c r="R308" s="27">
        <v>1.0050048486154508</v>
      </c>
      <c r="S308" s="27">
        <v>0.97371511690550583</v>
      </c>
      <c r="T308" s="27">
        <v>1.0264386698293275</v>
      </c>
      <c r="U308" s="27">
        <v>1.0791622227531494</v>
      </c>
      <c r="V308" s="27">
        <v>1.1318857756769711</v>
      </c>
      <c r="W308" s="27">
        <v>1.1408580409719715</v>
      </c>
      <c r="X308" s="27">
        <v>1.1498303062669717</v>
      </c>
      <c r="Y308" s="27">
        <v>1.1588025715619721</v>
      </c>
      <c r="Z308" s="27">
        <v>1.1677748368569725</v>
      </c>
      <c r="AA308" s="27">
        <v>1.1767471021519726</v>
      </c>
      <c r="AB308" s="27">
        <v>1.1857193674469733</v>
      </c>
      <c r="AC308" s="27">
        <v>1.1946916327419734</v>
      </c>
      <c r="AD308" s="27">
        <v>1.2036638980369738</v>
      </c>
      <c r="AE308" s="27">
        <v>1.212636163331974</v>
      </c>
      <c r="AF308" s="27">
        <v>1.2216084286269742</v>
      </c>
      <c r="AG308" s="27">
        <v>1.2305806939219746</v>
      </c>
      <c r="AH308" s="27">
        <v>1.2395529592169749</v>
      </c>
      <c r="AI308" s="27">
        <v>1.2485252245119753</v>
      </c>
      <c r="AJ308" s="27">
        <v>1.2574974898069755</v>
      </c>
      <c r="AK308" s="27">
        <v>1.2664697551019757</v>
      </c>
      <c r="AL308" s="27">
        <v>1.2754420203969761</v>
      </c>
      <c r="AM308" s="27">
        <v>1.2844142856919762</v>
      </c>
      <c r="AN308" s="27">
        <v>1.2933865509869764</v>
      </c>
      <c r="AO308" s="27">
        <v>1.302358816281977</v>
      </c>
      <c r="AP308" s="545">
        <v>1.3113310815769788</v>
      </c>
    </row>
    <row r="309" spans="1:42">
      <c r="A309" s="57">
        <v>1</v>
      </c>
      <c r="B309" s="2" t="s">
        <v>321</v>
      </c>
      <c r="C309" s="2"/>
      <c r="D309" s="2" t="s">
        <v>321</v>
      </c>
      <c r="E309" s="2">
        <v>3</v>
      </c>
      <c r="F309" s="2" t="s">
        <v>659</v>
      </c>
      <c r="G309" s="2">
        <v>84</v>
      </c>
      <c r="H309" s="2" t="s">
        <v>764</v>
      </c>
      <c r="I309" s="67" t="s">
        <v>232</v>
      </c>
      <c r="J309" s="125" t="s">
        <v>660</v>
      </c>
      <c r="K309" s="69" t="s">
        <v>655</v>
      </c>
      <c r="L309" s="125"/>
      <c r="M309" s="2">
        <f t="shared" si="3"/>
        <v>1.1000000000000001</v>
      </c>
      <c r="N309" s="27">
        <f t="shared" si="4"/>
        <v>1.1000000000000001</v>
      </c>
      <c r="O309" s="27">
        <f t="shared" si="5"/>
        <v>1.1000000000000001</v>
      </c>
      <c r="P309" s="27">
        <v>1.1000000000000001</v>
      </c>
      <c r="Q309" s="27">
        <v>1.0453614912186189</v>
      </c>
      <c r="R309" s="27">
        <v>1.0050048486154508</v>
      </c>
      <c r="S309" s="27">
        <v>0.97371511690550583</v>
      </c>
      <c r="T309" s="27">
        <v>1.0264386698293275</v>
      </c>
      <c r="U309" s="27">
        <v>1.0791622227531494</v>
      </c>
      <c r="V309" s="27">
        <v>1.1318857756769711</v>
      </c>
      <c r="W309" s="27">
        <v>1.1408580409719715</v>
      </c>
      <c r="X309" s="27">
        <v>1.1498303062669717</v>
      </c>
      <c r="Y309" s="27">
        <v>1.1588025715619721</v>
      </c>
      <c r="Z309" s="27">
        <v>1.1677748368569725</v>
      </c>
      <c r="AA309" s="27">
        <v>1.1767471021519726</v>
      </c>
      <c r="AB309" s="27">
        <v>1.1857193674469733</v>
      </c>
      <c r="AC309" s="27">
        <v>1.1946916327419734</v>
      </c>
      <c r="AD309" s="27">
        <v>1.2036638980369738</v>
      </c>
      <c r="AE309" s="27">
        <v>1.212636163331974</v>
      </c>
      <c r="AF309" s="27">
        <v>1.2216084286269742</v>
      </c>
      <c r="AG309" s="27">
        <v>1.2305806939219746</v>
      </c>
      <c r="AH309" s="27">
        <v>1.2395529592169749</v>
      </c>
      <c r="AI309" s="27">
        <v>1.2485252245119753</v>
      </c>
      <c r="AJ309" s="27">
        <v>1.2574974898069755</v>
      </c>
      <c r="AK309" s="27">
        <v>1.2664697551019757</v>
      </c>
      <c r="AL309" s="27">
        <v>1.2754420203969761</v>
      </c>
      <c r="AM309" s="27">
        <v>1.2844142856919762</v>
      </c>
      <c r="AN309" s="27">
        <v>1.2933865509869764</v>
      </c>
      <c r="AO309" s="27">
        <v>1.302358816281977</v>
      </c>
      <c r="AP309" s="545">
        <v>1.3113310815769788</v>
      </c>
    </row>
    <row r="310" spans="1:42" ht="15" thickBot="1">
      <c r="A310" s="88">
        <v>1</v>
      </c>
      <c r="B310" s="62" t="s">
        <v>321</v>
      </c>
      <c r="C310" s="62"/>
      <c r="D310" s="62" t="s">
        <v>321</v>
      </c>
      <c r="E310" s="62">
        <v>3</v>
      </c>
      <c r="F310" s="62" t="s">
        <v>659</v>
      </c>
      <c r="G310" s="62">
        <v>85</v>
      </c>
      <c r="H310" s="62" t="s">
        <v>227</v>
      </c>
      <c r="I310" s="92" t="s">
        <v>232</v>
      </c>
      <c r="J310" s="62" t="s">
        <v>660</v>
      </c>
      <c r="K310" s="108" t="s">
        <v>655</v>
      </c>
      <c r="L310" s="62"/>
      <c r="M310" s="62">
        <f t="shared" si="3"/>
        <v>1.1000000000000001</v>
      </c>
      <c r="N310" s="546">
        <f t="shared" si="4"/>
        <v>1.1000000000000001</v>
      </c>
      <c r="O310" s="546">
        <f t="shared" si="5"/>
        <v>1.1000000000000001</v>
      </c>
      <c r="P310" s="546">
        <v>1.1000000000000001</v>
      </c>
      <c r="Q310" s="546">
        <v>1.0453614912186189</v>
      </c>
      <c r="R310" s="546">
        <v>1.0050048486154508</v>
      </c>
      <c r="S310" s="546">
        <v>0.97371511690550583</v>
      </c>
      <c r="T310" s="546">
        <v>1.0264386698293275</v>
      </c>
      <c r="U310" s="546">
        <v>1.0791622227531494</v>
      </c>
      <c r="V310" s="546">
        <v>1.1318857756769711</v>
      </c>
      <c r="W310" s="546">
        <v>1.1408580409719715</v>
      </c>
      <c r="X310" s="546">
        <v>1.1498303062669717</v>
      </c>
      <c r="Y310" s="546">
        <v>1.1588025715619721</v>
      </c>
      <c r="Z310" s="546">
        <v>1.1677748368569725</v>
      </c>
      <c r="AA310" s="546">
        <v>1.1767471021519726</v>
      </c>
      <c r="AB310" s="546">
        <v>1.1857193674469733</v>
      </c>
      <c r="AC310" s="546">
        <v>1.1946916327419734</v>
      </c>
      <c r="AD310" s="546">
        <v>1.2036638980369738</v>
      </c>
      <c r="AE310" s="546">
        <v>1.212636163331974</v>
      </c>
      <c r="AF310" s="546">
        <v>1.2216084286269742</v>
      </c>
      <c r="AG310" s="546">
        <v>1.2305806939219746</v>
      </c>
      <c r="AH310" s="546">
        <v>1.2395529592169749</v>
      </c>
      <c r="AI310" s="546">
        <v>1.2485252245119753</v>
      </c>
      <c r="AJ310" s="546">
        <v>1.2574974898069755</v>
      </c>
      <c r="AK310" s="546">
        <v>1.2664697551019757</v>
      </c>
      <c r="AL310" s="546">
        <v>1.2754420203969761</v>
      </c>
      <c r="AM310" s="546">
        <v>1.2844142856919762</v>
      </c>
      <c r="AN310" s="546">
        <v>1.2933865509869764</v>
      </c>
      <c r="AO310" s="546">
        <v>1.302358816281977</v>
      </c>
      <c r="AP310" s="547">
        <v>1.3113310815769788</v>
      </c>
    </row>
    <row r="311" spans="1:42">
      <c r="A311" s="87">
        <v>1</v>
      </c>
      <c r="B311" s="61" t="s">
        <v>321</v>
      </c>
      <c r="C311" s="61"/>
      <c r="D311" s="61" t="s">
        <v>321</v>
      </c>
      <c r="E311" s="61">
        <v>3</v>
      </c>
      <c r="F311" s="61" t="s">
        <v>659</v>
      </c>
      <c r="G311" s="61">
        <v>86</v>
      </c>
      <c r="H311" s="61" t="s">
        <v>761</v>
      </c>
      <c r="I311" s="91" t="s">
        <v>233</v>
      </c>
      <c r="J311" s="112" t="s">
        <v>660</v>
      </c>
      <c r="K311" s="107" t="s">
        <v>655</v>
      </c>
      <c r="L311" s="112"/>
      <c r="M311" s="127">
        <v>0.94</v>
      </c>
      <c r="N311" s="127">
        <v>0.94</v>
      </c>
      <c r="O311" s="127">
        <v>0.94</v>
      </c>
      <c r="P311" s="127">
        <v>0.94</v>
      </c>
      <c r="Q311" s="127">
        <v>0.89330891067772877</v>
      </c>
      <c r="R311" s="127">
        <v>0.85882232518047619</v>
      </c>
      <c r="S311" s="127">
        <v>0.83208382717379581</v>
      </c>
      <c r="T311" s="127">
        <v>0.87713849967233448</v>
      </c>
      <c r="U311" s="127">
        <v>0.92219317217087315</v>
      </c>
      <c r="V311" s="127">
        <v>0.9672478446694116</v>
      </c>
      <c r="W311" s="127">
        <v>0.97491505319423011</v>
      </c>
      <c r="X311" s="127">
        <v>0.9825822617190485</v>
      </c>
      <c r="Y311" s="127">
        <v>0.99024947024386689</v>
      </c>
      <c r="Z311" s="127">
        <v>0.99791667876868539</v>
      </c>
      <c r="AA311" s="127">
        <v>1.0055838872935039</v>
      </c>
      <c r="AB311" s="127">
        <v>1.0132510958183225</v>
      </c>
      <c r="AC311" s="127">
        <v>1.0209183043431409</v>
      </c>
      <c r="AD311" s="127">
        <v>1.0285855128679593</v>
      </c>
      <c r="AE311" s="127">
        <v>1.0362527213927777</v>
      </c>
      <c r="AF311" s="127">
        <v>1.0439199299175961</v>
      </c>
      <c r="AG311" s="127">
        <v>1.0515871384424145</v>
      </c>
      <c r="AH311" s="127">
        <v>1.0592543469672331</v>
      </c>
      <c r="AI311" s="127">
        <v>1.0669215554920515</v>
      </c>
      <c r="AJ311" s="127">
        <v>1.0745887640168699</v>
      </c>
      <c r="AK311" s="127">
        <v>1.0822559725416883</v>
      </c>
      <c r="AL311" s="127">
        <v>1.0899231810665067</v>
      </c>
      <c r="AM311" s="127">
        <v>1.097590389591325</v>
      </c>
      <c r="AN311" s="127">
        <v>1.1052575981161434</v>
      </c>
      <c r="AO311" s="127">
        <v>1.112924806640962</v>
      </c>
      <c r="AP311" s="299">
        <v>1.1205920151657818</v>
      </c>
    </row>
    <row r="312" spans="1:42">
      <c r="A312" s="57">
        <v>1</v>
      </c>
      <c r="B312" s="2" t="s">
        <v>321</v>
      </c>
      <c r="C312" s="2"/>
      <c r="D312" s="2" t="s">
        <v>321</v>
      </c>
      <c r="E312" s="2">
        <v>3</v>
      </c>
      <c r="F312" s="2" t="s">
        <v>659</v>
      </c>
      <c r="G312" s="2">
        <v>87</v>
      </c>
      <c r="H312" s="2" t="s">
        <v>212</v>
      </c>
      <c r="I312" s="67" t="s">
        <v>233</v>
      </c>
      <c r="J312" s="2" t="s">
        <v>660</v>
      </c>
      <c r="K312" s="69" t="s">
        <v>655</v>
      </c>
      <c r="L312" s="2"/>
      <c r="M312" s="2">
        <v>0.94</v>
      </c>
      <c r="N312" s="2">
        <v>0.94</v>
      </c>
      <c r="O312" s="2">
        <v>0.94</v>
      </c>
      <c r="P312" s="2">
        <v>0.94</v>
      </c>
      <c r="Q312" s="2">
        <v>0.89330891067772877</v>
      </c>
      <c r="R312" s="2">
        <v>0.85882232518047619</v>
      </c>
      <c r="S312" s="2">
        <v>0.83208382717379581</v>
      </c>
      <c r="T312" s="2">
        <v>0.87713849967233448</v>
      </c>
      <c r="U312" s="2">
        <v>0.92219317217087315</v>
      </c>
      <c r="V312" s="2">
        <v>0.9672478446694116</v>
      </c>
      <c r="W312" s="2">
        <v>0.97491505319423011</v>
      </c>
      <c r="X312" s="2">
        <v>0.9825822617190485</v>
      </c>
      <c r="Y312" s="2">
        <v>0.99024947024386689</v>
      </c>
      <c r="Z312" s="2">
        <v>0.99791667876868539</v>
      </c>
      <c r="AA312" s="2">
        <v>1.0055838872935039</v>
      </c>
      <c r="AB312" s="2">
        <v>1.0132510958183225</v>
      </c>
      <c r="AC312" s="2">
        <v>1.0209183043431409</v>
      </c>
      <c r="AD312" s="2">
        <v>1.0285855128679593</v>
      </c>
      <c r="AE312" s="2">
        <v>1.0362527213927777</v>
      </c>
      <c r="AF312" s="2">
        <v>1.0439199299175961</v>
      </c>
      <c r="AG312" s="2">
        <v>1.0515871384424145</v>
      </c>
      <c r="AH312" s="2">
        <v>1.0592543469672331</v>
      </c>
      <c r="AI312" s="2">
        <v>1.0669215554920515</v>
      </c>
      <c r="AJ312" s="2">
        <v>1.0745887640168699</v>
      </c>
      <c r="AK312" s="2">
        <v>1.0822559725416883</v>
      </c>
      <c r="AL312" s="2">
        <v>1.0899231810665067</v>
      </c>
      <c r="AM312" s="2">
        <v>1.097590389591325</v>
      </c>
      <c r="AN312" s="2">
        <v>1.1052575981161434</v>
      </c>
      <c r="AO312" s="2">
        <v>1.112924806640962</v>
      </c>
      <c r="AP312" s="58">
        <v>1.1205920151657818</v>
      </c>
    </row>
    <row r="313" spans="1:42">
      <c r="A313" s="57">
        <v>1</v>
      </c>
      <c r="B313" s="2" t="s">
        <v>321</v>
      </c>
      <c r="C313" s="2"/>
      <c r="D313" s="2" t="s">
        <v>321</v>
      </c>
      <c r="E313" s="2">
        <v>3</v>
      </c>
      <c r="F313" s="2" t="s">
        <v>659</v>
      </c>
      <c r="G313" s="2">
        <v>88</v>
      </c>
      <c r="H313" s="2" t="s">
        <v>768</v>
      </c>
      <c r="I313" s="67" t="s">
        <v>233</v>
      </c>
      <c r="J313" s="2" t="s">
        <v>660</v>
      </c>
      <c r="K313" s="69" t="s">
        <v>655</v>
      </c>
      <c r="L313" s="2"/>
      <c r="M313" s="2">
        <v>0.94</v>
      </c>
      <c r="N313" s="2">
        <v>0.94</v>
      </c>
      <c r="O313" s="2">
        <v>0.94</v>
      </c>
      <c r="P313" s="2">
        <v>0.94</v>
      </c>
      <c r="Q313" s="2">
        <v>0.89330891067772877</v>
      </c>
      <c r="R313" s="2">
        <v>0.85882232518047619</v>
      </c>
      <c r="S313" s="2">
        <v>0.83208382717379581</v>
      </c>
      <c r="T313" s="2">
        <v>0.87713849967233448</v>
      </c>
      <c r="U313" s="2">
        <v>0.92219317217087315</v>
      </c>
      <c r="V313" s="2">
        <v>0.9672478446694116</v>
      </c>
      <c r="W313" s="2">
        <v>0.97491505319423011</v>
      </c>
      <c r="X313" s="2">
        <v>0.9825822617190485</v>
      </c>
      <c r="Y313" s="2">
        <v>0.99024947024386689</v>
      </c>
      <c r="Z313" s="2">
        <v>0.99791667876868539</v>
      </c>
      <c r="AA313" s="2">
        <v>1.0055838872935039</v>
      </c>
      <c r="AB313" s="2">
        <v>1.0132510958183225</v>
      </c>
      <c r="AC313" s="2">
        <v>1.0209183043431409</v>
      </c>
      <c r="AD313" s="2">
        <v>1.0285855128679593</v>
      </c>
      <c r="AE313" s="2">
        <v>1.0362527213927777</v>
      </c>
      <c r="AF313" s="2">
        <v>1.0439199299175961</v>
      </c>
      <c r="AG313" s="2">
        <v>1.0515871384424145</v>
      </c>
      <c r="AH313" s="2">
        <v>1.0592543469672331</v>
      </c>
      <c r="AI313" s="2">
        <v>1.0669215554920515</v>
      </c>
      <c r="AJ313" s="2">
        <v>1.0745887640168699</v>
      </c>
      <c r="AK313" s="2">
        <v>1.0822559725416883</v>
      </c>
      <c r="AL313" s="2">
        <v>1.0899231810665067</v>
      </c>
      <c r="AM313" s="2">
        <v>1.097590389591325</v>
      </c>
      <c r="AN313" s="2">
        <v>1.1052575981161434</v>
      </c>
      <c r="AO313" s="2">
        <v>1.112924806640962</v>
      </c>
      <c r="AP313" s="58">
        <v>1.1205920151657818</v>
      </c>
    </row>
    <row r="314" spans="1:42">
      <c r="A314" s="57">
        <v>1</v>
      </c>
      <c r="B314" s="2" t="s">
        <v>321</v>
      </c>
      <c r="C314" s="2"/>
      <c r="D314" s="2" t="s">
        <v>321</v>
      </c>
      <c r="E314" s="2">
        <v>3</v>
      </c>
      <c r="F314" s="2" t="s">
        <v>659</v>
      </c>
      <c r="G314" s="2">
        <v>89</v>
      </c>
      <c r="H314" s="2" t="s">
        <v>763</v>
      </c>
      <c r="I314" s="67" t="s">
        <v>233</v>
      </c>
      <c r="J314" s="2" t="s">
        <v>660</v>
      </c>
      <c r="K314" s="69" t="s">
        <v>655</v>
      </c>
      <c r="L314" s="2"/>
      <c r="M314" s="2">
        <v>0.94</v>
      </c>
      <c r="N314" s="2">
        <v>0.94</v>
      </c>
      <c r="O314" s="2">
        <v>0.94</v>
      </c>
      <c r="P314" s="2">
        <v>0.94</v>
      </c>
      <c r="Q314" s="2">
        <v>0.89330891067772877</v>
      </c>
      <c r="R314" s="2">
        <v>0.85882232518047619</v>
      </c>
      <c r="S314" s="2">
        <v>0.83208382717379581</v>
      </c>
      <c r="T314" s="2">
        <v>0.87713849967233448</v>
      </c>
      <c r="U314" s="2">
        <v>0.92219317217087315</v>
      </c>
      <c r="V314" s="2">
        <v>0.9672478446694116</v>
      </c>
      <c r="W314" s="2">
        <v>0.97491505319423011</v>
      </c>
      <c r="X314" s="2">
        <v>0.9825822617190485</v>
      </c>
      <c r="Y314" s="2">
        <v>0.99024947024386689</v>
      </c>
      <c r="Z314" s="2">
        <v>0.99791667876868539</v>
      </c>
      <c r="AA314" s="2">
        <v>1.0055838872935039</v>
      </c>
      <c r="AB314" s="2">
        <v>1.0132510958183225</v>
      </c>
      <c r="AC314" s="2">
        <v>1.0209183043431409</v>
      </c>
      <c r="AD314" s="2">
        <v>1.0285855128679593</v>
      </c>
      <c r="AE314" s="2">
        <v>1.0362527213927777</v>
      </c>
      <c r="AF314" s="2">
        <v>1.0439199299175961</v>
      </c>
      <c r="AG314" s="2">
        <v>1.0515871384424145</v>
      </c>
      <c r="AH314" s="2">
        <v>1.0592543469672331</v>
      </c>
      <c r="AI314" s="2">
        <v>1.0669215554920515</v>
      </c>
      <c r="AJ314" s="2">
        <v>1.0745887640168699</v>
      </c>
      <c r="AK314" s="2">
        <v>1.0822559725416883</v>
      </c>
      <c r="AL314" s="2">
        <v>1.0899231810665067</v>
      </c>
      <c r="AM314" s="2">
        <v>1.097590389591325</v>
      </c>
      <c r="AN314" s="2">
        <v>1.1052575981161434</v>
      </c>
      <c r="AO314" s="2">
        <v>1.112924806640962</v>
      </c>
      <c r="AP314" s="58">
        <v>1.1205920151657818</v>
      </c>
    </row>
    <row r="315" spans="1:42">
      <c r="A315" s="57">
        <v>1</v>
      </c>
      <c r="B315" s="2" t="s">
        <v>321</v>
      </c>
      <c r="C315" s="2"/>
      <c r="D315" s="2" t="s">
        <v>321</v>
      </c>
      <c r="E315" s="2">
        <v>3</v>
      </c>
      <c r="F315" s="2" t="s">
        <v>659</v>
      </c>
      <c r="G315" s="2">
        <v>90</v>
      </c>
      <c r="H315" s="2" t="s">
        <v>215</v>
      </c>
      <c r="I315" s="67" t="s">
        <v>233</v>
      </c>
      <c r="J315" s="2" t="s">
        <v>660</v>
      </c>
      <c r="K315" s="69" t="s">
        <v>655</v>
      </c>
      <c r="L315" s="2"/>
      <c r="M315" s="2">
        <v>0.94</v>
      </c>
      <c r="N315" s="2">
        <v>0.94</v>
      </c>
      <c r="O315" s="2">
        <v>0.94</v>
      </c>
      <c r="P315" s="2">
        <v>0.94</v>
      </c>
      <c r="Q315" s="2">
        <v>0.89330891067772877</v>
      </c>
      <c r="R315" s="2">
        <v>0.85882232518047619</v>
      </c>
      <c r="S315" s="2">
        <v>0.83208382717379581</v>
      </c>
      <c r="T315" s="2">
        <v>0.87713849967233448</v>
      </c>
      <c r="U315" s="2">
        <v>0.92219317217087315</v>
      </c>
      <c r="V315" s="2">
        <v>0.9672478446694116</v>
      </c>
      <c r="W315" s="2">
        <v>0.97491505319423011</v>
      </c>
      <c r="X315" s="2">
        <v>0.9825822617190485</v>
      </c>
      <c r="Y315" s="2">
        <v>0.99024947024386689</v>
      </c>
      <c r="Z315" s="2">
        <v>0.99791667876868539</v>
      </c>
      <c r="AA315" s="2">
        <v>1.0055838872935039</v>
      </c>
      <c r="AB315" s="2">
        <v>1.0132510958183225</v>
      </c>
      <c r="AC315" s="2">
        <v>1.0209183043431409</v>
      </c>
      <c r="AD315" s="2">
        <v>1.0285855128679593</v>
      </c>
      <c r="AE315" s="2">
        <v>1.0362527213927777</v>
      </c>
      <c r="AF315" s="2">
        <v>1.0439199299175961</v>
      </c>
      <c r="AG315" s="2">
        <v>1.0515871384424145</v>
      </c>
      <c r="AH315" s="2">
        <v>1.0592543469672331</v>
      </c>
      <c r="AI315" s="2">
        <v>1.0669215554920515</v>
      </c>
      <c r="AJ315" s="2">
        <v>1.0745887640168699</v>
      </c>
      <c r="AK315" s="2">
        <v>1.0822559725416883</v>
      </c>
      <c r="AL315" s="2">
        <v>1.0899231810665067</v>
      </c>
      <c r="AM315" s="2">
        <v>1.097590389591325</v>
      </c>
      <c r="AN315" s="2">
        <v>1.1052575981161434</v>
      </c>
      <c r="AO315" s="2">
        <v>1.112924806640962</v>
      </c>
      <c r="AP315" s="58">
        <v>1.1205920151657818</v>
      </c>
    </row>
    <row r="316" spans="1:42">
      <c r="A316" s="57">
        <v>1</v>
      </c>
      <c r="B316" s="2" t="s">
        <v>321</v>
      </c>
      <c r="C316" s="2"/>
      <c r="D316" s="2" t="s">
        <v>321</v>
      </c>
      <c r="E316" s="2">
        <v>3</v>
      </c>
      <c r="F316" s="2" t="s">
        <v>659</v>
      </c>
      <c r="G316" s="2">
        <v>91</v>
      </c>
      <c r="H316" s="2" t="s">
        <v>216</v>
      </c>
      <c r="I316" s="67" t="s">
        <v>233</v>
      </c>
      <c r="J316" s="2" t="s">
        <v>660</v>
      </c>
      <c r="K316" s="69" t="s">
        <v>655</v>
      </c>
      <c r="L316" s="2"/>
      <c r="M316" s="2">
        <v>0.94</v>
      </c>
      <c r="N316" s="2">
        <v>0.94</v>
      </c>
      <c r="O316" s="2">
        <v>0.94</v>
      </c>
      <c r="P316" s="2">
        <v>0.94</v>
      </c>
      <c r="Q316" s="2">
        <v>0.89330891067772877</v>
      </c>
      <c r="R316" s="2">
        <v>0.85882232518047619</v>
      </c>
      <c r="S316" s="2">
        <v>0.83208382717379581</v>
      </c>
      <c r="T316" s="2">
        <v>0.87713849967233448</v>
      </c>
      <c r="U316" s="2">
        <v>0.92219317217087315</v>
      </c>
      <c r="V316" s="2">
        <v>0.9672478446694116</v>
      </c>
      <c r="W316" s="2">
        <v>0.97491505319423011</v>
      </c>
      <c r="X316" s="2">
        <v>0.9825822617190485</v>
      </c>
      <c r="Y316" s="2">
        <v>0.99024947024386689</v>
      </c>
      <c r="Z316" s="2">
        <v>0.99791667876868539</v>
      </c>
      <c r="AA316" s="2">
        <v>1.0055838872935039</v>
      </c>
      <c r="AB316" s="2">
        <v>1.0132510958183225</v>
      </c>
      <c r="AC316" s="2">
        <v>1.0209183043431409</v>
      </c>
      <c r="AD316" s="2">
        <v>1.0285855128679593</v>
      </c>
      <c r="AE316" s="2">
        <v>1.0362527213927777</v>
      </c>
      <c r="AF316" s="2">
        <v>1.0439199299175961</v>
      </c>
      <c r="AG316" s="2">
        <v>1.0515871384424145</v>
      </c>
      <c r="AH316" s="2">
        <v>1.0592543469672331</v>
      </c>
      <c r="AI316" s="2">
        <v>1.0669215554920515</v>
      </c>
      <c r="AJ316" s="2">
        <v>1.0745887640168699</v>
      </c>
      <c r="AK316" s="2">
        <v>1.0822559725416883</v>
      </c>
      <c r="AL316" s="2">
        <v>1.0899231810665067</v>
      </c>
      <c r="AM316" s="2">
        <v>1.097590389591325</v>
      </c>
      <c r="AN316" s="2">
        <v>1.1052575981161434</v>
      </c>
      <c r="AO316" s="2">
        <v>1.112924806640962</v>
      </c>
      <c r="AP316" s="58">
        <v>1.1205920151657818</v>
      </c>
    </row>
    <row r="317" spans="1:42">
      <c r="A317" s="57">
        <v>1</v>
      </c>
      <c r="B317" s="2" t="s">
        <v>321</v>
      </c>
      <c r="C317" s="2"/>
      <c r="D317" s="2" t="s">
        <v>321</v>
      </c>
      <c r="E317" s="2">
        <v>3</v>
      </c>
      <c r="F317" s="2" t="s">
        <v>659</v>
      </c>
      <c r="G317" s="2">
        <v>92</v>
      </c>
      <c r="H317" s="2" t="s">
        <v>765</v>
      </c>
      <c r="I317" s="67" t="s">
        <v>233</v>
      </c>
      <c r="J317" s="2" t="s">
        <v>660</v>
      </c>
      <c r="K317" s="69" t="s">
        <v>655</v>
      </c>
      <c r="L317" s="2"/>
      <c r="M317" s="2">
        <v>0.94</v>
      </c>
      <c r="N317" s="2">
        <v>0.94</v>
      </c>
      <c r="O317" s="2">
        <v>0.94</v>
      </c>
      <c r="P317" s="2">
        <v>0.94</v>
      </c>
      <c r="Q317" s="2">
        <v>0.89330891067772877</v>
      </c>
      <c r="R317" s="2">
        <v>0.85882232518047619</v>
      </c>
      <c r="S317" s="2">
        <v>0.83208382717379581</v>
      </c>
      <c r="T317" s="2">
        <v>0.87713849967233448</v>
      </c>
      <c r="U317" s="2">
        <v>0.92219317217087315</v>
      </c>
      <c r="V317" s="2">
        <v>0.9672478446694116</v>
      </c>
      <c r="W317" s="2">
        <v>0.97491505319423011</v>
      </c>
      <c r="X317" s="2">
        <v>0.9825822617190485</v>
      </c>
      <c r="Y317" s="2">
        <v>0.99024947024386689</v>
      </c>
      <c r="Z317" s="2">
        <v>0.99791667876868539</v>
      </c>
      <c r="AA317" s="2">
        <v>1.0055838872935039</v>
      </c>
      <c r="AB317" s="2">
        <v>1.0132510958183225</v>
      </c>
      <c r="AC317" s="2">
        <v>1.0209183043431409</v>
      </c>
      <c r="AD317" s="2">
        <v>1.0285855128679593</v>
      </c>
      <c r="AE317" s="2">
        <v>1.0362527213927777</v>
      </c>
      <c r="AF317" s="2">
        <v>1.0439199299175961</v>
      </c>
      <c r="AG317" s="2">
        <v>1.0515871384424145</v>
      </c>
      <c r="AH317" s="2">
        <v>1.0592543469672331</v>
      </c>
      <c r="AI317" s="2">
        <v>1.0669215554920515</v>
      </c>
      <c r="AJ317" s="2">
        <v>1.0745887640168699</v>
      </c>
      <c r="AK317" s="2">
        <v>1.0822559725416883</v>
      </c>
      <c r="AL317" s="2">
        <v>1.0899231810665067</v>
      </c>
      <c r="AM317" s="2">
        <v>1.097590389591325</v>
      </c>
      <c r="AN317" s="2">
        <v>1.1052575981161434</v>
      </c>
      <c r="AO317" s="2">
        <v>1.112924806640962</v>
      </c>
      <c r="AP317" s="58">
        <v>1.1205920151657818</v>
      </c>
    </row>
    <row r="318" spans="1:42">
      <c r="A318" s="57">
        <v>1</v>
      </c>
      <c r="B318" s="2" t="s">
        <v>321</v>
      </c>
      <c r="C318" s="2"/>
      <c r="D318" s="2" t="s">
        <v>321</v>
      </c>
      <c r="E318" s="2">
        <v>3</v>
      </c>
      <c r="F318" s="2" t="s">
        <v>659</v>
      </c>
      <c r="G318" s="2">
        <v>93</v>
      </c>
      <c r="H318" s="2" t="s">
        <v>766</v>
      </c>
      <c r="I318" s="67" t="s">
        <v>233</v>
      </c>
      <c r="J318" s="2" t="s">
        <v>660</v>
      </c>
      <c r="K318" s="69" t="s">
        <v>655</v>
      </c>
      <c r="L318" s="2"/>
      <c r="M318" s="2">
        <v>0.94</v>
      </c>
      <c r="N318" s="2">
        <v>0.94</v>
      </c>
      <c r="O318" s="2">
        <v>0.94</v>
      </c>
      <c r="P318" s="2">
        <v>0.94</v>
      </c>
      <c r="Q318" s="2">
        <v>0.89330891067772877</v>
      </c>
      <c r="R318" s="2">
        <v>0.85882232518047619</v>
      </c>
      <c r="S318" s="2">
        <v>0.83208382717379581</v>
      </c>
      <c r="T318" s="2">
        <v>0.87713849967233448</v>
      </c>
      <c r="U318" s="2">
        <v>0.92219317217087315</v>
      </c>
      <c r="V318" s="2">
        <v>0.9672478446694116</v>
      </c>
      <c r="W318" s="2">
        <v>0.97491505319423011</v>
      </c>
      <c r="X318" s="2">
        <v>0.9825822617190485</v>
      </c>
      <c r="Y318" s="2">
        <v>0.99024947024386689</v>
      </c>
      <c r="Z318" s="2">
        <v>0.99791667876868539</v>
      </c>
      <c r="AA318" s="2">
        <v>1.0055838872935039</v>
      </c>
      <c r="AB318" s="2">
        <v>1.0132510958183225</v>
      </c>
      <c r="AC318" s="2">
        <v>1.0209183043431409</v>
      </c>
      <c r="AD318" s="2">
        <v>1.0285855128679593</v>
      </c>
      <c r="AE318" s="2">
        <v>1.0362527213927777</v>
      </c>
      <c r="AF318" s="2">
        <v>1.0439199299175961</v>
      </c>
      <c r="AG318" s="2">
        <v>1.0515871384424145</v>
      </c>
      <c r="AH318" s="2">
        <v>1.0592543469672331</v>
      </c>
      <c r="AI318" s="2">
        <v>1.0669215554920515</v>
      </c>
      <c r="AJ318" s="2">
        <v>1.0745887640168699</v>
      </c>
      <c r="AK318" s="2">
        <v>1.0822559725416883</v>
      </c>
      <c r="AL318" s="2">
        <v>1.0899231810665067</v>
      </c>
      <c r="AM318" s="2">
        <v>1.097590389591325</v>
      </c>
      <c r="AN318" s="2">
        <v>1.1052575981161434</v>
      </c>
      <c r="AO318" s="2">
        <v>1.112924806640962</v>
      </c>
      <c r="AP318" s="58">
        <v>1.1205920151657818</v>
      </c>
    </row>
    <row r="319" spans="1:42">
      <c r="A319" s="57">
        <v>1</v>
      </c>
      <c r="B319" s="2" t="s">
        <v>321</v>
      </c>
      <c r="C319" s="2"/>
      <c r="D319" s="2" t="s">
        <v>321</v>
      </c>
      <c r="E319" s="2">
        <v>3</v>
      </c>
      <c r="F319" s="2" t="s">
        <v>659</v>
      </c>
      <c r="G319" s="2">
        <v>94</v>
      </c>
      <c r="H319" s="2" t="s">
        <v>767</v>
      </c>
      <c r="I319" s="67" t="s">
        <v>233</v>
      </c>
      <c r="J319" s="2" t="s">
        <v>660</v>
      </c>
      <c r="K319" s="69" t="s">
        <v>655</v>
      </c>
      <c r="L319" s="2"/>
      <c r="M319" s="2">
        <v>0.94</v>
      </c>
      <c r="N319" s="2">
        <v>0.94</v>
      </c>
      <c r="O319" s="2">
        <v>0.94</v>
      </c>
      <c r="P319" s="2">
        <v>0.94</v>
      </c>
      <c r="Q319" s="2">
        <v>0.89330891067772877</v>
      </c>
      <c r="R319" s="2">
        <v>0.85882232518047619</v>
      </c>
      <c r="S319" s="2">
        <v>0.83208382717379581</v>
      </c>
      <c r="T319" s="2">
        <v>0.87713849967233448</v>
      </c>
      <c r="U319" s="2">
        <v>0.92219317217087315</v>
      </c>
      <c r="V319" s="2">
        <v>0.9672478446694116</v>
      </c>
      <c r="W319" s="2">
        <v>0.97491505319423011</v>
      </c>
      <c r="X319" s="2">
        <v>0.9825822617190485</v>
      </c>
      <c r="Y319" s="2">
        <v>0.99024947024386689</v>
      </c>
      <c r="Z319" s="2">
        <v>0.99791667876868539</v>
      </c>
      <c r="AA319" s="2">
        <v>1.0055838872935039</v>
      </c>
      <c r="AB319" s="2">
        <v>1.0132510958183225</v>
      </c>
      <c r="AC319" s="2">
        <v>1.0209183043431409</v>
      </c>
      <c r="AD319" s="2">
        <v>1.0285855128679593</v>
      </c>
      <c r="AE319" s="2">
        <v>1.0362527213927777</v>
      </c>
      <c r="AF319" s="2">
        <v>1.0439199299175961</v>
      </c>
      <c r="AG319" s="2">
        <v>1.0515871384424145</v>
      </c>
      <c r="AH319" s="2">
        <v>1.0592543469672331</v>
      </c>
      <c r="AI319" s="2">
        <v>1.0669215554920515</v>
      </c>
      <c r="AJ319" s="2">
        <v>1.0745887640168699</v>
      </c>
      <c r="AK319" s="2">
        <v>1.0822559725416883</v>
      </c>
      <c r="AL319" s="2">
        <v>1.0899231810665067</v>
      </c>
      <c r="AM319" s="2">
        <v>1.097590389591325</v>
      </c>
      <c r="AN319" s="2">
        <v>1.1052575981161434</v>
      </c>
      <c r="AO319" s="2">
        <v>1.112924806640962</v>
      </c>
      <c r="AP319" s="58">
        <v>1.1205920151657818</v>
      </c>
    </row>
    <row r="320" spans="1:42">
      <c r="A320" s="57">
        <v>1</v>
      </c>
      <c r="B320" s="2" t="s">
        <v>321</v>
      </c>
      <c r="C320" s="2"/>
      <c r="D320" s="2" t="s">
        <v>321</v>
      </c>
      <c r="E320" s="2">
        <v>3</v>
      </c>
      <c r="F320" s="2" t="s">
        <v>659</v>
      </c>
      <c r="G320" s="2">
        <v>95</v>
      </c>
      <c r="H320" s="2" t="s">
        <v>220</v>
      </c>
      <c r="I320" s="67" t="s">
        <v>233</v>
      </c>
      <c r="J320" s="2" t="s">
        <v>660</v>
      </c>
      <c r="K320" s="69" t="s">
        <v>655</v>
      </c>
      <c r="L320" s="2"/>
      <c r="M320" s="2">
        <v>0.94</v>
      </c>
      <c r="N320" s="2">
        <v>0.94</v>
      </c>
      <c r="O320" s="2">
        <v>0.94</v>
      </c>
      <c r="P320" s="2">
        <v>0.94</v>
      </c>
      <c r="Q320" s="2">
        <v>0.89330891067772877</v>
      </c>
      <c r="R320" s="2">
        <v>0.85882232518047619</v>
      </c>
      <c r="S320" s="2">
        <v>0.83208382717379581</v>
      </c>
      <c r="T320" s="2">
        <v>0.87713849967233448</v>
      </c>
      <c r="U320" s="2">
        <v>0.92219317217087315</v>
      </c>
      <c r="V320" s="2">
        <v>0.9672478446694116</v>
      </c>
      <c r="W320" s="2">
        <v>0.97491505319423011</v>
      </c>
      <c r="X320" s="2">
        <v>0.9825822617190485</v>
      </c>
      <c r="Y320" s="2">
        <v>0.99024947024386689</v>
      </c>
      <c r="Z320" s="2">
        <v>0.99791667876868539</v>
      </c>
      <c r="AA320" s="2">
        <v>1.0055838872935039</v>
      </c>
      <c r="AB320" s="2">
        <v>1.0132510958183225</v>
      </c>
      <c r="AC320" s="2">
        <v>1.0209183043431409</v>
      </c>
      <c r="AD320" s="2">
        <v>1.0285855128679593</v>
      </c>
      <c r="AE320" s="2">
        <v>1.0362527213927777</v>
      </c>
      <c r="AF320" s="2">
        <v>1.0439199299175961</v>
      </c>
      <c r="AG320" s="2">
        <v>1.0515871384424145</v>
      </c>
      <c r="AH320" s="2">
        <v>1.0592543469672331</v>
      </c>
      <c r="AI320" s="2">
        <v>1.0669215554920515</v>
      </c>
      <c r="AJ320" s="2">
        <v>1.0745887640168699</v>
      </c>
      <c r="AK320" s="2">
        <v>1.0822559725416883</v>
      </c>
      <c r="AL320" s="2">
        <v>1.0899231810665067</v>
      </c>
      <c r="AM320" s="2">
        <v>1.097590389591325</v>
      </c>
      <c r="AN320" s="2">
        <v>1.1052575981161434</v>
      </c>
      <c r="AO320" s="2">
        <v>1.112924806640962</v>
      </c>
      <c r="AP320" s="58">
        <v>1.1205920151657818</v>
      </c>
    </row>
    <row r="321" spans="1:42">
      <c r="A321" s="57">
        <v>1</v>
      </c>
      <c r="B321" s="2" t="s">
        <v>321</v>
      </c>
      <c r="C321" s="2"/>
      <c r="D321" s="2" t="s">
        <v>321</v>
      </c>
      <c r="E321" s="2">
        <v>3</v>
      </c>
      <c r="F321" s="2" t="s">
        <v>659</v>
      </c>
      <c r="G321" s="2">
        <v>96</v>
      </c>
      <c r="H321" s="2" t="s">
        <v>221</v>
      </c>
      <c r="I321" s="67" t="s">
        <v>233</v>
      </c>
      <c r="J321" s="2" t="s">
        <v>660</v>
      </c>
      <c r="K321" s="69" t="s">
        <v>655</v>
      </c>
      <c r="L321" s="2"/>
      <c r="M321" s="2">
        <v>0.94</v>
      </c>
      <c r="N321" s="2">
        <v>0.94</v>
      </c>
      <c r="O321" s="2">
        <v>0.94</v>
      </c>
      <c r="P321" s="2">
        <v>0.94</v>
      </c>
      <c r="Q321" s="2">
        <v>0.89330891067772877</v>
      </c>
      <c r="R321" s="2">
        <v>0.85882232518047619</v>
      </c>
      <c r="S321" s="2">
        <v>0.83208382717379581</v>
      </c>
      <c r="T321" s="2">
        <v>0.87713849967233448</v>
      </c>
      <c r="U321" s="2">
        <v>0.92219317217087315</v>
      </c>
      <c r="V321" s="2">
        <v>0.9672478446694116</v>
      </c>
      <c r="W321" s="2">
        <v>0.97491505319423011</v>
      </c>
      <c r="X321" s="2">
        <v>0.9825822617190485</v>
      </c>
      <c r="Y321" s="2">
        <v>0.99024947024386689</v>
      </c>
      <c r="Z321" s="2">
        <v>0.99791667876868539</v>
      </c>
      <c r="AA321" s="2">
        <v>1.0055838872935039</v>
      </c>
      <c r="AB321" s="2">
        <v>1.0132510958183225</v>
      </c>
      <c r="AC321" s="2">
        <v>1.0209183043431409</v>
      </c>
      <c r="AD321" s="2">
        <v>1.0285855128679593</v>
      </c>
      <c r="AE321" s="2">
        <v>1.0362527213927777</v>
      </c>
      <c r="AF321" s="2">
        <v>1.0439199299175961</v>
      </c>
      <c r="AG321" s="2">
        <v>1.0515871384424145</v>
      </c>
      <c r="AH321" s="2">
        <v>1.0592543469672331</v>
      </c>
      <c r="AI321" s="2">
        <v>1.0669215554920515</v>
      </c>
      <c r="AJ321" s="2">
        <v>1.0745887640168699</v>
      </c>
      <c r="AK321" s="2">
        <v>1.0822559725416883</v>
      </c>
      <c r="AL321" s="2">
        <v>1.0899231810665067</v>
      </c>
      <c r="AM321" s="2">
        <v>1.097590389591325</v>
      </c>
      <c r="AN321" s="2">
        <v>1.1052575981161434</v>
      </c>
      <c r="AO321" s="2">
        <v>1.112924806640962</v>
      </c>
      <c r="AP321" s="58">
        <v>1.1205920151657818</v>
      </c>
    </row>
    <row r="322" spans="1:42">
      <c r="A322" s="57">
        <v>1</v>
      </c>
      <c r="B322" s="2" t="s">
        <v>321</v>
      </c>
      <c r="C322" s="2"/>
      <c r="D322" s="2" t="s">
        <v>321</v>
      </c>
      <c r="E322" s="2">
        <v>3</v>
      </c>
      <c r="F322" s="2" t="s">
        <v>659</v>
      </c>
      <c r="G322" s="2">
        <v>97</v>
      </c>
      <c r="H322" s="2" t="s">
        <v>222</v>
      </c>
      <c r="I322" s="67" t="s">
        <v>233</v>
      </c>
      <c r="J322" s="2" t="s">
        <v>660</v>
      </c>
      <c r="K322" s="69" t="s">
        <v>655</v>
      </c>
      <c r="L322" s="2"/>
      <c r="M322" s="2">
        <v>0.94</v>
      </c>
      <c r="N322" s="2">
        <v>0.94</v>
      </c>
      <c r="O322" s="2">
        <v>0.94</v>
      </c>
      <c r="P322" s="2">
        <v>0.94</v>
      </c>
      <c r="Q322" s="2">
        <v>0.89330891067772877</v>
      </c>
      <c r="R322" s="2">
        <v>0.85882232518047619</v>
      </c>
      <c r="S322" s="2">
        <v>0.83208382717379581</v>
      </c>
      <c r="T322" s="2">
        <v>0.87713849967233448</v>
      </c>
      <c r="U322" s="2">
        <v>0.92219317217087315</v>
      </c>
      <c r="V322" s="2">
        <v>0.9672478446694116</v>
      </c>
      <c r="W322" s="2">
        <v>0.97491505319423011</v>
      </c>
      <c r="X322" s="2">
        <v>0.9825822617190485</v>
      </c>
      <c r="Y322" s="2">
        <v>0.99024947024386689</v>
      </c>
      <c r="Z322" s="2">
        <v>0.99791667876868539</v>
      </c>
      <c r="AA322" s="2">
        <v>1.0055838872935039</v>
      </c>
      <c r="AB322" s="2">
        <v>1.0132510958183225</v>
      </c>
      <c r="AC322" s="2">
        <v>1.0209183043431409</v>
      </c>
      <c r="AD322" s="2">
        <v>1.0285855128679593</v>
      </c>
      <c r="AE322" s="2">
        <v>1.0362527213927777</v>
      </c>
      <c r="AF322" s="2">
        <v>1.0439199299175961</v>
      </c>
      <c r="AG322" s="2">
        <v>1.0515871384424145</v>
      </c>
      <c r="AH322" s="2">
        <v>1.0592543469672331</v>
      </c>
      <c r="AI322" s="2">
        <v>1.0669215554920515</v>
      </c>
      <c r="AJ322" s="2">
        <v>1.0745887640168699</v>
      </c>
      <c r="AK322" s="2">
        <v>1.0822559725416883</v>
      </c>
      <c r="AL322" s="2">
        <v>1.0899231810665067</v>
      </c>
      <c r="AM322" s="2">
        <v>1.097590389591325</v>
      </c>
      <c r="AN322" s="2">
        <v>1.1052575981161434</v>
      </c>
      <c r="AO322" s="2">
        <v>1.112924806640962</v>
      </c>
      <c r="AP322" s="58">
        <v>1.1205920151657818</v>
      </c>
    </row>
    <row r="323" spans="1:42">
      <c r="A323" s="57">
        <v>1</v>
      </c>
      <c r="B323" s="2" t="s">
        <v>321</v>
      </c>
      <c r="C323" s="2"/>
      <c r="D323" s="2" t="s">
        <v>321</v>
      </c>
      <c r="E323" s="2">
        <v>3</v>
      </c>
      <c r="F323" s="2" t="s">
        <v>659</v>
      </c>
      <c r="G323" s="2">
        <v>98</v>
      </c>
      <c r="H323" s="2" t="s">
        <v>772</v>
      </c>
      <c r="I323" s="67" t="s">
        <v>233</v>
      </c>
      <c r="J323" s="2" t="s">
        <v>660</v>
      </c>
      <c r="K323" s="69" t="s">
        <v>655</v>
      </c>
      <c r="L323" s="2"/>
      <c r="M323" s="2">
        <v>0.94</v>
      </c>
      <c r="N323" s="2">
        <v>0.94</v>
      </c>
      <c r="O323" s="2">
        <v>0.94</v>
      </c>
      <c r="P323" s="2">
        <v>0.94</v>
      </c>
      <c r="Q323" s="2">
        <v>0.89330891067772877</v>
      </c>
      <c r="R323" s="2">
        <v>0.85882232518047619</v>
      </c>
      <c r="S323" s="2">
        <v>0.83208382717379581</v>
      </c>
      <c r="T323" s="2">
        <v>0.87713849967233448</v>
      </c>
      <c r="U323" s="2">
        <v>0.92219317217087315</v>
      </c>
      <c r="V323" s="2">
        <v>0.9672478446694116</v>
      </c>
      <c r="W323" s="2">
        <v>0.97491505319423011</v>
      </c>
      <c r="X323" s="2">
        <v>0.9825822617190485</v>
      </c>
      <c r="Y323" s="2">
        <v>0.99024947024386689</v>
      </c>
      <c r="Z323" s="2">
        <v>0.99791667876868539</v>
      </c>
      <c r="AA323" s="2">
        <v>1.0055838872935039</v>
      </c>
      <c r="AB323" s="2">
        <v>1.0132510958183225</v>
      </c>
      <c r="AC323" s="2">
        <v>1.0209183043431409</v>
      </c>
      <c r="AD323" s="2">
        <v>1.0285855128679593</v>
      </c>
      <c r="AE323" s="2">
        <v>1.0362527213927777</v>
      </c>
      <c r="AF323" s="2">
        <v>1.0439199299175961</v>
      </c>
      <c r="AG323" s="2">
        <v>1.0515871384424145</v>
      </c>
      <c r="AH323" s="2">
        <v>1.0592543469672331</v>
      </c>
      <c r="AI323" s="2">
        <v>1.0669215554920515</v>
      </c>
      <c r="AJ323" s="2">
        <v>1.0745887640168699</v>
      </c>
      <c r="AK323" s="2">
        <v>1.0822559725416883</v>
      </c>
      <c r="AL323" s="2">
        <v>1.0899231810665067</v>
      </c>
      <c r="AM323" s="2">
        <v>1.097590389591325</v>
      </c>
      <c r="AN323" s="2">
        <v>1.1052575981161434</v>
      </c>
      <c r="AO323" s="2">
        <v>1.112924806640962</v>
      </c>
      <c r="AP323" s="58">
        <v>1.1205920151657818</v>
      </c>
    </row>
    <row r="324" spans="1:42">
      <c r="A324" s="57">
        <v>1</v>
      </c>
      <c r="B324" s="2" t="s">
        <v>321</v>
      </c>
      <c r="C324" s="2"/>
      <c r="D324" s="2" t="s">
        <v>321</v>
      </c>
      <c r="E324" s="2">
        <v>3</v>
      </c>
      <c r="F324" s="2" t="s">
        <v>659</v>
      </c>
      <c r="G324" s="2">
        <v>99</v>
      </c>
      <c r="H324" s="2" t="s">
        <v>224</v>
      </c>
      <c r="I324" s="67" t="s">
        <v>233</v>
      </c>
      <c r="J324" s="2" t="s">
        <v>660</v>
      </c>
      <c r="K324" s="69" t="s">
        <v>655</v>
      </c>
      <c r="L324" s="2"/>
      <c r="M324" s="2">
        <v>0.94</v>
      </c>
      <c r="N324" s="2">
        <v>0.94</v>
      </c>
      <c r="O324" s="2">
        <v>0.94</v>
      </c>
      <c r="P324" s="2">
        <v>0.94</v>
      </c>
      <c r="Q324" s="2">
        <v>0.89330891067772877</v>
      </c>
      <c r="R324" s="2">
        <v>0.85882232518047619</v>
      </c>
      <c r="S324" s="2">
        <v>0.83208382717379581</v>
      </c>
      <c r="T324" s="2">
        <v>0.87713849967233448</v>
      </c>
      <c r="U324" s="2">
        <v>0.92219317217087315</v>
      </c>
      <c r="V324" s="2">
        <v>0.9672478446694116</v>
      </c>
      <c r="W324" s="2">
        <v>0.97491505319423011</v>
      </c>
      <c r="X324" s="2">
        <v>0.9825822617190485</v>
      </c>
      <c r="Y324" s="2">
        <v>0.99024947024386689</v>
      </c>
      <c r="Z324" s="2">
        <v>0.99791667876868539</v>
      </c>
      <c r="AA324" s="2">
        <v>1.0055838872935039</v>
      </c>
      <c r="AB324" s="2">
        <v>1.0132510958183225</v>
      </c>
      <c r="AC324" s="2">
        <v>1.0209183043431409</v>
      </c>
      <c r="AD324" s="2">
        <v>1.0285855128679593</v>
      </c>
      <c r="AE324" s="2">
        <v>1.0362527213927777</v>
      </c>
      <c r="AF324" s="2">
        <v>1.0439199299175961</v>
      </c>
      <c r="AG324" s="2">
        <v>1.0515871384424145</v>
      </c>
      <c r="AH324" s="2">
        <v>1.0592543469672331</v>
      </c>
      <c r="AI324" s="2">
        <v>1.0669215554920515</v>
      </c>
      <c r="AJ324" s="2">
        <v>1.0745887640168699</v>
      </c>
      <c r="AK324" s="2">
        <v>1.0822559725416883</v>
      </c>
      <c r="AL324" s="2">
        <v>1.0899231810665067</v>
      </c>
      <c r="AM324" s="2">
        <v>1.097590389591325</v>
      </c>
      <c r="AN324" s="2">
        <v>1.1052575981161434</v>
      </c>
      <c r="AO324" s="2">
        <v>1.112924806640962</v>
      </c>
      <c r="AP324" s="58">
        <v>1.1205920151657818</v>
      </c>
    </row>
    <row r="325" spans="1:42">
      <c r="A325" s="57">
        <v>1</v>
      </c>
      <c r="B325" s="2" t="s">
        <v>321</v>
      </c>
      <c r="C325" s="2"/>
      <c r="D325" s="2" t="s">
        <v>321</v>
      </c>
      <c r="E325" s="2">
        <v>3</v>
      </c>
      <c r="F325" s="2" t="s">
        <v>659</v>
      </c>
      <c r="G325" s="2">
        <v>100</v>
      </c>
      <c r="H325" s="2" t="s">
        <v>762</v>
      </c>
      <c r="I325" s="67" t="s">
        <v>233</v>
      </c>
      <c r="J325" s="2" t="s">
        <v>660</v>
      </c>
      <c r="K325" s="69" t="s">
        <v>655</v>
      </c>
      <c r="L325" s="2"/>
      <c r="M325" s="2">
        <v>0.94</v>
      </c>
      <c r="N325" s="2">
        <v>0.94</v>
      </c>
      <c r="O325" s="2">
        <v>0.94</v>
      </c>
      <c r="P325" s="2">
        <v>0.94</v>
      </c>
      <c r="Q325" s="2">
        <v>0.89330891067772877</v>
      </c>
      <c r="R325" s="2">
        <v>0.85882232518047619</v>
      </c>
      <c r="S325" s="2">
        <v>0.83208382717379581</v>
      </c>
      <c r="T325" s="2">
        <v>0.87713849967233448</v>
      </c>
      <c r="U325" s="2">
        <v>0.92219317217087315</v>
      </c>
      <c r="V325" s="2">
        <v>0.9672478446694116</v>
      </c>
      <c r="W325" s="2">
        <v>0.97491505319423011</v>
      </c>
      <c r="X325" s="2">
        <v>0.9825822617190485</v>
      </c>
      <c r="Y325" s="2">
        <v>0.99024947024386689</v>
      </c>
      <c r="Z325" s="2">
        <v>0.99791667876868539</v>
      </c>
      <c r="AA325" s="2">
        <v>1.0055838872935039</v>
      </c>
      <c r="AB325" s="2">
        <v>1.0132510958183225</v>
      </c>
      <c r="AC325" s="2">
        <v>1.0209183043431409</v>
      </c>
      <c r="AD325" s="2">
        <v>1.0285855128679593</v>
      </c>
      <c r="AE325" s="2">
        <v>1.0362527213927777</v>
      </c>
      <c r="AF325" s="2">
        <v>1.0439199299175961</v>
      </c>
      <c r="AG325" s="2">
        <v>1.0515871384424145</v>
      </c>
      <c r="AH325" s="2">
        <v>1.0592543469672331</v>
      </c>
      <c r="AI325" s="2">
        <v>1.0669215554920515</v>
      </c>
      <c r="AJ325" s="2">
        <v>1.0745887640168699</v>
      </c>
      <c r="AK325" s="2">
        <v>1.0822559725416883</v>
      </c>
      <c r="AL325" s="2">
        <v>1.0899231810665067</v>
      </c>
      <c r="AM325" s="2">
        <v>1.097590389591325</v>
      </c>
      <c r="AN325" s="2">
        <v>1.1052575981161434</v>
      </c>
      <c r="AO325" s="2">
        <v>1.112924806640962</v>
      </c>
      <c r="AP325" s="58">
        <v>1.1205920151657818</v>
      </c>
    </row>
    <row r="326" spans="1:42">
      <c r="A326" s="57">
        <v>1</v>
      </c>
      <c r="B326" s="2" t="s">
        <v>321</v>
      </c>
      <c r="C326" s="2"/>
      <c r="D326" s="2" t="s">
        <v>321</v>
      </c>
      <c r="E326" s="2">
        <v>3</v>
      </c>
      <c r="F326" s="2" t="s">
        <v>659</v>
      </c>
      <c r="G326" s="2">
        <v>101</v>
      </c>
      <c r="H326" s="2" t="s">
        <v>764</v>
      </c>
      <c r="I326" s="67" t="s">
        <v>233</v>
      </c>
      <c r="J326" s="2" t="s">
        <v>660</v>
      </c>
      <c r="K326" s="69" t="s">
        <v>655</v>
      </c>
      <c r="L326" s="125"/>
      <c r="M326" s="2">
        <v>0.94</v>
      </c>
      <c r="N326" s="2">
        <v>0.94</v>
      </c>
      <c r="O326" s="2">
        <v>0.94</v>
      </c>
      <c r="P326" s="2">
        <v>0.94</v>
      </c>
      <c r="Q326" s="2">
        <v>0.89330891067772877</v>
      </c>
      <c r="R326" s="2">
        <v>0.85882232518047619</v>
      </c>
      <c r="S326" s="2">
        <v>0.83208382717379581</v>
      </c>
      <c r="T326" s="2">
        <v>0.87713849967233448</v>
      </c>
      <c r="U326" s="2">
        <v>0.92219317217087315</v>
      </c>
      <c r="V326" s="2">
        <v>0.9672478446694116</v>
      </c>
      <c r="W326" s="2">
        <v>0.97491505319423011</v>
      </c>
      <c r="X326" s="2">
        <v>0.9825822617190485</v>
      </c>
      <c r="Y326" s="2">
        <v>0.99024947024386689</v>
      </c>
      <c r="Z326" s="2">
        <v>0.99791667876868539</v>
      </c>
      <c r="AA326" s="2">
        <v>1.0055838872935039</v>
      </c>
      <c r="AB326" s="2">
        <v>1.0132510958183225</v>
      </c>
      <c r="AC326" s="2">
        <v>1.0209183043431409</v>
      </c>
      <c r="AD326" s="2">
        <v>1.0285855128679593</v>
      </c>
      <c r="AE326" s="2">
        <v>1.0362527213927777</v>
      </c>
      <c r="AF326" s="2">
        <v>1.0439199299175961</v>
      </c>
      <c r="AG326" s="2">
        <v>1.0515871384424145</v>
      </c>
      <c r="AH326" s="2">
        <v>1.0592543469672331</v>
      </c>
      <c r="AI326" s="2">
        <v>1.0669215554920515</v>
      </c>
      <c r="AJ326" s="2">
        <v>1.0745887640168699</v>
      </c>
      <c r="AK326" s="2">
        <v>1.0822559725416883</v>
      </c>
      <c r="AL326" s="2">
        <v>1.0899231810665067</v>
      </c>
      <c r="AM326" s="2">
        <v>1.097590389591325</v>
      </c>
      <c r="AN326" s="2">
        <v>1.1052575981161434</v>
      </c>
      <c r="AO326" s="2">
        <v>1.112924806640962</v>
      </c>
      <c r="AP326" s="58">
        <v>1.1205920151657818</v>
      </c>
    </row>
    <row r="327" spans="1:42" ht="15" thickBot="1">
      <c r="A327" s="88">
        <v>1</v>
      </c>
      <c r="B327" s="62" t="s">
        <v>321</v>
      </c>
      <c r="C327" s="62"/>
      <c r="D327" s="62" t="s">
        <v>321</v>
      </c>
      <c r="E327" s="62">
        <v>3</v>
      </c>
      <c r="F327" s="62" t="s">
        <v>659</v>
      </c>
      <c r="G327" s="62">
        <v>102</v>
      </c>
      <c r="H327" s="125" t="s">
        <v>227</v>
      </c>
      <c r="I327" s="92" t="s">
        <v>233</v>
      </c>
      <c r="J327" s="62" t="s">
        <v>660</v>
      </c>
      <c r="K327" s="69" t="s">
        <v>655</v>
      </c>
      <c r="L327" s="62"/>
      <c r="M327" s="62">
        <v>0.94</v>
      </c>
      <c r="N327" s="62">
        <v>0.94</v>
      </c>
      <c r="O327" s="62">
        <v>0.94</v>
      </c>
      <c r="P327" s="62">
        <v>0.94</v>
      </c>
      <c r="Q327" s="62">
        <v>0.89330891067772877</v>
      </c>
      <c r="R327" s="62">
        <v>0.85882232518047619</v>
      </c>
      <c r="S327" s="62">
        <v>0.83208382717379581</v>
      </c>
      <c r="T327" s="62">
        <v>0.87713849967233448</v>
      </c>
      <c r="U327" s="62">
        <v>0.92219317217087315</v>
      </c>
      <c r="V327" s="62">
        <v>0.9672478446694116</v>
      </c>
      <c r="W327" s="62">
        <v>0.97491505319423011</v>
      </c>
      <c r="X327" s="62">
        <v>0.9825822617190485</v>
      </c>
      <c r="Y327" s="62">
        <v>0.99024947024386689</v>
      </c>
      <c r="Z327" s="62">
        <v>0.99791667876868539</v>
      </c>
      <c r="AA327" s="62">
        <v>1.0055838872935039</v>
      </c>
      <c r="AB327" s="62">
        <v>1.0132510958183225</v>
      </c>
      <c r="AC327" s="62">
        <v>1.0209183043431409</v>
      </c>
      <c r="AD327" s="62">
        <v>1.0285855128679593</v>
      </c>
      <c r="AE327" s="62">
        <v>1.0362527213927777</v>
      </c>
      <c r="AF327" s="62">
        <v>1.0439199299175961</v>
      </c>
      <c r="AG327" s="62">
        <v>1.0515871384424145</v>
      </c>
      <c r="AH327" s="62">
        <v>1.0592543469672331</v>
      </c>
      <c r="AI327" s="62">
        <v>1.0669215554920515</v>
      </c>
      <c r="AJ327" s="62">
        <v>1.0745887640168699</v>
      </c>
      <c r="AK327" s="62">
        <v>1.0822559725416883</v>
      </c>
      <c r="AL327" s="62">
        <v>1.0899231810665067</v>
      </c>
      <c r="AM327" s="62">
        <v>1.097590389591325</v>
      </c>
      <c r="AN327" s="62">
        <v>1.1052575981161434</v>
      </c>
      <c r="AO327" s="62">
        <v>1.112924806640962</v>
      </c>
      <c r="AP327" s="89">
        <v>1.1205920151657818</v>
      </c>
    </row>
    <row r="328" spans="1:42">
      <c r="A328" s="61">
        <v>1</v>
      </c>
      <c r="B328" s="61" t="s">
        <v>321</v>
      </c>
      <c r="C328" s="61"/>
      <c r="D328" s="61" t="s">
        <v>321</v>
      </c>
      <c r="E328" s="61">
        <v>3</v>
      </c>
      <c r="F328" s="61" t="s">
        <v>659</v>
      </c>
      <c r="G328" s="61">
        <v>103</v>
      </c>
      <c r="H328" s="112" t="s">
        <v>229</v>
      </c>
      <c r="I328" s="191" t="s">
        <v>211</v>
      </c>
      <c r="J328" s="112" t="s">
        <v>656</v>
      </c>
      <c r="K328" s="215" t="s">
        <v>346</v>
      </c>
      <c r="L328" s="112"/>
      <c r="M328" s="112">
        <v>0</v>
      </c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N328" s="112"/>
      <c r="AO328" s="112"/>
      <c r="AP328" s="112"/>
    </row>
    <row r="329" spans="1:42">
      <c r="A329" s="2">
        <v>1</v>
      </c>
      <c r="B329" s="2" t="s">
        <v>321</v>
      </c>
      <c r="C329" s="2"/>
      <c r="D329" s="2" t="s">
        <v>321</v>
      </c>
      <c r="E329" s="2">
        <v>3</v>
      </c>
      <c r="F329" s="2" t="s">
        <v>659</v>
      </c>
      <c r="G329" s="2">
        <v>104</v>
      </c>
      <c r="H329" s="125" t="s">
        <v>229</v>
      </c>
      <c r="I329" s="144" t="s">
        <v>228</v>
      </c>
      <c r="J329" s="125" t="s">
        <v>656</v>
      </c>
      <c r="K329" s="126" t="s">
        <v>346</v>
      </c>
      <c r="L329" s="125"/>
      <c r="M329" s="125">
        <v>0</v>
      </c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</row>
    <row r="330" spans="1:42">
      <c r="A330" s="2">
        <v>1</v>
      </c>
      <c r="B330" s="2" t="s">
        <v>321</v>
      </c>
      <c r="C330" s="2"/>
      <c r="D330" s="2" t="s">
        <v>321</v>
      </c>
      <c r="E330" s="2">
        <v>3</v>
      </c>
      <c r="F330" s="2" t="s">
        <v>659</v>
      </c>
      <c r="G330" s="2">
        <v>105</v>
      </c>
      <c r="H330" s="125" t="s">
        <v>229</v>
      </c>
      <c r="I330" s="144" t="s">
        <v>230</v>
      </c>
      <c r="J330" s="125" t="s">
        <v>656</v>
      </c>
      <c r="K330" s="126" t="s">
        <v>346</v>
      </c>
      <c r="L330" s="125"/>
      <c r="M330" s="125">
        <v>0</v>
      </c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</row>
    <row r="331" spans="1:42">
      <c r="A331" s="2">
        <v>1</v>
      </c>
      <c r="B331" s="2" t="s">
        <v>321</v>
      </c>
      <c r="C331" s="2"/>
      <c r="D331" s="2" t="s">
        <v>321</v>
      </c>
      <c r="E331" s="2">
        <v>3</v>
      </c>
      <c r="F331" s="2" t="s">
        <v>659</v>
      </c>
      <c r="G331" s="2">
        <v>106</v>
      </c>
      <c r="H331" s="2" t="s">
        <v>229</v>
      </c>
      <c r="I331" s="67" t="s">
        <v>231</v>
      </c>
      <c r="J331" s="2" t="s">
        <v>656</v>
      </c>
      <c r="K331" s="126" t="s">
        <v>346</v>
      </c>
      <c r="L331" s="125"/>
      <c r="M331" s="125">
        <v>20</v>
      </c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</row>
    <row r="332" spans="1:42">
      <c r="A332" s="2">
        <v>1</v>
      </c>
      <c r="B332" s="2" t="s">
        <v>321</v>
      </c>
      <c r="C332" s="2"/>
      <c r="D332" s="2" t="s">
        <v>321</v>
      </c>
      <c r="E332" s="2">
        <v>3</v>
      </c>
      <c r="F332" s="2" t="s">
        <v>659</v>
      </c>
      <c r="G332" s="2">
        <v>107</v>
      </c>
      <c r="H332" s="2" t="s">
        <v>229</v>
      </c>
      <c r="I332" s="67" t="s">
        <v>232</v>
      </c>
      <c r="J332" s="2" t="s">
        <v>656</v>
      </c>
      <c r="K332" s="126" t="s">
        <v>346</v>
      </c>
      <c r="L332" s="125"/>
      <c r="M332" s="125">
        <v>0</v>
      </c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</row>
    <row r="333" spans="1:42" ht="15" thickBot="1">
      <c r="A333" s="62">
        <v>1</v>
      </c>
      <c r="B333" s="62" t="s">
        <v>321</v>
      </c>
      <c r="C333" s="62"/>
      <c r="D333" s="62" t="s">
        <v>321</v>
      </c>
      <c r="E333" s="62">
        <v>3</v>
      </c>
      <c r="F333" s="62" t="s">
        <v>659</v>
      </c>
      <c r="G333" s="2">
        <v>108</v>
      </c>
      <c r="H333" s="62" t="s">
        <v>229</v>
      </c>
      <c r="I333" s="92" t="s">
        <v>233</v>
      </c>
      <c r="J333" s="62" t="s">
        <v>656</v>
      </c>
      <c r="K333" s="108" t="s">
        <v>346</v>
      </c>
      <c r="L333" s="62"/>
      <c r="M333" s="62">
        <v>0</v>
      </c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</row>
    <row r="334" spans="1:42" ht="43.2">
      <c r="A334" s="2">
        <v>1</v>
      </c>
      <c r="B334" s="2" t="s">
        <v>321</v>
      </c>
      <c r="C334" s="2"/>
      <c r="D334" s="2" t="s">
        <v>321</v>
      </c>
      <c r="E334" s="2">
        <v>3</v>
      </c>
      <c r="F334" s="2" t="s">
        <v>659</v>
      </c>
      <c r="G334" s="2">
        <v>109</v>
      </c>
      <c r="H334" s="93" t="s">
        <v>380</v>
      </c>
      <c r="I334" s="91" t="s">
        <v>124</v>
      </c>
      <c r="J334" s="61" t="s">
        <v>656</v>
      </c>
      <c r="K334" s="107" t="s">
        <v>346</v>
      </c>
      <c r="L334" s="61"/>
      <c r="M334" s="61">
        <v>0</v>
      </c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</row>
    <row r="335" spans="1:42" ht="28.8">
      <c r="A335" s="2">
        <v>1</v>
      </c>
      <c r="B335" s="2" t="s">
        <v>321</v>
      </c>
      <c r="C335" s="2"/>
      <c r="D335" s="2" t="s">
        <v>321</v>
      </c>
      <c r="E335" s="2">
        <v>3</v>
      </c>
      <c r="F335" s="2" t="s">
        <v>659</v>
      </c>
      <c r="G335" s="2">
        <v>110</v>
      </c>
      <c r="H335" s="68" t="s">
        <v>382</v>
      </c>
      <c r="I335" s="67" t="s">
        <v>124</v>
      </c>
      <c r="J335" s="2" t="s">
        <v>656</v>
      </c>
      <c r="K335" s="69" t="s">
        <v>346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>
      <c r="A336" s="2">
        <v>1</v>
      </c>
      <c r="B336" s="2" t="s">
        <v>321</v>
      </c>
      <c r="C336" s="2"/>
      <c r="D336" s="2" t="s">
        <v>321</v>
      </c>
      <c r="E336" s="2">
        <v>3</v>
      </c>
      <c r="F336" s="2" t="s">
        <v>659</v>
      </c>
      <c r="G336" s="2">
        <v>111</v>
      </c>
      <c r="H336" s="93" t="s">
        <v>384</v>
      </c>
      <c r="I336" s="91" t="s">
        <v>124</v>
      </c>
      <c r="J336" s="2" t="s">
        <v>656</v>
      </c>
      <c r="K336" s="69" t="s">
        <v>346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" thickBot="1">
      <c r="A337" s="125">
        <v>1</v>
      </c>
      <c r="B337" s="125" t="s">
        <v>321</v>
      </c>
      <c r="C337" s="125"/>
      <c r="D337" s="125" t="s">
        <v>321</v>
      </c>
      <c r="E337" s="125">
        <v>3</v>
      </c>
      <c r="F337" s="125" t="s">
        <v>659</v>
      </c>
      <c r="G337" s="125">
        <v>112</v>
      </c>
      <c r="H337" s="214" t="s">
        <v>386</v>
      </c>
      <c r="I337" s="144"/>
      <c r="J337" s="125" t="s">
        <v>656</v>
      </c>
      <c r="K337" s="126" t="s">
        <v>346</v>
      </c>
      <c r="L337" s="125"/>
      <c r="M337" s="125">
        <v>0</v>
      </c>
      <c r="N337" s="125"/>
      <c r="O337" s="125"/>
      <c r="P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A337" s="125"/>
      <c r="AB337" s="125"/>
      <c r="AC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N337" s="125"/>
      <c r="AO337" s="125"/>
      <c r="AP337" s="125"/>
    </row>
    <row r="338" spans="1:42" s="129" customFormat="1">
      <c r="A338" s="162">
        <v>1</v>
      </c>
      <c r="B338" s="157" t="s">
        <v>321</v>
      </c>
      <c r="C338" s="157"/>
      <c r="D338" s="157" t="s">
        <v>321</v>
      </c>
      <c r="E338" s="157">
        <v>4</v>
      </c>
      <c r="F338" s="157" t="s">
        <v>663</v>
      </c>
      <c r="G338" s="157">
        <v>1</v>
      </c>
      <c r="H338" s="157" t="s">
        <v>761</v>
      </c>
      <c r="I338" s="163" t="s">
        <v>211</v>
      </c>
      <c r="J338" s="157" t="s">
        <v>664</v>
      </c>
      <c r="K338" s="213" t="s">
        <v>346</v>
      </c>
      <c r="L338" s="157"/>
      <c r="M338" s="157">
        <v>25</v>
      </c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8"/>
    </row>
    <row r="339" spans="1:42" s="129" customFormat="1">
      <c r="A339" s="165">
        <v>1</v>
      </c>
      <c r="B339" s="115" t="s">
        <v>321</v>
      </c>
      <c r="C339" s="115"/>
      <c r="D339" s="115" t="s">
        <v>321</v>
      </c>
      <c r="E339" s="115">
        <v>4</v>
      </c>
      <c r="F339" s="115" t="s">
        <v>663</v>
      </c>
      <c r="G339" s="115">
        <v>2</v>
      </c>
      <c r="H339" s="115" t="s">
        <v>212</v>
      </c>
      <c r="I339" s="117" t="s">
        <v>211</v>
      </c>
      <c r="J339" s="115" t="s">
        <v>664</v>
      </c>
      <c r="K339" s="130" t="s">
        <v>346</v>
      </c>
      <c r="L339" s="115"/>
      <c r="M339" s="115">
        <v>25</v>
      </c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59"/>
    </row>
    <row r="340" spans="1:42" s="129" customFormat="1">
      <c r="A340" s="165">
        <v>1</v>
      </c>
      <c r="B340" s="115" t="s">
        <v>321</v>
      </c>
      <c r="C340" s="115"/>
      <c r="D340" s="115" t="s">
        <v>321</v>
      </c>
      <c r="E340" s="115">
        <v>4</v>
      </c>
      <c r="F340" s="115" t="s">
        <v>663</v>
      </c>
      <c r="G340" s="115">
        <v>3</v>
      </c>
      <c r="H340" s="115" t="s">
        <v>768</v>
      </c>
      <c r="I340" s="117" t="s">
        <v>211</v>
      </c>
      <c r="J340" s="115" t="s">
        <v>664</v>
      </c>
      <c r="K340" s="130" t="s">
        <v>346</v>
      </c>
      <c r="L340" s="115"/>
      <c r="M340" s="115">
        <v>25</v>
      </c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/>
      <c r="AJ340" s="115"/>
      <c r="AK340" s="115"/>
      <c r="AL340" s="115"/>
      <c r="AM340" s="115"/>
      <c r="AN340" s="115"/>
      <c r="AO340" s="115"/>
      <c r="AP340" s="159"/>
    </row>
    <row r="341" spans="1:42" s="129" customFormat="1">
      <c r="A341" s="165">
        <v>1</v>
      </c>
      <c r="B341" s="115" t="s">
        <v>321</v>
      </c>
      <c r="C341" s="115"/>
      <c r="D341" s="115" t="s">
        <v>321</v>
      </c>
      <c r="E341" s="115">
        <v>4</v>
      </c>
      <c r="F341" s="115" t="s">
        <v>663</v>
      </c>
      <c r="G341" s="115">
        <v>4</v>
      </c>
      <c r="H341" s="115" t="s">
        <v>763</v>
      </c>
      <c r="I341" s="117" t="s">
        <v>211</v>
      </c>
      <c r="J341" s="115" t="s">
        <v>664</v>
      </c>
      <c r="K341" s="130" t="s">
        <v>346</v>
      </c>
      <c r="L341" s="115"/>
      <c r="M341" s="115">
        <v>25</v>
      </c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  <c r="AP341" s="159"/>
    </row>
    <row r="342" spans="1:42" s="129" customFormat="1">
      <c r="A342" s="165">
        <v>1</v>
      </c>
      <c r="B342" s="115" t="s">
        <v>321</v>
      </c>
      <c r="C342" s="115"/>
      <c r="D342" s="115" t="s">
        <v>321</v>
      </c>
      <c r="E342" s="115">
        <v>4</v>
      </c>
      <c r="F342" s="115" t="s">
        <v>663</v>
      </c>
      <c r="G342" s="115">
        <v>5</v>
      </c>
      <c r="H342" s="115" t="s">
        <v>215</v>
      </c>
      <c r="I342" s="117" t="s">
        <v>211</v>
      </c>
      <c r="J342" s="115" t="s">
        <v>664</v>
      </c>
      <c r="K342" s="130" t="s">
        <v>346</v>
      </c>
      <c r="L342" s="115"/>
      <c r="M342" s="115">
        <v>25</v>
      </c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59"/>
    </row>
    <row r="343" spans="1:42" s="129" customFormat="1">
      <c r="A343" s="165">
        <v>1</v>
      </c>
      <c r="B343" s="115" t="s">
        <v>321</v>
      </c>
      <c r="C343" s="115"/>
      <c r="D343" s="115" t="s">
        <v>321</v>
      </c>
      <c r="E343" s="115">
        <v>4</v>
      </c>
      <c r="F343" s="115" t="s">
        <v>663</v>
      </c>
      <c r="G343" s="115">
        <v>6</v>
      </c>
      <c r="H343" s="115" t="s">
        <v>216</v>
      </c>
      <c r="I343" s="117" t="s">
        <v>211</v>
      </c>
      <c r="J343" s="115" t="s">
        <v>664</v>
      </c>
      <c r="K343" s="130" t="s">
        <v>346</v>
      </c>
      <c r="L343" s="115"/>
      <c r="M343" s="115">
        <v>25</v>
      </c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  <c r="AM343" s="115"/>
      <c r="AN343" s="115"/>
      <c r="AO343" s="115"/>
      <c r="AP343" s="159"/>
    </row>
    <row r="344" spans="1:42" s="129" customFormat="1">
      <c r="A344" s="165">
        <v>1</v>
      </c>
      <c r="B344" s="115" t="s">
        <v>321</v>
      </c>
      <c r="C344" s="115"/>
      <c r="D344" s="115" t="s">
        <v>321</v>
      </c>
      <c r="E344" s="115">
        <v>4</v>
      </c>
      <c r="F344" s="115" t="s">
        <v>663</v>
      </c>
      <c r="G344" s="116">
        <v>7</v>
      </c>
      <c r="H344" s="115" t="s">
        <v>765</v>
      </c>
      <c r="I344" s="117" t="s">
        <v>211</v>
      </c>
      <c r="J344" s="115" t="s">
        <v>664</v>
      </c>
      <c r="K344" s="130" t="s">
        <v>346</v>
      </c>
      <c r="L344" s="115"/>
      <c r="M344" s="115">
        <v>25</v>
      </c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5"/>
      <c r="AJ344" s="115"/>
      <c r="AK344" s="115"/>
      <c r="AL344" s="115"/>
      <c r="AM344" s="115"/>
      <c r="AN344" s="115"/>
      <c r="AO344" s="115"/>
      <c r="AP344" s="159"/>
    </row>
    <row r="345" spans="1:42" s="129" customFormat="1">
      <c r="A345" s="165">
        <v>1</v>
      </c>
      <c r="B345" s="115" t="s">
        <v>321</v>
      </c>
      <c r="C345" s="115"/>
      <c r="D345" s="115" t="s">
        <v>321</v>
      </c>
      <c r="E345" s="115">
        <v>4</v>
      </c>
      <c r="F345" s="115" t="s">
        <v>663</v>
      </c>
      <c r="G345" s="115">
        <v>8</v>
      </c>
      <c r="H345" s="115" t="s">
        <v>766</v>
      </c>
      <c r="I345" s="117" t="s">
        <v>211</v>
      </c>
      <c r="J345" s="115" t="s">
        <v>664</v>
      </c>
      <c r="K345" s="130" t="s">
        <v>346</v>
      </c>
      <c r="L345" s="115"/>
      <c r="M345" s="115">
        <v>25</v>
      </c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59"/>
    </row>
    <row r="346" spans="1:42" s="129" customFormat="1">
      <c r="A346" s="165">
        <v>1</v>
      </c>
      <c r="B346" s="115" t="s">
        <v>321</v>
      </c>
      <c r="C346" s="115"/>
      <c r="D346" s="115" t="s">
        <v>321</v>
      </c>
      <c r="E346" s="115">
        <v>4</v>
      </c>
      <c r="F346" s="115" t="s">
        <v>663</v>
      </c>
      <c r="G346" s="115">
        <v>9</v>
      </c>
      <c r="H346" s="115" t="s">
        <v>767</v>
      </c>
      <c r="I346" s="117" t="s">
        <v>211</v>
      </c>
      <c r="J346" s="115" t="s">
        <v>664</v>
      </c>
      <c r="K346" s="130" t="s">
        <v>346</v>
      </c>
      <c r="L346" s="115"/>
      <c r="M346" s="115">
        <v>25</v>
      </c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  <c r="AP346" s="159"/>
    </row>
    <row r="347" spans="1:42" s="129" customFormat="1">
      <c r="A347" s="165">
        <v>1</v>
      </c>
      <c r="B347" s="115" t="s">
        <v>321</v>
      </c>
      <c r="C347" s="115"/>
      <c r="D347" s="115" t="s">
        <v>321</v>
      </c>
      <c r="E347" s="115">
        <v>4</v>
      </c>
      <c r="F347" s="115" t="s">
        <v>663</v>
      </c>
      <c r="G347" s="115">
        <v>10</v>
      </c>
      <c r="H347" s="115" t="s">
        <v>220</v>
      </c>
      <c r="I347" s="117" t="s">
        <v>211</v>
      </c>
      <c r="J347" s="115" t="s">
        <v>664</v>
      </c>
      <c r="K347" s="130" t="s">
        <v>346</v>
      </c>
      <c r="L347" s="115"/>
      <c r="M347" s="115">
        <v>25</v>
      </c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  <c r="AM347" s="115"/>
      <c r="AN347" s="115"/>
      <c r="AO347" s="115"/>
      <c r="AP347" s="159"/>
    </row>
    <row r="348" spans="1:42" s="129" customFormat="1">
      <c r="A348" s="165">
        <v>1</v>
      </c>
      <c r="B348" s="115" t="s">
        <v>321</v>
      </c>
      <c r="C348" s="115"/>
      <c r="D348" s="115" t="s">
        <v>321</v>
      </c>
      <c r="E348" s="115">
        <v>4</v>
      </c>
      <c r="F348" s="115" t="s">
        <v>663</v>
      </c>
      <c r="G348" s="115">
        <v>11</v>
      </c>
      <c r="H348" s="115" t="s">
        <v>221</v>
      </c>
      <c r="I348" s="117" t="s">
        <v>211</v>
      </c>
      <c r="J348" s="115" t="s">
        <v>664</v>
      </c>
      <c r="K348" s="130" t="s">
        <v>346</v>
      </c>
      <c r="L348" s="115"/>
      <c r="M348" s="115">
        <v>25</v>
      </c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  <c r="AM348" s="115"/>
      <c r="AN348" s="115"/>
      <c r="AO348" s="115"/>
      <c r="AP348" s="159"/>
    </row>
    <row r="349" spans="1:42" s="129" customFormat="1">
      <c r="A349" s="165">
        <v>1</v>
      </c>
      <c r="B349" s="115" t="s">
        <v>321</v>
      </c>
      <c r="C349" s="115"/>
      <c r="D349" s="115" t="s">
        <v>321</v>
      </c>
      <c r="E349" s="115">
        <v>4</v>
      </c>
      <c r="F349" s="115" t="s">
        <v>663</v>
      </c>
      <c r="G349" s="115">
        <v>12</v>
      </c>
      <c r="H349" s="115" t="s">
        <v>222</v>
      </c>
      <c r="I349" s="117" t="s">
        <v>211</v>
      </c>
      <c r="J349" s="115" t="s">
        <v>664</v>
      </c>
      <c r="K349" s="130" t="s">
        <v>346</v>
      </c>
      <c r="L349" s="115"/>
      <c r="M349" s="115">
        <v>25</v>
      </c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5"/>
      <c r="AJ349" s="115"/>
      <c r="AK349" s="115"/>
      <c r="AL349" s="115"/>
      <c r="AM349" s="115"/>
      <c r="AN349" s="115"/>
      <c r="AO349" s="115"/>
      <c r="AP349" s="159"/>
    </row>
    <row r="350" spans="1:42" s="129" customFormat="1">
      <c r="A350" s="165">
        <v>1</v>
      </c>
      <c r="B350" s="115" t="s">
        <v>321</v>
      </c>
      <c r="C350" s="115"/>
      <c r="D350" s="115" t="s">
        <v>321</v>
      </c>
      <c r="E350" s="115">
        <v>4</v>
      </c>
      <c r="F350" s="115" t="s">
        <v>663</v>
      </c>
      <c r="G350" s="116">
        <v>13</v>
      </c>
      <c r="H350" s="115" t="s">
        <v>772</v>
      </c>
      <c r="I350" s="117" t="s">
        <v>211</v>
      </c>
      <c r="J350" s="115" t="s">
        <v>664</v>
      </c>
      <c r="K350" s="130" t="s">
        <v>346</v>
      </c>
      <c r="L350" s="115"/>
      <c r="M350" s="115">
        <v>25</v>
      </c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  <c r="AM350" s="115"/>
      <c r="AN350" s="115"/>
      <c r="AO350" s="115"/>
      <c r="AP350" s="159"/>
    </row>
    <row r="351" spans="1:42" s="129" customFormat="1">
      <c r="A351" s="165">
        <v>1</v>
      </c>
      <c r="B351" s="115" t="s">
        <v>321</v>
      </c>
      <c r="C351" s="115"/>
      <c r="D351" s="115" t="s">
        <v>321</v>
      </c>
      <c r="E351" s="115">
        <v>4</v>
      </c>
      <c r="F351" s="115" t="s">
        <v>663</v>
      </c>
      <c r="G351" s="115">
        <v>14</v>
      </c>
      <c r="H351" s="115" t="s">
        <v>224</v>
      </c>
      <c r="I351" s="117" t="s">
        <v>211</v>
      </c>
      <c r="J351" s="115" t="s">
        <v>664</v>
      </c>
      <c r="K351" s="130" t="s">
        <v>346</v>
      </c>
      <c r="L351" s="115"/>
      <c r="M351" s="115">
        <v>25</v>
      </c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59"/>
    </row>
    <row r="352" spans="1:42" s="129" customFormat="1">
      <c r="A352" s="165">
        <v>1</v>
      </c>
      <c r="B352" s="115" t="s">
        <v>321</v>
      </c>
      <c r="C352" s="115"/>
      <c r="D352" s="115" t="s">
        <v>321</v>
      </c>
      <c r="E352" s="115">
        <v>4</v>
      </c>
      <c r="F352" s="115" t="s">
        <v>663</v>
      </c>
      <c r="G352" s="115">
        <v>15</v>
      </c>
      <c r="H352" s="115" t="s">
        <v>762</v>
      </c>
      <c r="I352" s="117" t="s">
        <v>211</v>
      </c>
      <c r="J352" s="115" t="s">
        <v>664</v>
      </c>
      <c r="K352" s="130" t="s">
        <v>346</v>
      </c>
      <c r="L352" s="115"/>
      <c r="M352" s="115">
        <v>25</v>
      </c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  <c r="AP352" s="159"/>
    </row>
    <row r="353" spans="1:42" s="129" customFormat="1">
      <c r="A353" s="165">
        <v>1</v>
      </c>
      <c r="B353" s="115" t="s">
        <v>321</v>
      </c>
      <c r="C353" s="115"/>
      <c r="D353" s="115" t="s">
        <v>321</v>
      </c>
      <c r="E353" s="115">
        <v>4</v>
      </c>
      <c r="F353" s="115" t="s">
        <v>663</v>
      </c>
      <c r="G353" s="115">
        <v>16</v>
      </c>
      <c r="H353" s="115" t="s">
        <v>764</v>
      </c>
      <c r="I353" s="117" t="s">
        <v>211</v>
      </c>
      <c r="J353" s="115" t="s">
        <v>664</v>
      </c>
      <c r="K353" s="130" t="s">
        <v>346</v>
      </c>
      <c r="L353" s="133"/>
      <c r="M353" s="133">
        <v>25</v>
      </c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  <c r="AP353" s="172"/>
    </row>
    <row r="354" spans="1:42" s="129" customFormat="1" ht="15" thickBot="1">
      <c r="A354" s="166">
        <v>1</v>
      </c>
      <c r="B354" s="118" t="s">
        <v>321</v>
      </c>
      <c r="C354" s="118"/>
      <c r="D354" s="118" t="s">
        <v>321</v>
      </c>
      <c r="E354" s="118">
        <v>4</v>
      </c>
      <c r="F354" s="118" t="s">
        <v>663</v>
      </c>
      <c r="G354" s="118">
        <v>17</v>
      </c>
      <c r="H354" s="118" t="s">
        <v>227</v>
      </c>
      <c r="I354" s="119" t="s">
        <v>211</v>
      </c>
      <c r="J354" s="118" t="s">
        <v>664</v>
      </c>
      <c r="K354" s="131" t="s">
        <v>346</v>
      </c>
      <c r="L354" s="118"/>
      <c r="M354" s="118">
        <v>25</v>
      </c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61"/>
    </row>
    <row r="355" spans="1:42" s="129" customFormat="1">
      <c r="A355" s="116">
        <v>1</v>
      </c>
      <c r="B355" s="116" t="s">
        <v>321</v>
      </c>
      <c r="C355" s="116"/>
      <c r="D355" s="116" t="s">
        <v>321</v>
      </c>
      <c r="E355" s="116">
        <v>4</v>
      </c>
      <c r="F355" s="116" t="s">
        <v>663</v>
      </c>
      <c r="G355" s="116">
        <v>18</v>
      </c>
      <c r="H355" s="157" t="s">
        <v>761</v>
      </c>
      <c r="I355" s="121" t="s">
        <v>228</v>
      </c>
      <c r="J355" s="116" t="s">
        <v>664</v>
      </c>
      <c r="K355" s="128" t="s">
        <v>346</v>
      </c>
      <c r="L355" s="116"/>
      <c r="M355" s="116">
        <v>25</v>
      </c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  <c r="AF355" s="116"/>
      <c r="AG355" s="116"/>
      <c r="AH355" s="116"/>
      <c r="AI355" s="116"/>
      <c r="AJ355" s="116"/>
      <c r="AK355" s="116"/>
      <c r="AL355" s="116"/>
      <c r="AM355" s="116"/>
      <c r="AN355" s="116"/>
      <c r="AO355" s="116"/>
      <c r="AP355" s="116"/>
    </row>
    <row r="356" spans="1:42" s="129" customFormat="1">
      <c r="A356" s="115">
        <v>1</v>
      </c>
      <c r="B356" s="115" t="s">
        <v>321</v>
      </c>
      <c r="C356" s="115"/>
      <c r="D356" s="115" t="s">
        <v>321</v>
      </c>
      <c r="E356" s="115">
        <v>4</v>
      </c>
      <c r="F356" s="115" t="s">
        <v>663</v>
      </c>
      <c r="G356" s="116">
        <v>19</v>
      </c>
      <c r="H356" s="115" t="s">
        <v>212</v>
      </c>
      <c r="I356" s="117" t="s">
        <v>228</v>
      </c>
      <c r="J356" s="115" t="s">
        <v>664</v>
      </c>
      <c r="K356" s="130" t="s">
        <v>346</v>
      </c>
      <c r="L356" s="115"/>
      <c r="M356" s="115">
        <v>25</v>
      </c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</row>
    <row r="357" spans="1:42" s="129" customFormat="1">
      <c r="A357" s="115">
        <v>1</v>
      </c>
      <c r="B357" s="115" t="s">
        <v>321</v>
      </c>
      <c r="C357" s="115"/>
      <c r="D357" s="115" t="s">
        <v>321</v>
      </c>
      <c r="E357" s="115">
        <v>4</v>
      </c>
      <c r="F357" s="115" t="s">
        <v>663</v>
      </c>
      <c r="G357" s="115">
        <v>20</v>
      </c>
      <c r="H357" s="115" t="s">
        <v>768</v>
      </c>
      <c r="I357" s="117" t="s">
        <v>228</v>
      </c>
      <c r="J357" s="115" t="s">
        <v>664</v>
      </c>
      <c r="K357" s="130" t="s">
        <v>346</v>
      </c>
      <c r="L357" s="115"/>
      <c r="M357" s="115">
        <v>25</v>
      </c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5"/>
      <c r="AJ357" s="115"/>
      <c r="AK357" s="115"/>
      <c r="AL357" s="115"/>
      <c r="AM357" s="115"/>
      <c r="AN357" s="115"/>
      <c r="AO357" s="115"/>
      <c r="AP357" s="115"/>
    </row>
    <row r="358" spans="1:42" s="129" customFormat="1">
      <c r="A358" s="115">
        <v>1</v>
      </c>
      <c r="B358" s="115" t="s">
        <v>321</v>
      </c>
      <c r="C358" s="115"/>
      <c r="D358" s="115" t="s">
        <v>321</v>
      </c>
      <c r="E358" s="115">
        <v>4</v>
      </c>
      <c r="F358" s="115" t="s">
        <v>663</v>
      </c>
      <c r="G358" s="115">
        <v>21</v>
      </c>
      <c r="H358" s="115" t="s">
        <v>763</v>
      </c>
      <c r="I358" s="117" t="s">
        <v>228</v>
      </c>
      <c r="J358" s="115" t="s">
        <v>664</v>
      </c>
      <c r="K358" s="130" t="s">
        <v>346</v>
      </c>
      <c r="L358" s="115"/>
      <c r="M358" s="115">
        <v>25</v>
      </c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/>
      <c r="AJ358" s="115"/>
      <c r="AK358" s="115"/>
      <c r="AL358" s="115"/>
      <c r="AM358" s="115"/>
      <c r="AN358" s="115"/>
      <c r="AO358" s="115"/>
      <c r="AP358" s="115"/>
    </row>
    <row r="359" spans="1:42" s="129" customFormat="1">
      <c r="A359" s="115">
        <v>1</v>
      </c>
      <c r="B359" s="115" t="s">
        <v>321</v>
      </c>
      <c r="C359" s="115"/>
      <c r="D359" s="115" t="s">
        <v>321</v>
      </c>
      <c r="E359" s="115">
        <v>4</v>
      </c>
      <c r="F359" s="115" t="s">
        <v>663</v>
      </c>
      <c r="G359" s="115">
        <v>22</v>
      </c>
      <c r="H359" s="115" t="s">
        <v>215</v>
      </c>
      <c r="I359" s="117" t="s">
        <v>228</v>
      </c>
      <c r="J359" s="115" t="s">
        <v>664</v>
      </c>
      <c r="K359" s="130" t="s">
        <v>346</v>
      </c>
      <c r="L359" s="115"/>
      <c r="M359" s="115">
        <v>25</v>
      </c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  <c r="AM359" s="115"/>
      <c r="AN359" s="115"/>
      <c r="AO359" s="115"/>
      <c r="AP359" s="115"/>
    </row>
    <row r="360" spans="1:42" s="129" customFormat="1">
      <c r="A360" s="115">
        <v>1</v>
      </c>
      <c r="B360" s="115" t="s">
        <v>321</v>
      </c>
      <c r="C360" s="115"/>
      <c r="D360" s="115" t="s">
        <v>321</v>
      </c>
      <c r="E360" s="115">
        <v>4</v>
      </c>
      <c r="F360" s="115" t="s">
        <v>663</v>
      </c>
      <c r="G360" s="115">
        <v>23</v>
      </c>
      <c r="H360" s="115" t="s">
        <v>216</v>
      </c>
      <c r="I360" s="117" t="s">
        <v>228</v>
      </c>
      <c r="J360" s="115" t="s">
        <v>664</v>
      </c>
      <c r="K360" s="130" t="s">
        <v>346</v>
      </c>
      <c r="L360" s="115"/>
      <c r="M360" s="115">
        <v>25</v>
      </c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/>
      <c r="AJ360" s="115"/>
      <c r="AK360" s="115"/>
      <c r="AL360" s="115"/>
      <c r="AM360" s="115"/>
      <c r="AN360" s="115"/>
      <c r="AO360" s="115"/>
      <c r="AP360" s="115"/>
    </row>
    <row r="361" spans="1:42" s="129" customFormat="1">
      <c r="A361" s="115">
        <v>1</v>
      </c>
      <c r="B361" s="115" t="s">
        <v>321</v>
      </c>
      <c r="C361" s="115"/>
      <c r="D361" s="115" t="s">
        <v>321</v>
      </c>
      <c r="E361" s="115">
        <v>4</v>
      </c>
      <c r="F361" s="115" t="s">
        <v>663</v>
      </c>
      <c r="G361" s="115">
        <v>24</v>
      </c>
      <c r="H361" s="115" t="s">
        <v>765</v>
      </c>
      <c r="I361" s="117" t="s">
        <v>228</v>
      </c>
      <c r="J361" s="115" t="s">
        <v>664</v>
      </c>
      <c r="K361" s="130" t="s">
        <v>346</v>
      </c>
      <c r="L361" s="115"/>
      <c r="M361" s="115">
        <v>25</v>
      </c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5"/>
      <c r="AJ361" s="115"/>
      <c r="AK361" s="115"/>
      <c r="AL361" s="115"/>
      <c r="AM361" s="115"/>
      <c r="AN361" s="115"/>
      <c r="AO361" s="115"/>
      <c r="AP361" s="115"/>
    </row>
    <row r="362" spans="1:42" s="129" customFormat="1">
      <c r="A362" s="115">
        <v>1</v>
      </c>
      <c r="B362" s="115" t="s">
        <v>321</v>
      </c>
      <c r="C362" s="115"/>
      <c r="D362" s="115" t="s">
        <v>321</v>
      </c>
      <c r="E362" s="115">
        <v>4</v>
      </c>
      <c r="F362" s="115" t="s">
        <v>663</v>
      </c>
      <c r="G362" s="116">
        <v>25</v>
      </c>
      <c r="H362" s="115" t="s">
        <v>766</v>
      </c>
      <c r="I362" s="117" t="s">
        <v>228</v>
      </c>
      <c r="J362" s="115" t="s">
        <v>664</v>
      </c>
      <c r="K362" s="130" t="s">
        <v>346</v>
      </c>
      <c r="L362" s="115"/>
      <c r="M362" s="115">
        <v>25</v>
      </c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  <c r="AM362" s="115"/>
      <c r="AN362" s="115"/>
      <c r="AO362" s="115"/>
      <c r="AP362" s="115"/>
    </row>
    <row r="363" spans="1:42" s="129" customFormat="1">
      <c r="A363" s="115">
        <v>1</v>
      </c>
      <c r="B363" s="115" t="s">
        <v>321</v>
      </c>
      <c r="C363" s="115"/>
      <c r="D363" s="115" t="s">
        <v>321</v>
      </c>
      <c r="E363" s="115">
        <v>4</v>
      </c>
      <c r="F363" s="115" t="s">
        <v>663</v>
      </c>
      <c r="G363" s="115">
        <v>26</v>
      </c>
      <c r="H363" s="115" t="s">
        <v>767</v>
      </c>
      <c r="I363" s="117" t="s">
        <v>228</v>
      </c>
      <c r="J363" s="115" t="s">
        <v>664</v>
      </c>
      <c r="K363" s="130" t="s">
        <v>346</v>
      </c>
      <c r="L363" s="115"/>
      <c r="M363" s="115">
        <v>25</v>
      </c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</row>
    <row r="364" spans="1:42" s="129" customFormat="1">
      <c r="A364" s="115">
        <v>1</v>
      </c>
      <c r="B364" s="115" t="s">
        <v>321</v>
      </c>
      <c r="C364" s="115"/>
      <c r="D364" s="115" t="s">
        <v>321</v>
      </c>
      <c r="E364" s="115">
        <v>4</v>
      </c>
      <c r="F364" s="115" t="s">
        <v>663</v>
      </c>
      <c r="G364" s="115">
        <v>27</v>
      </c>
      <c r="H364" s="115" t="s">
        <v>220</v>
      </c>
      <c r="I364" s="117" t="s">
        <v>228</v>
      </c>
      <c r="J364" s="115" t="s">
        <v>664</v>
      </c>
      <c r="K364" s="130" t="s">
        <v>346</v>
      </c>
      <c r="L364" s="115"/>
      <c r="M364" s="115">
        <v>25</v>
      </c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  <c r="AM364" s="115"/>
      <c r="AN364" s="115"/>
      <c r="AO364" s="115"/>
      <c r="AP364" s="115"/>
    </row>
    <row r="365" spans="1:42" s="129" customFormat="1">
      <c r="A365" s="115">
        <v>1</v>
      </c>
      <c r="B365" s="115" t="s">
        <v>321</v>
      </c>
      <c r="C365" s="115"/>
      <c r="D365" s="115" t="s">
        <v>321</v>
      </c>
      <c r="E365" s="115">
        <v>4</v>
      </c>
      <c r="F365" s="115" t="s">
        <v>663</v>
      </c>
      <c r="G365" s="115">
        <v>28</v>
      </c>
      <c r="H365" s="115" t="s">
        <v>221</v>
      </c>
      <c r="I365" s="117" t="s">
        <v>228</v>
      </c>
      <c r="J365" s="115" t="s">
        <v>664</v>
      </c>
      <c r="K365" s="130" t="s">
        <v>346</v>
      </c>
      <c r="L365" s="115"/>
      <c r="M365" s="115">
        <v>25</v>
      </c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  <c r="AM365" s="115"/>
      <c r="AN365" s="115"/>
      <c r="AO365" s="115"/>
      <c r="AP365" s="115"/>
    </row>
    <row r="366" spans="1:42" s="129" customFormat="1">
      <c r="A366" s="115">
        <v>1</v>
      </c>
      <c r="B366" s="115" t="s">
        <v>321</v>
      </c>
      <c r="C366" s="115"/>
      <c r="D366" s="115" t="s">
        <v>321</v>
      </c>
      <c r="E366" s="115">
        <v>4</v>
      </c>
      <c r="F366" s="115" t="s">
        <v>663</v>
      </c>
      <c r="G366" s="115">
        <v>29</v>
      </c>
      <c r="H366" s="115" t="s">
        <v>222</v>
      </c>
      <c r="I366" s="117" t="s">
        <v>228</v>
      </c>
      <c r="J366" s="115" t="s">
        <v>664</v>
      </c>
      <c r="K366" s="130" t="s">
        <v>346</v>
      </c>
      <c r="L366" s="115"/>
      <c r="M366" s="115">
        <v>25</v>
      </c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  <c r="AP366" s="115"/>
    </row>
    <row r="367" spans="1:42" s="129" customFormat="1">
      <c r="A367" s="115">
        <v>1</v>
      </c>
      <c r="B367" s="115" t="s">
        <v>321</v>
      </c>
      <c r="C367" s="115"/>
      <c r="D367" s="115" t="s">
        <v>321</v>
      </c>
      <c r="E367" s="115">
        <v>4</v>
      </c>
      <c r="F367" s="115" t="s">
        <v>663</v>
      </c>
      <c r="G367" s="115">
        <v>30</v>
      </c>
      <c r="H367" s="115" t="s">
        <v>772</v>
      </c>
      <c r="I367" s="117" t="s">
        <v>228</v>
      </c>
      <c r="J367" s="115" t="s">
        <v>664</v>
      </c>
      <c r="K367" s="130" t="s">
        <v>346</v>
      </c>
      <c r="L367" s="115"/>
      <c r="M367" s="115">
        <v>25</v>
      </c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</row>
    <row r="368" spans="1:42" s="129" customFormat="1">
      <c r="A368" s="115">
        <v>1</v>
      </c>
      <c r="B368" s="115" t="s">
        <v>321</v>
      </c>
      <c r="C368" s="115"/>
      <c r="D368" s="115" t="s">
        <v>321</v>
      </c>
      <c r="E368" s="115">
        <v>4</v>
      </c>
      <c r="F368" s="115" t="s">
        <v>663</v>
      </c>
      <c r="G368" s="116">
        <v>31</v>
      </c>
      <c r="H368" s="115" t="s">
        <v>224</v>
      </c>
      <c r="I368" s="117" t="s">
        <v>228</v>
      </c>
      <c r="J368" s="115" t="s">
        <v>664</v>
      </c>
      <c r="K368" s="130" t="s">
        <v>346</v>
      </c>
      <c r="L368" s="115"/>
      <c r="M368" s="115">
        <v>25</v>
      </c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5"/>
      <c r="AJ368" s="115"/>
      <c r="AK368" s="115"/>
      <c r="AL368" s="115"/>
      <c r="AM368" s="115"/>
      <c r="AN368" s="115"/>
      <c r="AO368" s="115"/>
      <c r="AP368" s="115"/>
    </row>
    <row r="369" spans="1:42" s="129" customFormat="1">
      <c r="A369" s="115">
        <v>1</v>
      </c>
      <c r="B369" s="115" t="s">
        <v>321</v>
      </c>
      <c r="C369" s="115"/>
      <c r="D369" s="115" t="s">
        <v>321</v>
      </c>
      <c r="E369" s="115">
        <v>4</v>
      </c>
      <c r="F369" s="115" t="s">
        <v>663</v>
      </c>
      <c r="G369" s="115">
        <v>32</v>
      </c>
      <c r="H369" s="115" t="s">
        <v>762</v>
      </c>
      <c r="I369" s="117" t="s">
        <v>228</v>
      </c>
      <c r="J369" s="115" t="s">
        <v>664</v>
      </c>
      <c r="K369" s="130" t="s">
        <v>346</v>
      </c>
      <c r="L369" s="115"/>
      <c r="M369" s="115">
        <v>25</v>
      </c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5"/>
      <c r="AJ369" s="115"/>
      <c r="AK369" s="115"/>
      <c r="AL369" s="115"/>
      <c r="AM369" s="115"/>
      <c r="AN369" s="115"/>
      <c r="AO369" s="115"/>
      <c r="AP369" s="115"/>
    </row>
    <row r="370" spans="1:42" s="129" customFormat="1">
      <c r="A370" s="115">
        <v>1</v>
      </c>
      <c r="B370" s="115" t="s">
        <v>321</v>
      </c>
      <c r="C370" s="115"/>
      <c r="D370" s="115" t="s">
        <v>321</v>
      </c>
      <c r="E370" s="115">
        <v>4</v>
      </c>
      <c r="F370" s="115" t="s">
        <v>663</v>
      </c>
      <c r="G370" s="115">
        <v>33</v>
      </c>
      <c r="H370" s="115" t="s">
        <v>764</v>
      </c>
      <c r="I370" s="117" t="s">
        <v>228</v>
      </c>
      <c r="J370" s="115" t="s">
        <v>664</v>
      </c>
      <c r="K370" s="130" t="s">
        <v>346</v>
      </c>
      <c r="L370" s="133"/>
      <c r="M370" s="133">
        <v>25</v>
      </c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  <c r="AL370" s="133"/>
      <c r="AM370" s="133"/>
      <c r="AN370" s="133"/>
      <c r="AO370" s="133"/>
      <c r="AP370" s="133"/>
    </row>
    <row r="371" spans="1:42" s="129" customFormat="1" ht="15" thickBot="1">
      <c r="A371" s="133">
        <v>1</v>
      </c>
      <c r="B371" s="133" t="s">
        <v>321</v>
      </c>
      <c r="C371" s="133"/>
      <c r="D371" s="133" t="s">
        <v>321</v>
      </c>
      <c r="E371" s="133">
        <v>4</v>
      </c>
      <c r="F371" s="133" t="s">
        <v>663</v>
      </c>
      <c r="G371" s="133">
        <v>34</v>
      </c>
      <c r="H371" s="118" t="s">
        <v>227</v>
      </c>
      <c r="I371" s="143" t="s">
        <v>228</v>
      </c>
      <c r="J371" s="133" t="s">
        <v>664</v>
      </c>
      <c r="K371" s="132" t="s">
        <v>346</v>
      </c>
      <c r="L371" s="133"/>
      <c r="M371" s="133">
        <v>25</v>
      </c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  <c r="AL371" s="133"/>
      <c r="AM371" s="133"/>
      <c r="AN371" s="133"/>
      <c r="AO371" s="133"/>
      <c r="AP371" s="133"/>
    </row>
    <row r="372" spans="1:42" s="129" customFormat="1">
      <c r="A372" s="162">
        <v>1</v>
      </c>
      <c r="B372" s="157" t="s">
        <v>321</v>
      </c>
      <c r="C372" s="157"/>
      <c r="D372" s="157" t="s">
        <v>321</v>
      </c>
      <c r="E372" s="157">
        <v>4</v>
      </c>
      <c r="F372" s="157" t="s">
        <v>663</v>
      </c>
      <c r="G372" s="157">
        <v>35</v>
      </c>
      <c r="H372" s="157" t="s">
        <v>761</v>
      </c>
      <c r="I372" s="163" t="s">
        <v>230</v>
      </c>
      <c r="J372" s="157" t="s">
        <v>664</v>
      </c>
      <c r="K372" s="213" t="s">
        <v>346</v>
      </c>
      <c r="L372" s="157"/>
      <c r="M372" s="157">
        <v>25</v>
      </c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8"/>
    </row>
    <row r="373" spans="1:42" s="129" customFormat="1">
      <c r="A373" s="165">
        <v>1</v>
      </c>
      <c r="B373" s="115" t="s">
        <v>321</v>
      </c>
      <c r="C373" s="115"/>
      <c r="D373" s="115" t="s">
        <v>321</v>
      </c>
      <c r="E373" s="115">
        <v>4</v>
      </c>
      <c r="F373" s="115" t="s">
        <v>663</v>
      </c>
      <c r="G373" s="115">
        <v>36</v>
      </c>
      <c r="H373" s="115" t="s">
        <v>212</v>
      </c>
      <c r="I373" s="117" t="s">
        <v>230</v>
      </c>
      <c r="J373" s="115" t="s">
        <v>664</v>
      </c>
      <c r="K373" s="130" t="s">
        <v>346</v>
      </c>
      <c r="L373" s="115"/>
      <c r="M373" s="115">
        <v>25</v>
      </c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  <c r="AM373" s="115"/>
      <c r="AN373" s="115"/>
      <c r="AO373" s="115"/>
      <c r="AP373" s="159"/>
    </row>
    <row r="374" spans="1:42" s="129" customFormat="1">
      <c r="A374" s="165">
        <v>1</v>
      </c>
      <c r="B374" s="115" t="s">
        <v>321</v>
      </c>
      <c r="C374" s="115"/>
      <c r="D374" s="115" t="s">
        <v>321</v>
      </c>
      <c r="E374" s="115">
        <v>4</v>
      </c>
      <c r="F374" s="115" t="s">
        <v>663</v>
      </c>
      <c r="G374" s="116">
        <v>37</v>
      </c>
      <c r="H374" s="115" t="s">
        <v>768</v>
      </c>
      <c r="I374" s="117" t="s">
        <v>230</v>
      </c>
      <c r="J374" s="115" t="s">
        <v>664</v>
      </c>
      <c r="K374" s="130" t="s">
        <v>346</v>
      </c>
      <c r="L374" s="115"/>
      <c r="M374" s="115">
        <v>25</v>
      </c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5"/>
      <c r="AJ374" s="115"/>
      <c r="AK374" s="115"/>
      <c r="AL374" s="115"/>
      <c r="AM374" s="115"/>
      <c r="AN374" s="115"/>
      <c r="AO374" s="115"/>
      <c r="AP374" s="159"/>
    </row>
    <row r="375" spans="1:42" s="129" customFormat="1">
      <c r="A375" s="165">
        <v>1</v>
      </c>
      <c r="B375" s="115" t="s">
        <v>321</v>
      </c>
      <c r="C375" s="115"/>
      <c r="D375" s="115" t="s">
        <v>321</v>
      </c>
      <c r="E375" s="115">
        <v>4</v>
      </c>
      <c r="F375" s="115" t="s">
        <v>663</v>
      </c>
      <c r="G375" s="115">
        <v>38</v>
      </c>
      <c r="H375" s="115" t="s">
        <v>763</v>
      </c>
      <c r="I375" s="117" t="s">
        <v>230</v>
      </c>
      <c r="J375" s="115" t="s">
        <v>664</v>
      </c>
      <c r="K375" s="130" t="s">
        <v>346</v>
      </c>
      <c r="L375" s="115"/>
      <c r="M375" s="115">
        <v>25</v>
      </c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59"/>
    </row>
    <row r="376" spans="1:42" s="129" customFormat="1">
      <c r="A376" s="165">
        <v>1</v>
      </c>
      <c r="B376" s="115" t="s">
        <v>321</v>
      </c>
      <c r="C376" s="115"/>
      <c r="D376" s="115" t="s">
        <v>321</v>
      </c>
      <c r="E376" s="115">
        <v>4</v>
      </c>
      <c r="F376" s="115" t="s">
        <v>663</v>
      </c>
      <c r="G376" s="115">
        <v>39</v>
      </c>
      <c r="H376" s="115" t="s">
        <v>215</v>
      </c>
      <c r="I376" s="117" t="s">
        <v>230</v>
      </c>
      <c r="J376" s="115" t="s">
        <v>664</v>
      </c>
      <c r="K376" s="130" t="s">
        <v>346</v>
      </c>
      <c r="L376" s="115"/>
      <c r="M376" s="115">
        <v>25</v>
      </c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59"/>
    </row>
    <row r="377" spans="1:42" s="129" customFormat="1">
      <c r="A377" s="165">
        <v>1</v>
      </c>
      <c r="B377" s="115" t="s">
        <v>321</v>
      </c>
      <c r="C377" s="115"/>
      <c r="D377" s="115" t="s">
        <v>321</v>
      </c>
      <c r="E377" s="115">
        <v>4</v>
      </c>
      <c r="F377" s="115" t="s">
        <v>663</v>
      </c>
      <c r="G377" s="115">
        <v>40</v>
      </c>
      <c r="H377" s="115" t="s">
        <v>216</v>
      </c>
      <c r="I377" s="117" t="s">
        <v>230</v>
      </c>
      <c r="J377" s="115" t="s">
        <v>664</v>
      </c>
      <c r="K377" s="130" t="s">
        <v>346</v>
      </c>
      <c r="L377" s="115"/>
      <c r="M377" s="115">
        <v>25</v>
      </c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59"/>
    </row>
    <row r="378" spans="1:42" s="129" customFormat="1">
      <c r="A378" s="165">
        <v>1</v>
      </c>
      <c r="B378" s="115" t="s">
        <v>321</v>
      </c>
      <c r="C378" s="115"/>
      <c r="D378" s="115" t="s">
        <v>321</v>
      </c>
      <c r="E378" s="115">
        <v>4</v>
      </c>
      <c r="F378" s="115" t="s">
        <v>663</v>
      </c>
      <c r="G378" s="115">
        <v>41</v>
      </c>
      <c r="H378" s="115" t="s">
        <v>765</v>
      </c>
      <c r="I378" s="117" t="s">
        <v>230</v>
      </c>
      <c r="J378" s="115" t="s">
        <v>664</v>
      </c>
      <c r="K378" s="130" t="s">
        <v>346</v>
      </c>
      <c r="L378" s="115"/>
      <c r="M378" s="115">
        <v>25</v>
      </c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/>
      <c r="AL378" s="115"/>
      <c r="AM378" s="115"/>
      <c r="AN378" s="115"/>
      <c r="AO378" s="115"/>
      <c r="AP378" s="159"/>
    </row>
    <row r="379" spans="1:42" s="129" customFormat="1">
      <c r="A379" s="165">
        <v>1</v>
      </c>
      <c r="B379" s="115" t="s">
        <v>321</v>
      </c>
      <c r="C379" s="115"/>
      <c r="D379" s="115" t="s">
        <v>321</v>
      </c>
      <c r="E379" s="115">
        <v>4</v>
      </c>
      <c r="F379" s="115" t="s">
        <v>663</v>
      </c>
      <c r="G379" s="115">
        <v>42</v>
      </c>
      <c r="H379" s="115" t="s">
        <v>766</v>
      </c>
      <c r="I379" s="117" t="s">
        <v>230</v>
      </c>
      <c r="J379" s="115" t="s">
        <v>664</v>
      </c>
      <c r="K379" s="130" t="s">
        <v>346</v>
      </c>
      <c r="L379" s="115"/>
      <c r="M379" s="115">
        <v>25</v>
      </c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/>
      <c r="AL379" s="115"/>
      <c r="AM379" s="115"/>
      <c r="AN379" s="115"/>
      <c r="AO379" s="115"/>
      <c r="AP379" s="159"/>
    </row>
    <row r="380" spans="1:42" s="129" customFormat="1">
      <c r="A380" s="165">
        <v>1</v>
      </c>
      <c r="B380" s="115" t="s">
        <v>321</v>
      </c>
      <c r="C380" s="115"/>
      <c r="D380" s="115" t="s">
        <v>321</v>
      </c>
      <c r="E380" s="115">
        <v>4</v>
      </c>
      <c r="F380" s="115" t="s">
        <v>663</v>
      </c>
      <c r="G380" s="116">
        <v>43</v>
      </c>
      <c r="H380" s="115" t="s">
        <v>767</v>
      </c>
      <c r="I380" s="117" t="s">
        <v>230</v>
      </c>
      <c r="J380" s="115" t="s">
        <v>664</v>
      </c>
      <c r="K380" s="130" t="s">
        <v>346</v>
      </c>
      <c r="L380" s="115"/>
      <c r="M380" s="115">
        <v>25</v>
      </c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  <c r="AM380" s="115"/>
      <c r="AN380" s="115"/>
      <c r="AO380" s="115"/>
      <c r="AP380" s="159"/>
    </row>
    <row r="381" spans="1:42" s="129" customFormat="1">
      <c r="A381" s="165">
        <v>1</v>
      </c>
      <c r="B381" s="115" t="s">
        <v>321</v>
      </c>
      <c r="C381" s="115"/>
      <c r="D381" s="115" t="s">
        <v>321</v>
      </c>
      <c r="E381" s="115">
        <v>4</v>
      </c>
      <c r="F381" s="115" t="s">
        <v>663</v>
      </c>
      <c r="G381" s="115">
        <v>44</v>
      </c>
      <c r="H381" s="115" t="s">
        <v>220</v>
      </c>
      <c r="I381" s="117" t="s">
        <v>230</v>
      </c>
      <c r="J381" s="115" t="s">
        <v>664</v>
      </c>
      <c r="K381" s="130" t="s">
        <v>346</v>
      </c>
      <c r="L381" s="115"/>
      <c r="M381" s="115">
        <v>25</v>
      </c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  <c r="AM381" s="115"/>
      <c r="AN381" s="115"/>
      <c r="AO381" s="115"/>
      <c r="AP381" s="159"/>
    </row>
    <row r="382" spans="1:42" s="129" customFormat="1">
      <c r="A382" s="165">
        <v>1</v>
      </c>
      <c r="B382" s="115" t="s">
        <v>321</v>
      </c>
      <c r="C382" s="115"/>
      <c r="D382" s="115" t="s">
        <v>321</v>
      </c>
      <c r="E382" s="115">
        <v>4</v>
      </c>
      <c r="F382" s="115" t="s">
        <v>663</v>
      </c>
      <c r="G382" s="115">
        <v>45</v>
      </c>
      <c r="H382" s="115" t="s">
        <v>221</v>
      </c>
      <c r="I382" s="117" t="s">
        <v>230</v>
      </c>
      <c r="J382" s="115" t="s">
        <v>664</v>
      </c>
      <c r="K382" s="130" t="s">
        <v>346</v>
      </c>
      <c r="L382" s="115"/>
      <c r="M382" s="115">
        <v>25</v>
      </c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  <c r="AN382" s="115"/>
      <c r="AO382" s="115"/>
      <c r="AP382" s="159"/>
    </row>
    <row r="383" spans="1:42" s="129" customFormat="1">
      <c r="A383" s="165">
        <v>1</v>
      </c>
      <c r="B383" s="115" t="s">
        <v>321</v>
      </c>
      <c r="C383" s="115"/>
      <c r="D383" s="115" t="s">
        <v>321</v>
      </c>
      <c r="E383" s="115">
        <v>4</v>
      </c>
      <c r="F383" s="115" t="s">
        <v>663</v>
      </c>
      <c r="G383" s="115">
        <v>46</v>
      </c>
      <c r="H383" s="115" t="s">
        <v>222</v>
      </c>
      <c r="I383" s="117" t="s">
        <v>230</v>
      </c>
      <c r="J383" s="115" t="s">
        <v>664</v>
      </c>
      <c r="K383" s="130" t="s">
        <v>346</v>
      </c>
      <c r="L383" s="115"/>
      <c r="M383" s="115">
        <v>25</v>
      </c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/>
      <c r="AL383" s="115"/>
      <c r="AM383" s="115"/>
      <c r="AN383" s="115"/>
      <c r="AO383" s="115"/>
      <c r="AP383" s="159"/>
    </row>
    <row r="384" spans="1:42" s="129" customFormat="1">
      <c r="A384" s="165">
        <v>1</v>
      </c>
      <c r="B384" s="115" t="s">
        <v>321</v>
      </c>
      <c r="C384" s="115"/>
      <c r="D384" s="115" t="s">
        <v>321</v>
      </c>
      <c r="E384" s="115">
        <v>4</v>
      </c>
      <c r="F384" s="115" t="s">
        <v>663</v>
      </c>
      <c r="G384" s="115">
        <v>47</v>
      </c>
      <c r="H384" s="115" t="s">
        <v>772</v>
      </c>
      <c r="I384" s="117" t="s">
        <v>230</v>
      </c>
      <c r="J384" s="115" t="s">
        <v>664</v>
      </c>
      <c r="K384" s="130" t="s">
        <v>346</v>
      </c>
      <c r="L384" s="115"/>
      <c r="M384" s="115">
        <v>25</v>
      </c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  <c r="AM384" s="115"/>
      <c r="AN384" s="115"/>
      <c r="AO384" s="115"/>
      <c r="AP384" s="159"/>
    </row>
    <row r="385" spans="1:42" s="129" customFormat="1">
      <c r="A385" s="165">
        <v>1</v>
      </c>
      <c r="B385" s="115" t="s">
        <v>321</v>
      </c>
      <c r="C385" s="115"/>
      <c r="D385" s="115" t="s">
        <v>321</v>
      </c>
      <c r="E385" s="115">
        <v>4</v>
      </c>
      <c r="F385" s="115" t="s">
        <v>663</v>
      </c>
      <c r="G385" s="115">
        <v>48</v>
      </c>
      <c r="H385" s="115" t="s">
        <v>224</v>
      </c>
      <c r="I385" s="117" t="s">
        <v>230</v>
      </c>
      <c r="J385" s="115" t="s">
        <v>664</v>
      </c>
      <c r="K385" s="130" t="s">
        <v>346</v>
      </c>
      <c r="L385" s="115"/>
      <c r="M385" s="115">
        <v>25</v>
      </c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  <c r="AM385" s="115"/>
      <c r="AN385" s="115"/>
      <c r="AO385" s="115"/>
      <c r="AP385" s="159"/>
    </row>
    <row r="386" spans="1:42" s="129" customFormat="1">
      <c r="A386" s="165">
        <v>1</v>
      </c>
      <c r="B386" s="115" t="s">
        <v>321</v>
      </c>
      <c r="C386" s="115"/>
      <c r="D386" s="115" t="s">
        <v>321</v>
      </c>
      <c r="E386" s="115">
        <v>4</v>
      </c>
      <c r="F386" s="115" t="s">
        <v>663</v>
      </c>
      <c r="G386" s="116">
        <v>49</v>
      </c>
      <c r="H386" s="115" t="s">
        <v>762</v>
      </c>
      <c r="I386" s="117" t="s">
        <v>230</v>
      </c>
      <c r="J386" s="115" t="s">
        <v>664</v>
      </c>
      <c r="K386" s="130" t="s">
        <v>346</v>
      </c>
      <c r="L386" s="115"/>
      <c r="M386" s="115">
        <v>25</v>
      </c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/>
      <c r="AL386" s="115"/>
      <c r="AM386" s="115"/>
      <c r="AN386" s="115"/>
      <c r="AO386" s="115"/>
      <c r="AP386" s="159"/>
    </row>
    <row r="387" spans="1:42" s="129" customFormat="1">
      <c r="A387" s="165">
        <v>1</v>
      </c>
      <c r="B387" s="115" t="s">
        <v>321</v>
      </c>
      <c r="C387" s="115"/>
      <c r="D387" s="115" t="s">
        <v>321</v>
      </c>
      <c r="E387" s="115">
        <v>4</v>
      </c>
      <c r="F387" s="115" t="s">
        <v>663</v>
      </c>
      <c r="G387" s="115">
        <v>50</v>
      </c>
      <c r="H387" s="115" t="s">
        <v>764</v>
      </c>
      <c r="I387" s="117" t="s">
        <v>230</v>
      </c>
      <c r="J387" s="115" t="s">
        <v>664</v>
      </c>
      <c r="K387" s="130" t="s">
        <v>346</v>
      </c>
      <c r="L387" s="133"/>
      <c r="M387" s="133">
        <v>25</v>
      </c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  <c r="AP387" s="172"/>
    </row>
    <row r="388" spans="1:42" s="129" customFormat="1" ht="15" thickBot="1">
      <c r="A388" s="166">
        <v>1</v>
      </c>
      <c r="B388" s="118" t="s">
        <v>321</v>
      </c>
      <c r="C388" s="118"/>
      <c r="D388" s="118" t="s">
        <v>321</v>
      </c>
      <c r="E388" s="118">
        <v>4</v>
      </c>
      <c r="F388" s="118" t="s">
        <v>663</v>
      </c>
      <c r="G388" s="118">
        <v>51</v>
      </c>
      <c r="H388" s="118" t="s">
        <v>227</v>
      </c>
      <c r="I388" s="119" t="s">
        <v>230</v>
      </c>
      <c r="J388" s="118" t="s">
        <v>664</v>
      </c>
      <c r="K388" s="131" t="s">
        <v>346</v>
      </c>
      <c r="L388" s="118"/>
      <c r="M388" s="118">
        <v>25</v>
      </c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  <c r="AL388" s="118"/>
      <c r="AM388" s="118"/>
      <c r="AN388" s="118"/>
      <c r="AO388" s="118"/>
      <c r="AP388" s="161"/>
    </row>
    <row r="389" spans="1:42" s="129" customFormat="1">
      <c r="A389" s="116">
        <v>1</v>
      </c>
      <c r="B389" s="116" t="s">
        <v>321</v>
      </c>
      <c r="C389" s="116"/>
      <c r="D389" s="116" t="s">
        <v>321</v>
      </c>
      <c r="E389" s="116">
        <v>4</v>
      </c>
      <c r="F389" s="116" t="s">
        <v>663</v>
      </c>
      <c r="G389" s="116">
        <v>52</v>
      </c>
      <c r="H389" s="157" t="s">
        <v>761</v>
      </c>
      <c r="I389" s="121" t="s">
        <v>231</v>
      </c>
      <c r="J389" s="113" t="s">
        <v>664</v>
      </c>
      <c r="K389" s="212" t="s">
        <v>346</v>
      </c>
      <c r="L389" s="113"/>
      <c r="M389" s="116">
        <v>25</v>
      </c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</row>
    <row r="390" spans="1:42" s="129" customFormat="1">
      <c r="A390" s="115">
        <v>1</v>
      </c>
      <c r="B390" s="115" t="s">
        <v>321</v>
      </c>
      <c r="C390" s="115"/>
      <c r="D390" s="115" t="s">
        <v>321</v>
      </c>
      <c r="E390" s="115">
        <v>4</v>
      </c>
      <c r="F390" s="115" t="s">
        <v>663</v>
      </c>
      <c r="G390" s="115">
        <v>53</v>
      </c>
      <c r="H390" s="115" t="s">
        <v>212</v>
      </c>
      <c r="I390" s="117" t="s">
        <v>231</v>
      </c>
      <c r="J390" s="133" t="s">
        <v>664</v>
      </c>
      <c r="K390" s="132" t="s">
        <v>346</v>
      </c>
      <c r="L390" s="133"/>
      <c r="M390" s="115">
        <v>25</v>
      </c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  <c r="AL390" s="133"/>
      <c r="AM390" s="133"/>
      <c r="AN390" s="133"/>
      <c r="AO390" s="133"/>
      <c r="AP390" s="133"/>
    </row>
    <row r="391" spans="1:42" s="129" customFormat="1">
      <c r="A391" s="115">
        <v>1</v>
      </c>
      <c r="B391" s="115" t="s">
        <v>321</v>
      </c>
      <c r="C391" s="115"/>
      <c r="D391" s="115" t="s">
        <v>321</v>
      </c>
      <c r="E391" s="115">
        <v>4</v>
      </c>
      <c r="F391" s="115" t="s">
        <v>663</v>
      </c>
      <c r="G391" s="115">
        <v>54</v>
      </c>
      <c r="H391" s="115" t="s">
        <v>768</v>
      </c>
      <c r="I391" s="117" t="s">
        <v>231</v>
      </c>
      <c r="J391" s="133" t="s">
        <v>664</v>
      </c>
      <c r="K391" s="132" t="s">
        <v>346</v>
      </c>
      <c r="L391" s="133"/>
      <c r="M391" s="115">
        <v>25</v>
      </c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  <c r="AL391" s="133"/>
      <c r="AM391" s="133"/>
      <c r="AN391" s="133"/>
      <c r="AO391" s="133"/>
      <c r="AP391" s="133"/>
    </row>
    <row r="392" spans="1:42" s="129" customFormat="1">
      <c r="A392" s="115">
        <v>1</v>
      </c>
      <c r="B392" s="115" t="s">
        <v>321</v>
      </c>
      <c r="C392" s="115"/>
      <c r="D392" s="115" t="s">
        <v>321</v>
      </c>
      <c r="E392" s="115">
        <v>4</v>
      </c>
      <c r="F392" s="115" t="s">
        <v>663</v>
      </c>
      <c r="G392" s="116">
        <v>55</v>
      </c>
      <c r="H392" s="115" t="s">
        <v>763</v>
      </c>
      <c r="I392" s="117" t="s">
        <v>231</v>
      </c>
      <c r="J392" s="133" t="s">
        <v>664</v>
      </c>
      <c r="K392" s="132" t="s">
        <v>346</v>
      </c>
      <c r="L392" s="133"/>
      <c r="M392" s="115">
        <v>25</v>
      </c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  <c r="AL392" s="133"/>
      <c r="AM392" s="133"/>
      <c r="AN392" s="133"/>
      <c r="AO392" s="133"/>
      <c r="AP392" s="133"/>
    </row>
    <row r="393" spans="1:42" s="129" customFormat="1">
      <c r="A393" s="115">
        <v>1</v>
      </c>
      <c r="B393" s="115" t="s">
        <v>321</v>
      </c>
      <c r="C393" s="115"/>
      <c r="D393" s="115" t="s">
        <v>321</v>
      </c>
      <c r="E393" s="115">
        <v>4</v>
      </c>
      <c r="F393" s="115" t="s">
        <v>663</v>
      </c>
      <c r="G393" s="115">
        <v>56</v>
      </c>
      <c r="H393" s="115" t="s">
        <v>215</v>
      </c>
      <c r="I393" s="117" t="s">
        <v>231</v>
      </c>
      <c r="J393" s="133" t="s">
        <v>664</v>
      </c>
      <c r="K393" s="132" t="s">
        <v>346</v>
      </c>
      <c r="L393" s="133"/>
      <c r="M393" s="115">
        <v>25</v>
      </c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133"/>
      <c r="AO393" s="133"/>
      <c r="AP393" s="133"/>
    </row>
    <row r="394" spans="1:42" s="129" customFormat="1">
      <c r="A394" s="115">
        <v>1</v>
      </c>
      <c r="B394" s="115" t="s">
        <v>321</v>
      </c>
      <c r="C394" s="115"/>
      <c r="D394" s="115" t="s">
        <v>321</v>
      </c>
      <c r="E394" s="115">
        <v>4</v>
      </c>
      <c r="F394" s="115" t="s">
        <v>663</v>
      </c>
      <c r="G394" s="115">
        <v>57</v>
      </c>
      <c r="H394" s="115" t="s">
        <v>216</v>
      </c>
      <c r="I394" s="117" t="s">
        <v>231</v>
      </c>
      <c r="J394" s="133" t="s">
        <v>664</v>
      </c>
      <c r="K394" s="132" t="s">
        <v>346</v>
      </c>
      <c r="L394" s="133"/>
      <c r="M394" s="115">
        <v>25</v>
      </c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  <c r="AL394" s="133"/>
      <c r="AM394" s="133"/>
      <c r="AN394" s="133"/>
      <c r="AO394" s="133"/>
      <c r="AP394" s="133"/>
    </row>
    <row r="395" spans="1:42" s="129" customFormat="1">
      <c r="A395" s="115">
        <v>1</v>
      </c>
      <c r="B395" s="115" t="s">
        <v>321</v>
      </c>
      <c r="C395" s="115"/>
      <c r="D395" s="115" t="s">
        <v>321</v>
      </c>
      <c r="E395" s="115">
        <v>4</v>
      </c>
      <c r="F395" s="115" t="s">
        <v>663</v>
      </c>
      <c r="G395" s="115">
        <v>58</v>
      </c>
      <c r="H395" s="115" t="s">
        <v>765</v>
      </c>
      <c r="I395" s="117" t="s">
        <v>231</v>
      </c>
      <c r="J395" s="133" t="s">
        <v>664</v>
      </c>
      <c r="K395" s="132" t="s">
        <v>346</v>
      </c>
      <c r="L395" s="133"/>
      <c r="M395" s="115">
        <v>25</v>
      </c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  <c r="AL395" s="133"/>
      <c r="AM395" s="133"/>
      <c r="AN395" s="133"/>
      <c r="AO395" s="133"/>
      <c r="AP395" s="133"/>
    </row>
    <row r="396" spans="1:42" s="129" customFormat="1">
      <c r="A396" s="115">
        <v>1</v>
      </c>
      <c r="B396" s="115" t="s">
        <v>321</v>
      </c>
      <c r="C396" s="115"/>
      <c r="D396" s="115" t="s">
        <v>321</v>
      </c>
      <c r="E396" s="115">
        <v>4</v>
      </c>
      <c r="F396" s="115" t="s">
        <v>663</v>
      </c>
      <c r="G396" s="115">
        <v>59</v>
      </c>
      <c r="H396" s="115" t="s">
        <v>766</v>
      </c>
      <c r="I396" s="117" t="s">
        <v>231</v>
      </c>
      <c r="J396" s="133" t="s">
        <v>664</v>
      </c>
      <c r="K396" s="132" t="s">
        <v>346</v>
      </c>
      <c r="L396" s="133"/>
      <c r="M396" s="115">
        <v>25</v>
      </c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  <c r="AL396" s="133"/>
      <c r="AM396" s="133"/>
      <c r="AN396" s="133"/>
      <c r="AO396" s="133"/>
      <c r="AP396" s="133"/>
    </row>
    <row r="397" spans="1:42" s="129" customFormat="1">
      <c r="A397" s="115">
        <v>1</v>
      </c>
      <c r="B397" s="115" t="s">
        <v>321</v>
      </c>
      <c r="C397" s="115"/>
      <c r="D397" s="115" t="s">
        <v>321</v>
      </c>
      <c r="E397" s="115">
        <v>4</v>
      </c>
      <c r="F397" s="115" t="s">
        <v>663</v>
      </c>
      <c r="G397" s="115">
        <v>60</v>
      </c>
      <c r="H397" s="115" t="s">
        <v>767</v>
      </c>
      <c r="I397" s="117" t="s">
        <v>231</v>
      </c>
      <c r="J397" s="133" t="s">
        <v>664</v>
      </c>
      <c r="K397" s="132" t="s">
        <v>346</v>
      </c>
      <c r="L397" s="133"/>
      <c r="M397" s="115">
        <v>25</v>
      </c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  <c r="AL397" s="133"/>
      <c r="AM397" s="133"/>
      <c r="AN397" s="133"/>
      <c r="AO397" s="133"/>
      <c r="AP397" s="133"/>
    </row>
    <row r="398" spans="1:42" s="129" customFormat="1">
      <c r="A398" s="115">
        <v>1</v>
      </c>
      <c r="B398" s="115" t="s">
        <v>321</v>
      </c>
      <c r="C398" s="115"/>
      <c r="D398" s="115" t="s">
        <v>321</v>
      </c>
      <c r="E398" s="115">
        <v>4</v>
      </c>
      <c r="F398" s="115" t="s">
        <v>663</v>
      </c>
      <c r="G398" s="116">
        <v>61</v>
      </c>
      <c r="H398" s="115" t="s">
        <v>220</v>
      </c>
      <c r="I398" s="117" t="s">
        <v>231</v>
      </c>
      <c r="J398" s="133" t="s">
        <v>664</v>
      </c>
      <c r="K398" s="132" t="s">
        <v>346</v>
      </c>
      <c r="L398" s="133"/>
      <c r="M398" s="115">
        <v>25</v>
      </c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  <c r="AL398" s="133"/>
      <c r="AM398" s="133"/>
      <c r="AN398" s="133"/>
      <c r="AO398" s="133"/>
      <c r="AP398" s="133"/>
    </row>
    <row r="399" spans="1:42" s="129" customFormat="1">
      <c r="A399" s="115">
        <v>1</v>
      </c>
      <c r="B399" s="115" t="s">
        <v>321</v>
      </c>
      <c r="C399" s="115"/>
      <c r="D399" s="115" t="s">
        <v>321</v>
      </c>
      <c r="E399" s="115">
        <v>4</v>
      </c>
      <c r="F399" s="115" t="s">
        <v>663</v>
      </c>
      <c r="G399" s="115">
        <v>62</v>
      </c>
      <c r="H399" s="115" t="s">
        <v>221</v>
      </c>
      <c r="I399" s="117" t="s">
        <v>231</v>
      </c>
      <c r="J399" s="133" t="s">
        <v>664</v>
      </c>
      <c r="K399" s="132" t="s">
        <v>346</v>
      </c>
      <c r="L399" s="133"/>
      <c r="M399" s="115">
        <v>25</v>
      </c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  <c r="AP399" s="133"/>
    </row>
    <row r="400" spans="1:42" s="129" customFormat="1">
      <c r="A400" s="115">
        <v>1</v>
      </c>
      <c r="B400" s="115" t="s">
        <v>321</v>
      </c>
      <c r="C400" s="115"/>
      <c r="D400" s="115" t="s">
        <v>321</v>
      </c>
      <c r="E400" s="115">
        <v>4</v>
      </c>
      <c r="F400" s="115" t="s">
        <v>663</v>
      </c>
      <c r="G400" s="115">
        <v>63</v>
      </c>
      <c r="H400" s="115" t="s">
        <v>222</v>
      </c>
      <c r="I400" s="117" t="s">
        <v>231</v>
      </c>
      <c r="J400" s="133" t="s">
        <v>664</v>
      </c>
      <c r="K400" s="132" t="s">
        <v>346</v>
      </c>
      <c r="L400" s="133"/>
      <c r="M400" s="115">
        <v>25</v>
      </c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  <c r="AP400" s="133"/>
    </row>
    <row r="401" spans="1:42" s="129" customFormat="1">
      <c r="A401" s="115">
        <v>1</v>
      </c>
      <c r="B401" s="115" t="s">
        <v>321</v>
      </c>
      <c r="C401" s="115"/>
      <c r="D401" s="115" t="s">
        <v>321</v>
      </c>
      <c r="E401" s="115">
        <v>4</v>
      </c>
      <c r="F401" s="115" t="s">
        <v>663</v>
      </c>
      <c r="G401" s="115">
        <v>64</v>
      </c>
      <c r="H401" s="115" t="s">
        <v>772</v>
      </c>
      <c r="I401" s="117" t="s">
        <v>231</v>
      </c>
      <c r="J401" s="133" t="s">
        <v>664</v>
      </c>
      <c r="K401" s="132" t="s">
        <v>346</v>
      </c>
      <c r="L401" s="133"/>
      <c r="M401" s="115">
        <v>25</v>
      </c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  <c r="AL401" s="133"/>
      <c r="AM401" s="133"/>
      <c r="AN401" s="133"/>
      <c r="AO401" s="133"/>
      <c r="AP401" s="133"/>
    </row>
    <row r="402" spans="1:42" s="129" customFormat="1">
      <c r="A402" s="115">
        <v>1</v>
      </c>
      <c r="B402" s="115" t="s">
        <v>321</v>
      </c>
      <c r="C402" s="115"/>
      <c r="D402" s="115" t="s">
        <v>321</v>
      </c>
      <c r="E402" s="115">
        <v>4</v>
      </c>
      <c r="F402" s="115" t="s">
        <v>663</v>
      </c>
      <c r="G402" s="115">
        <v>65</v>
      </c>
      <c r="H402" s="115" t="s">
        <v>224</v>
      </c>
      <c r="I402" s="117" t="s">
        <v>231</v>
      </c>
      <c r="J402" s="133" t="s">
        <v>664</v>
      </c>
      <c r="K402" s="132" t="s">
        <v>346</v>
      </c>
      <c r="L402" s="133"/>
      <c r="M402" s="115">
        <v>25</v>
      </c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</row>
    <row r="403" spans="1:42" s="129" customFormat="1">
      <c r="A403" s="115">
        <v>1</v>
      </c>
      <c r="B403" s="115" t="s">
        <v>321</v>
      </c>
      <c r="C403" s="115"/>
      <c r="D403" s="115" t="s">
        <v>321</v>
      </c>
      <c r="E403" s="115">
        <v>4</v>
      </c>
      <c r="F403" s="115" t="s">
        <v>663</v>
      </c>
      <c r="G403" s="115">
        <v>66</v>
      </c>
      <c r="H403" s="115" t="s">
        <v>762</v>
      </c>
      <c r="I403" s="117" t="s">
        <v>231</v>
      </c>
      <c r="J403" s="133" t="s">
        <v>664</v>
      </c>
      <c r="K403" s="132" t="s">
        <v>346</v>
      </c>
      <c r="L403" s="133"/>
      <c r="M403" s="115">
        <v>25</v>
      </c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  <c r="AP403" s="133"/>
    </row>
    <row r="404" spans="1:42" s="129" customFormat="1">
      <c r="A404" s="115">
        <v>1</v>
      </c>
      <c r="B404" s="115" t="s">
        <v>321</v>
      </c>
      <c r="C404" s="115"/>
      <c r="D404" s="115" t="s">
        <v>321</v>
      </c>
      <c r="E404" s="115">
        <v>4</v>
      </c>
      <c r="F404" s="115" t="s">
        <v>663</v>
      </c>
      <c r="G404" s="116">
        <v>67</v>
      </c>
      <c r="H404" s="115" t="s">
        <v>764</v>
      </c>
      <c r="I404" s="117" t="s">
        <v>231</v>
      </c>
      <c r="J404" s="133" t="s">
        <v>664</v>
      </c>
      <c r="K404" s="132" t="s">
        <v>346</v>
      </c>
      <c r="L404" s="133"/>
      <c r="M404" s="133">
        <v>25</v>
      </c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  <c r="AP404" s="133"/>
    </row>
    <row r="405" spans="1:42" s="129" customFormat="1" ht="15" thickBot="1">
      <c r="A405" s="133">
        <v>1</v>
      </c>
      <c r="B405" s="133" t="s">
        <v>321</v>
      </c>
      <c r="C405" s="133"/>
      <c r="D405" s="133" t="s">
        <v>321</v>
      </c>
      <c r="E405" s="133">
        <v>4</v>
      </c>
      <c r="F405" s="133" t="s">
        <v>663</v>
      </c>
      <c r="G405" s="133">
        <v>68</v>
      </c>
      <c r="H405" s="118" t="s">
        <v>227</v>
      </c>
      <c r="I405" s="143" t="s">
        <v>231</v>
      </c>
      <c r="J405" s="133" t="s">
        <v>664</v>
      </c>
      <c r="K405" s="132" t="s">
        <v>346</v>
      </c>
      <c r="L405" s="133"/>
      <c r="M405" s="133">
        <v>25</v>
      </c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</row>
    <row r="406" spans="1:42" s="129" customFormat="1">
      <c r="A406" s="162">
        <v>1</v>
      </c>
      <c r="B406" s="157" t="s">
        <v>321</v>
      </c>
      <c r="C406" s="157"/>
      <c r="D406" s="157" t="s">
        <v>321</v>
      </c>
      <c r="E406" s="157">
        <v>4</v>
      </c>
      <c r="F406" s="157" t="s">
        <v>663</v>
      </c>
      <c r="G406" s="157">
        <v>69</v>
      </c>
      <c r="H406" s="157" t="s">
        <v>761</v>
      </c>
      <c r="I406" s="163" t="s">
        <v>232</v>
      </c>
      <c r="J406" s="208" t="s">
        <v>664</v>
      </c>
      <c r="K406" s="210" t="s">
        <v>346</v>
      </c>
      <c r="L406" s="208"/>
      <c r="M406" s="157">
        <v>25</v>
      </c>
      <c r="N406" s="208"/>
      <c r="O406" s="208"/>
      <c r="P406" s="208"/>
      <c r="Q406" s="208"/>
      <c r="R406" s="208"/>
      <c r="S406" s="208"/>
      <c r="T406" s="208"/>
      <c r="U406" s="208"/>
      <c r="V406" s="208"/>
      <c r="W406" s="208"/>
      <c r="X406" s="208"/>
      <c r="Y406" s="208"/>
      <c r="Z406" s="208"/>
      <c r="AA406" s="208"/>
      <c r="AB406" s="208"/>
      <c r="AC406" s="208"/>
      <c r="AD406" s="208"/>
      <c r="AE406" s="208"/>
      <c r="AF406" s="208"/>
      <c r="AG406" s="208"/>
      <c r="AH406" s="208"/>
      <c r="AI406" s="208"/>
      <c r="AJ406" s="208"/>
      <c r="AK406" s="208"/>
      <c r="AL406" s="208"/>
      <c r="AM406" s="208"/>
      <c r="AN406" s="208"/>
      <c r="AO406" s="208"/>
      <c r="AP406" s="211"/>
    </row>
    <row r="407" spans="1:42" s="129" customFormat="1">
      <c r="A407" s="165">
        <v>1</v>
      </c>
      <c r="B407" s="115" t="s">
        <v>321</v>
      </c>
      <c r="C407" s="115"/>
      <c r="D407" s="115" t="s">
        <v>321</v>
      </c>
      <c r="E407" s="115">
        <v>4</v>
      </c>
      <c r="F407" s="115" t="s">
        <v>663</v>
      </c>
      <c r="G407" s="115">
        <v>70</v>
      </c>
      <c r="H407" s="115" t="s">
        <v>212</v>
      </c>
      <c r="I407" s="117" t="s">
        <v>232</v>
      </c>
      <c r="J407" s="133" t="s">
        <v>664</v>
      </c>
      <c r="K407" s="132" t="s">
        <v>346</v>
      </c>
      <c r="L407" s="133"/>
      <c r="M407" s="115">
        <v>25</v>
      </c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  <c r="AP407" s="172"/>
    </row>
    <row r="408" spans="1:42" s="129" customFormat="1">
      <c r="A408" s="165">
        <v>1</v>
      </c>
      <c r="B408" s="115" t="s">
        <v>321</v>
      </c>
      <c r="C408" s="115"/>
      <c r="D408" s="115" t="s">
        <v>321</v>
      </c>
      <c r="E408" s="115">
        <v>4</v>
      </c>
      <c r="F408" s="115" t="s">
        <v>663</v>
      </c>
      <c r="G408" s="115">
        <v>71</v>
      </c>
      <c r="H408" s="115" t="s">
        <v>768</v>
      </c>
      <c r="I408" s="117" t="s">
        <v>232</v>
      </c>
      <c r="J408" s="133" t="s">
        <v>664</v>
      </c>
      <c r="K408" s="132" t="s">
        <v>346</v>
      </c>
      <c r="L408" s="133"/>
      <c r="M408" s="115">
        <v>25</v>
      </c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72"/>
    </row>
    <row r="409" spans="1:42" s="129" customFormat="1">
      <c r="A409" s="165">
        <v>1</v>
      </c>
      <c r="B409" s="115" t="s">
        <v>321</v>
      </c>
      <c r="C409" s="115"/>
      <c r="D409" s="115" t="s">
        <v>321</v>
      </c>
      <c r="E409" s="115">
        <v>4</v>
      </c>
      <c r="F409" s="115" t="s">
        <v>663</v>
      </c>
      <c r="G409" s="115">
        <v>72</v>
      </c>
      <c r="H409" s="115" t="s">
        <v>763</v>
      </c>
      <c r="I409" s="117" t="s">
        <v>232</v>
      </c>
      <c r="J409" s="133" t="s">
        <v>664</v>
      </c>
      <c r="K409" s="132" t="s">
        <v>346</v>
      </c>
      <c r="L409" s="133"/>
      <c r="M409" s="115">
        <v>25</v>
      </c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72"/>
    </row>
    <row r="410" spans="1:42" s="129" customFormat="1">
      <c r="A410" s="165">
        <v>1</v>
      </c>
      <c r="B410" s="115" t="s">
        <v>321</v>
      </c>
      <c r="C410" s="115"/>
      <c r="D410" s="115" t="s">
        <v>321</v>
      </c>
      <c r="E410" s="115">
        <v>4</v>
      </c>
      <c r="F410" s="115" t="s">
        <v>663</v>
      </c>
      <c r="G410" s="116">
        <v>73</v>
      </c>
      <c r="H410" s="115" t="s">
        <v>215</v>
      </c>
      <c r="I410" s="117" t="s">
        <v>232</v>
      </c>
      <c r="J410" s="133" t="s">
        <v>664</v>
      </c>
      <c r="K410" s="132" t="s">
        <v>346</v>
      </c>
      <c r="L410" s="133"/>
      <c r="M410" s="115">
        <v>25</v>
      </c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  <c r="AP410" s="172"/>
    </row>
    <row r="411" spans="1:42" s="129" customFormat="1">
      <c r="A411" s="165">
        <v>1</v>
      </c>
      <c r="B411" s="115" t="s">
        <v>321</v>
      </c>
      <c r="C411" s="115"/>
      <c r="D411" s="115" t="s">
        <v>321</v>
      </c>
      <c r="E411" s="115">
        <v>4</v>
      </c>
      <c r="F411" s="115" t="s">
        <v>663</v>
      </c>
      <c r="G411" s="115">
        <v>74</v>
      </c>
      <c r="H411" s="115" t="s">
        <v>216</v>
      </c>
      <c r="I411" s="117" t="s">
        <v>232</v>
      </c>
      <c r="J411" s="133" t="s">
        <v>664</v>
      </c>
      <c r="K411" s="132" t="s">
        <v>346</v>
      </c>
      <c r="L411" s="133"/>
      <c r="M411" s="115">
        <v>25</v>
      </c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  <c r="AP411" s="172"/>
    </row>
    <row r="412" spans="1:42" s="129" customFormat="1">
      <c r="A412" s="165">
        <v>1</v>
      </c>
      <c r="B412" s="115" t="s">
        <v>321</v>
      </c>
      <c r="C412" s="115"/>
      <c r="D412" s="115" t="s">
        <v>321</v>
      </c>
      <c r="E412" s="115">
        <v>4</v>
      </c>
      <c r="F412" s="115" t="s">
        <v>663</v>
      </c>
      <c r="G412" s="115">
        <v>75</v>
      </c>
      <c r="H412" s="115" t="s">
        <v>765</v>
      </c>
      <c r="I412" s="117" t="s">
        <v>232</v>
      </c>
      <c r="J412" s="133" t="s">
        <v>664</v>
      </c>
      <c r="K412" s="132" t="s">
        <v>346</v>
      </c>
      <c r="L412" s="133"/>
      <c r="M412" s="115">
        <v>25</v>
      </c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  <c r="AL412" s="133"/>
      <c r="AM412" s="133"/>
      <c r="AN412" s="133"/>
      <c r="AO412" s="133"/>
      <c r="AP412" s="172"/>
    </row>
    <row r="413" spans="1:42" s="129" customFormat="1">
      <c r="A413" s="165">
        <v>1</v>
      </c>
      <c r="B413" s="115" t="s">
        <v>321</v>
      </c>
      <c r="C413" s="115"/>
      <c r="D413" s="115" t="s">
        <v>321</v>
      </c>
      <c r="E413" s="115">
        <v>4</v>
      </c>
      <c r="F413" s="115" t="s">
        <v>663</v>
      </c>
      <c r="G413" s="115">
        <v>76</v>
      </c>
      <c r="H413" s="115" t="s">
        <v>766</v>
      </c>
      <c r="I413" s="117" t="s">
        <v>232</v>
      </c>
      <c r="J413" s="133" t="s">
        <v>664</v>
      </c>
      <c r="K413" s="132" t="s">
        <v>346</v>
      </c>
      <c r="L413" s="133"/>
      <c r="M413" s="115">
        <v>25</v>
      </c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  <c r="AL413" s="133"/>
      <c r="AM413" s="133"/>
      <c r="AN413" s="133"/>
      <c r="AO413" s="133"/>
      <c r="AP413" s="172"/>
    </row>
    <row r="414" spans="1:42" s="129" customFormat="1">
      <c r="A414" s="165">
        <v>1</v>
      </c>
      <c r="B414" s="115" t="s">
        <v>321</v>
      </c>
      <c r="C414" s="115"/>
      <c r="D414" s="115" t="s">
        <v>321</v>
      </c>
      <c r="E414" s="115">
        <v>4</v>
      </c>
      <c r="F414" s="115" t="s">
        <v>663</v>
      </c>
      <c r="G414" s="115">
        <v>77</v>
      </c>
      <c r="H414" s="115" t="s">
        <v>767</v>
      </c>
      <c r="I414" s="117" t="s">
        <v>232</v>
      </c>
      <c r="J414" s="133" t="s">
        <v>664</v>
      </c>
      <c r="K414" s="132" t="s">
        <v>346</v>
      </c>
      <c r="L414" s="133"/>
      <c r="M414" s="115">
        <v>25</v>
      </c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  <c r="AP414" s="172"/>
    </row>
    <row r="415" spans="1:42" s="129" customFormat="1">
      <c r="A415" s="165">
        <v>1</v>
      </c>
      <c r="B415" s="115" t="s">
        <v>321</v>
      </c>
      <c r="C415" s="115"/>
      <c r="D415" s="115" t="s">
        <v>321</v>
      </c>
      <c r="E415" s="115">
        <v>4</v>
      </c>
      <c r="F415" s="115" t="s">
        <v>663</v>
      </c>
      <c r="G415" s="115">
        <v>78</v>
      </c>
      <c r="H415" s="115" t="s">
        <v>220</v>
      </c>
      <c r="I415" s="117" t="s">
        <v>232</v>
      </c>
      <c r="J415" s="133" t="s">
        <v>664</v>
      </c>
      <c r="K415" s="132" t="s">
        <v>346</v>
      </c>
      <c r="L415" s="133"/>
      <c r="M415" s="115">
        <v>25</v>
      </c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  <c r="AL415" s="133"/>
      <c r="AM415" s="133"/>
      <c r="AN415" s="133"/>
      <c r="AO415" s="133"/>
      <c r="AP415" s="172"/>
    </row>
    <row r="416" spans="1:42" s="129" customFormat="1">
      <c r="A416" s="165">
        <v>1</v>
      </c>
      <c r="B416" s="115" t="s">
        <v>321</v>
      </c>
      <c r="C416" s="115"/>
      <c r="D416" s="115" t="s">
        <v>321</v>
      </c>
      <c r="E416" s="115">
        <v>4</v>
      </c>
      <c r="F416" s="115" t="s">
        <v>663</v>
      </c>
      <c r="G416" s="116">
        <v>79</v>
      </c>
      <c r="H416" s="115" t="s">
        <v>221</v>
      </c>
      <c r="I416" s="117" t="s">
        <v>232</v>
      </c>
      <c r="J416" s="133" t="s">
        <v>664</v>
      </c>
      <c r="K416" s="132" t="s">
        <v>346</v>
      </c>
      <c r="L416" s="133"/>
      <c r="M416" s="115">
        <v>25</v>
      </c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  <c r="AP416" s="172"/>
    </row>
    <row r="417" spans="1:42" s="129" customFormat="1">
      <c r="A417" s="165">
        <v>1</v>
      </c>
      <c r="B417" s="115" t="s">
        <v>321</v>
      </c>
      <c r="C417" s="115"/>
      <c r="D417" s="115" t="s">
        <v>321</v>
      </c>
      <c r="E417" s="115">
        <v>4</v>
      </c>
      <c r="F417" s="115" t="s">
        <v>663</v>
      </c>
      <c r="G417" s="115">
        <v>80</v>
      </c>
      <c r="H417" s="115" t="s">
        <v>222</v>
      </c>
      <c r="I417" s="117" t="s">
        <v>232</v>
      </c>
      <c r="J417" s="133" t="s">
        <v>664</v>
      </c>
      <c r="K417" s="132" t="s">
        <v>346</v>
      </c>
      <c r="L417" s="133"/>
      <c r="M417" s="115">
        <v>25</v>
      </c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  <c r="AP417" s="172"/>
    </row>
    <row r="418" spans="1:42" s="129" customFormat="1">
      <c r="A418" s="165">
        <v>1</v>
      </c>
      <c r="B418" s="115" t="s">
        <v>321</v>
      </c>
      <c r="C418" s="115"/>
      <c r="D418" s="115" t="s">
        <v>321</v>
      </c>
      <c r="E418" s="115">
        <v>4</v>
      </c>
      <c r="F418" s="115" t="s">
        <v>663</v>
      </c>
      <c r="G418" s="115">
        <v>81</v>
      </c>
      <c r="H418" s="115" t="s">
        <v>772</v>
      </c>
      <c r="I418" s="117" t="s">
        <v>232</v>
      </c>
      <c r="J418" s="133" t="s">
        <v>664</v>
      </c>
      <c r="K418" s="132" t="s">
        <v>346</v>
      </c>
      <c r="L418" s="133"/>
      <c r="M418" s="115">
        <v>25</v>
      </c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  <c r="AL418" s="133"/>
      <c r="AM418" s="133"/>
      <c r="AN418" s="133"/>
      <c r="AO418" s="133"/>
      <c r="AP418" s="172"/>
    </row>
    <row r="419" spans="1:42" s="129" customFormat="1">
      <c r="A419" s="165">
        <v>1</v>
      </c>
      <c r="B419" s="115" t="s">
        <v>321</v>
      </c>
      <c r="C419" s="115"/>
      <c r="D419" s="115" t="s">
        <v>321</v>
      </c>
      <c r="E419" s="115">
        <v>4</v>
      </c>
      <c r="F419" s="115" t="s">
        <v>663</v>
      </c>
      <c r="G419" s="115">
        <v>82</v>
      </c>
      <c r="H419" s="115" t="s">
        <v>224</v>
      </c>
      <c r="I419" s="117" t="s">
        <v>232</v>
      </c>
      <c r="J419" s="133" t="s">
        <v>664</v>
      </c>
      <c r="K419" s="132" t="s">
        <v>346</v>
      </c>
      <c r="L419" s="133"/>
      <c r="M419" s="115">
        <v>25</v>
      </c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  <c r="AP419" s="172"/>
    </row>
    <row r="420" spans="1:42" s="129" customFormat="1">
      <c r="A420" s="165">
        <v>1</v>
      </c>
      <c r="B420" s="115" t="s">
        <v>321</v>
      </c>
      <c r="C420" s="115"/>
      <c r="D420" s="115" t="s">
        <v>321</v>
      </c>
      <c r="E420" s="115">
        <v>4</v>
      </c>
      <c r="F420" s="115" t="s">
        <v>663</v>
      </c>
      <c r="G420" s="115">
        <v>83</v>
      </c>
      <c r="H420" s="115" t="s">
        <v>762</v>
      </c>
      <c r="I420" s="117" t="s">
        <v>232</v>
      </c>
      <c r="J420" s="133" t="s">
        <v>664</v>
      </c>
      <c r="K420" s="132" t="s">
        <v>346</v>
      </c>
      <c r="L420" s="133"/>
      <c r="M420" s="115">
        <v>25</v>
      </c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  <c r="AP420" s="172"/>
    </row>
    <row r="421" spans="1:42" s="129" customFormat="1">
      <c r="A421" s="165">
        <v>1</v>
      </c>
      <c r="B421" s="115" t="s">
        <v>321</v>
      </c>
      <c r="C421" s="115"/>
      <c r="D421" s="115" t="s">
        <v>321</v>
      </c>
      <c r="E421" s="115">
        <v>4</v>
      </c>
      <c r="F421" s="115" t="s">
        <v>663</v>
      </c>
      <c r="G421" s="115">
        <v>84</v>
      </c>
      <c r="H421" s="115" t="s">
        <v>764</v>
      </c>
      <c r="I421" s="117" t="s">
        <v>232</v>
      </c>
      <c r="J421" s="133" t="s">
        <v>664</v>
      </c>
      <c r="K421" s="132" t="s">
        <v>346</v>
      </c>
      <c r="L421" s="133"/>
      <c r="M421" s="133">
        <v>25</v>
      </c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  <c r="AP421" s="172"/>
    </row>
    <row r="422" spans="1:42" s="129" customFormat="1" ht="15" thickBot="1">
      <c r="A422" s="166">
        <v>1</v>
      </c>
      <c r="B422" s="118" t="s">
        <v>321</v>
      </c>
      <c r="C422" s="118"/>
      <c r="D422" s="118" t="s">
        <v>321</v>
      </c>
      <c r="E422" s="118">
        <v>4</v>
      </c>
      <c r="F422" s="118" t="s">
        <v>663</v>
      </c>
      <c r="G422" s="160">
        <v>85</v>
      </c>
      <c r="H422" s="118" t="s">
        <v>227</v>
      </c>
      <c r="I422" s="119" t="s">
        <v>232</v>
      </c>
      <c r="J422" s="118" t="s">
        <v>664</v>
      </c>
      <c r="K422" s="131" t="s">
        <v>346</v>
      </c>
      <c r="L422" s="118"/>
      <c r="M422" s="118">
        <v>25</v>
      </c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  <c r="AL422" s="118"/>
      <c r="AM422" s="118"/>
      <c r="AN422" s="118"/>
      <c r="AO422" s="118"/>
      <c r="AP422" s="161"/>
    </row>
    <row r="423" spans="1:42" s="129" customFormat="1">
      <c r="A423" s="116">
        <v>1</v>
      </c>
      <c r="B423" s="116" t="s">
        <v>321</v>
      </c>
      <c r="C423" s="116"/>
      <c r="D423" s="116" t="s">
        <v>321</v>
      </c>
      <c r="E423" s="116">
        <v>4</v>
      </c>
      <c r="F423" s="116" t="s">
        <v>663</v>
      </c>
      <c r="G423" s="116">
        <v>86</v>
      </c>
      <c r="H423" s="157" t="s">
        <v>761</v>
      </c>
      <c r="I423" s="121" t="s">
        <v>233</v>
      </c>
      <c r="J423" s="113" t="s">
        <v>664</v>
      </c>
      <c r="K423" s="212" t="s">
        <v>346</v>
      </c>
      <c r="L423" s="113"/>
      <c r="M423" s="116">
        <v>25</v>
      </c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</row>
    <row r="424" spans="1:42" s="129" customFormat="1">
      <c r="A424" s="115">
        <v>1</v>
      </c>
      <c r="B424" s="115" t="s">
        <v>321</v>
      </c>
      <c r="C424" s="115"/>
      <c r="D424" s="115" t="s">
        <v>321</v>
      </c>
      <c r="E424" s="115">
        <v>4</v>
      </c>
      <c r="F424" s="115" t="s">
        <v>663</v>
      </c>
      <c r="G424" s="115">
        <v>87</v>
      </c>
      <c r="H424" s="115" t="s">
        <v>212</v>
      </c>
      <c r="I424" s="117" t="s">
        <v>233</v>
      </c>
      <c r="J424" s="115" t="s">
        <v>664</v>
      </c>
      <c r="K424" s="130" t="s">
        <v>346</v>
      </c>
      <c r="L424" s="115"/>
      <c r="M424" s="115">
        <v>25</v>
      </c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5"/>
      <c r="AJ424" s="115"/>
      <c r="AK424" s="115"/>
      <c r="AL424" s="115"/>
      <c r="AM424" s="115"/>
      <c r="AN424" s="115"/>
      <c r="AO424" s="115"/>
      <c r="AP424" s="115"/>
    </row>
    <row r="425" spans="1:42" s="129" customFormat="1">
      <c r="A425" s="115">
        <v>1</v>
      </c>
      <c r="B425" s="115" t="s">
        <v>321</v>
      </c>
      <c r="C425" s="115"/>
      <c r="D425" s="115" t="s">
        <v>321</v>
      </c>
      <c r="E425" s="115">
        <v>4</v>
      </c>
      <c r="F425" s="115" t="s">
        <v>663</v>
      </c>
      <c r="G425" s="115">
        <v>88</v>
      </c>
      <c r="H425" s="115" t="s">
        <v>768</v>
      </c>
      <c r="I425" s="117" t="s">
        <v>233</v>
      </c>
      <c r="J425" s="115" t="s">
        <v>664</v>
      </c>
      <c r="K425" s="130" t="s">
        <v>346</v>
      </c>
      <c r="L425" s="115"/>
      <c r="M425" s="115">
        <v>25</v>
      </c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  <c r="AM425" s="115"/>
      <c r="AN425" s="115"/>
      <c r="AO425" s="115"/>
      <c r="AP425" s="115"/>
    </row>
    <row r="426" spans="1:42" s="129" customFormat="1">
      <c r="A426" s="115">
        <v>1</v>
      </c>
      <c r="B426" s="115" t="s">
        <v>321</v>
      </c>
      <c r="C426" s="115"/>
      <c r="D426" s="115" t="s">
        <v>321</v>
      </c>
      <c r="E426" s="115">
        <v>4</v>
      </c>
      <c r="F426" s="115" t="s">
        <v>663</v>
      </c>
      <c r="G426" s="115">
        <v>89</v>
      </c>
      <c r="H426" s="115" t="s">
        <v>763</v>
      </c>
      <c r="I426" s="117" t="s">
        <v>233</v>
      </c>
      <c r="J426" s="115" t="s">
        <v>664</v>
      </c>
      <c r="K426" s="130" t="s">
        <v>346</v>
      </c>
      <c r="L426" s="115"/>
      <c r="M426" s="115">
        <v>25</v>
      </c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5"/>
      <c r="AJ426" s="115"/>
      <c r="AK426" s="115"/>
      <c r="AL426" s="115"/>
      <c r="AM426" s="115"/>
      <c r="AN426" s="115"/>
      <c r="AO426" s="115"/>
      <c r="AP426" s="115"/>
    </row>
    <row r="427" spans="1:42" s="129" customFormat="1">
      <c r="A427" s="115">
        <v>1</v>
      </c>
      <c r="B427" s="115" t="s">
        <v>321</v>
      </c>
      <c r="C427" s="115"/>
      <c r="D427" s="115" t="s">
        <v>321</v>
      </c>
      <c r="E427" s="115">
        <v>4</v>
      </c>
      <c r="F427" s="115" t="s">
        <v>663</v>
      </c>
      <c r="G427" s="115">
        <v>90</v>
      </c>
      <c r="H427" s="115" t="s">
        <v>215</v>
      </c>
      <c r="I427" s="117" t="s">
        <v>233</v>
      </c>
      <c r="J427" s="115" t="s">
        <v>664</v>
      </c>
      <c r="K427" s="130" t="s">
        <v>346</v>
      </c>
      <c r="L427" s="115"/>
      <c r="M427" s="115">
        <v>25</v>
      </c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  <c r="AM427" s="115"/>
      <c r="AN427" s="115"/>
      <c r="AO427" s="115"/>
      <c r="AP427" s="115"/>
    </row>
    <row r="428" spans="1:42" s="129" customFormat="1">
      <c r="A428" s="115">
        <v>1</v>
      </c>
      <c r="B428" s="115" t="s">
        <v>321</v>
      </c>
      <c r="C428" s="115"/>
      <c r="D428" s="115" t="s">
        <v>321</v>
      </c>
      <c r="E428" s="115">
        <v>4</v>
      </c>
      <c r="F428" s="115" t="s">
        <v>663</v>
      </c>
      <c r="G428" s="116">
        <v>91</v>
      </c>
      <c r="H428" s="115" t="s">
        <v>216</v>
      </c>
      <c r="I428" s="117" t="s">
        <v>233</v>
      </c>
      <c r="J428" s="115" t="s">
        <v>664</v>
      </c>
      <c r="K428" s="130" t="s">
        <v>346</v>
      </c>
      <c r="L428" s="115"/>
      <c r="M428" s="115">
        <v>25</v>
      </c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  <c r="AP428" s="115"/>
    </row>
    <row r="429" spans="1:42" s="129" customFormat="1">
      <c r="A429" s="115">
        <v>1</v>
      </c>
      <c r="B429" s="115" t="s">
        <v>321</v>
      </c>
      <c r="C429" s="115"/>
      <c r="D429" s="115" t="s">
        <v>321</v>
      </c>
      <c r="E429" s="115">
        <v>4</v>
      </c>
      <c r="F429" s="115" t="s">
        <v>663</v>
      </c>
      <c r="G429" s="115">
        <v>92</v>
      </c>
      <c r="H429" s="115" t="s">
        <v>765</v>
      </c>
      <c r="I429" s="117" t="s">
        <v>233</v>
      </c>
      <c r="J429" s="115" t="s">
        <v>664</v>
      </c>
      <c r="K429" s="130" t="s">
        <v>346</v>
      </c>
      <c r="L429" s="115"/>
      <c r="M429" s="115">
        <v>25</v>
      </c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5"/>
      <c r="AJ429" s="115"/>
      <c r="AK429" s="115"/>
      <c r="AL429" s="115"/>
      <c r="AM429" s="115"/>
      <c r="AN429" s="115"/>
      <c r="AO429" s="115"/>
      <c r="AP429" s="115"/>
    </row>
    <row r="430" spans="1:42" s="129" customFormat="1">
      <c r="A430" s="115">
        <v>1</v>
      </c>
      <c r="B430" s="115" t="s">
        <v>321</v>
      </c>
      <c r="C430" s="115"/>
      <c r="D430" s="115" t="s">
        <v>321</v>
      </c>
      <c r="E430" s="115">
        <v>4</v>
      </c>
      <c r="F430" s="115" t="s">
        <v>663</v>
      </c>
      <c r="G430" s="115">
        <v>93</v>
      </c>
      <c r="H430" s="115" t="s">
        <v>766</v>
      </c>
      <c r="I430" s="117" t="s">
        <v>233</v>
      </c>
      <c r="J430" s="115" t="s">
        <v>664</v>
      </c>
      <c r="K430" s="130" t="s">
        <v>346</v>
      </c>
      <c r="L430" s="115"/>
      <c r="M430" s="115">
        <v>25</v>
      </c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5"/>
      <c r="AJ430" s="115"/>
      <c r="AK430" s="115"/>
      <c r="AL430" s="115"/>
      <c r="AM430" s="115"/>
      <c r="AN430" s="115"/>
      <c r="AO430" s="115"/>
      <c r="AP430" s="115"/>
    </row>
    <row r="431" spans="1:42" s="129" customFormat="1">
      <c r="A431" s="115">
        <v>1</v>
      </c>
      <c r="B431" s="115" t="s">
        <v>321</v>
      </c>
      <c r="C431" s="115"/>
      <c r="D431" s="115" t="s">
        <v>321</v>
      </c>
      <c r="E431" s="115">
        <v>4</v>
      </c>
      <c r="F431" s="115" t="s">
        <v>663</v>
      </c>
      <c r="G431" s="115">
        <v>94</v>
      </c>
      <c r="H431" s="115" t="s">
        <v>767</v>
      </c>
      <c r="I431" s="117" t="s">
        <v>233</v>
      </c>
      <c r="J431" s="115" t="s">
        <v>664</v>
      </c>
      <c r="K431" s="130" t="s">
        <v>346</v>
      </c>
      <c r="L431" s="115"/>
      <c r="M431" s="115">
        <v>25</v>
      </c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5"/>
      <c r="AJ431" s="115"/>
      <c r="AK431" s="115"/>
      <c r="AL431" s="115"/>
      <c r="AM431" s="115"/>
      <c r="AN431" s="115"/>
      <c r="AO431" s="115"/>
      <c r="AP431" s="115"/>
    </row>
    <row r="432" spans="1:42" s="129" customFormat="1">
      <c r="A432" s="115">
        <v>1</v>
      </c>
      <c r="B432" s="115" t="s">
        <v>321</v>
      </c>
      <c r="C432" s="115"/>
      <c r="D432" s="115" t="s">
        <v>321</v>
      </c>
      <c r="E432" s="115">
        <v>4</v>
      </c>
      <c r="F432" s="115" t="s">
        <v>663</v>
      </c>
      <c r="G432" s="115">
        <v>95</v>
      </c>
      <c r="H432" s="115" t="s">
        <v>220</v>
      </c>
      <c r="I432" s="117" t="s">
        <v>233</v>
      </c>
      <c r="J432" s="115" t="s">
        <v>664</v>
      </c>
      <c r="K432" s="130" t="s">
        <v>346</v>
      </c>
      <c r="L432" s="115"/>
      <c r="M432" s="115">
        <v>25</v>
      </c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5"/>
      <c r="AJ432" s="115"/>
      <c r="AK432" s="115"/>
      <c r="AL432" s="115"/>
      <c r="AM432" s="115"/>
      <c r="AN432" s="115"/>
      <c r="AO432" s="115"/>
      <c r="AP432" s="115"/>
    </row>
    <row r="433" spans="1:42" s="129" customFormat="1">
      <c r="A433" s="115">
        <v>1</v>
      </c>
      <c r="B433" s="115" t="s">
        <v>321</v>
      </c>
      <c r="C433" s="115"/>
      <c r="D433" s="115" t="s">
        <v>321</v>
      </c>
      <c r="E433" s="115">
        <v>4</v>
      </c>
      <c r="F433" s="115" t="s">
        <v>663</v>
      </c>
      <c r="G433" s="115">
        <v>96</v>
      </c>
      <c r="H433" s="115" t="s">
        <v>221</v>
      </c>
      <c r="I433" s="117" t="s">
        <v>233</v>
      </c>
      <c r="J433" s="115" t="s">
        <v>664</v>
      </c>
      <c r="K433" s="130" t="s">
        <v>346</v>
      </c>
      <c r="L433" s="115"/>
      <c r="M433" s="115">
        <v>25</v>
      </c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5"/>
      <c r="AJ433" s="115"/>
      <c r="AK433" s="115"/>
      <c r="AL433" s="115"/>
      <c r="AM433" s="115"/>
      <c r="AN433" s="115"/>
      <c r="AO433" s="115"/>
      <c r="AP433" s="115"/>
    </row>
    <row r="434" spans="1:42" s="129" customFormat="1">
      <c r="A434" s="115">
        <v>1</v>
      </c>
      <c r="B434" s="115" t="s">
        <v>321</v>
      </c>
      <c r="C434" s="115"/>
      <c r="D434" s="115" t="s">
        <v>321</v>
      </c>
      <c r="E434" s="115">
        <v>4</v>
      </c>
      <c r="F434" s="115" t="s">
        <v>663</v>
      </c>
      <c r="G434" s="116">
        <v>97</v>
      </c>
      <c r="H434" s="115" t="s">
        <v>222</v>
      </c>
      <c r="I434" s="117" t="s">
        <v>233</v>
      </c>
      <c r="J434" s="115" t="s">
        <v>664</v>
      </c>
      <c r="K434" s="130" t="s">
        <v>346</v>
      </c>
      <c r="L434" s="115"/>
      <c r="M434" s="115">
        <v>25</v>
      </c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5"/>
      <c r="AJ434" s="115"/>
      <c r="AK434" s="115"/>
      <c r="AL434" s="115"/>
      <c r="AM434" s="115"/>
      <c r="AN434" s="115"/>
      <c r="AO434" s="115"/>
      <c r="AP434" s="115"/>
    </row>
    <row r="435" spans="1:42" s="129" customFormat="1">
      <c r="A435" s="115">
        <v>1</v>
      </c>
      <c r="B435" s="115" t="s">
        <v>321</v>
      </c>
      <c r="C435" s="115"/>
      <c r="D435" s="115" t="s">
        <v>321</v>
      </c>
      <c r="E435" s="115">
        <v>4</v>
      </c>
      <c r="F435" s="115" t="s">
        <v>663</v>
      </c>
      <c r="G435" s="115">
        <v>98</v>
      </c>
      <c r="H435" s="115" t="s">
        <v>772</v>
      </c>
      <c r="I435" s="117" t="s">
        <v>233</v>
      </c>
      <c r="J435" s="115" t="s">
        <v>664</v>
      </c>
      <c r="K435" s="130" t="s">
        <v>346</v>
      </c>
      <c r="L435" s="115"/>
      <c r="M435" s="115">
        <v>25</v>
      </c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5"/>
      <c r="AJ435" s="115"/>
      <c r="AK435" s="115"/>
      <c r="AL435" s="115"/>
      <c r="AM435" s="115"/>
      <c r="AN435" s="115"/>
      <c r="AO435" s="115"/>
      <c r="AP435" s="115"/>
    </row>
    <row r="436" spans="1:42" s="129" customFormat="1">
      <c r="A436" s="115">
        <v>1</v>
      </c>
      <c r="B436" s="115" t="s">
        <v>321</v>
      </c>
      <c r="C436" s="115"/>
      <c r="D436" s="115" t="s">
        <v>321</v>
      </c>
      <c r="E436" s="115">
        <v>4</v>
      </c>
      <c r="F436" s="115" t="s">
        <v>663</v>
      </c>
      <c r="G436" s="115">
        <v>99</v>
      </c>
      <c r="H436" s="115" t="s">
        <v>224</v>
      </c>
      <c r="I436" s="117" t="s">
        <v>233</v>
      </c>
      <c r="J436" s="115" t="s">
        <v>664</v>
      </c>
      <c r="K436" s="130" t="s">
        <v>346</v>
      </c>
      <c r="L436" s="115"/>
      <c r="M436" s="115">
        <v>25</v>
      </c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  <c r="AM436" s="115"/>
      <c r="AN436" s="115"/>
      <c r="AO436" s="115"/>
      <c r="AP436" s="115"/>
    </row>
    <row r="437" spans="1:42" s="129" customFormat="1">
      <c r="A437" s="115">
        <v>1</v>
      </c>
      <c r="B437" s="115" t="s">
        <v>321</v>
      </c>
      <c r="C437" s="115"/>
      <c r="D437" s="115" t="s">
        <v>321</v>
      </c>
      <c r="E437" s="115">
        <v>4</v>
      </c>
      <c r="F437" s="115" t="s">
        <v>663</v>
      </c>
      <c r="G437" s="115">
        <v>100</v>
      </c>
      <c r="H437" s="115" t="s">
        <v>762</v>
      </c>
      <c r="I437" s="117" t="s">
        <v>233</v>
      </c>
      <c r="J437" s="115" t="s">
        <v>664</v>
      </c>
      <c r="K437" s="130" t="s">
        <v>346</v>
      </c>
      <c r="L437" s="115"/>
      <c r="M437" s="115">
        <v>25</v>
      </c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5"/>
      <c r="AJ437" s="115"/>
      <c r="AK437" s="115"/>
      <c r="AL437" s="115"/>
      <c r="AM437" s="115"/>
      <c r="AN437" s="115"/>
      <c r="AO437" s="115"/>
      <c r="AP437" s="115"/>
    </row>
    <row r="438" spans="1:42" s="129" customFormat="1">
      <c r="A438" s="115">
        <v>1</v>
      </c>
      <c r="B438" s="115" t="s">
        <v>321</v>
      </c>
      <c r="C438" s="115"/>
      <c r="D438" s="115" t="s">
        <v>321</v>
      </c>
      <c r="E438" s="115">
        <v>4</v>
      </c>
      <c r="F438" s="115" t="s">
        <v>663</v>
      </c>
      <c r="G438" s="115">
        <v>101</v>
      </c>
      <c r="H438" s="115" t="s">
        <v>764</v>
      </c>
      <c r="I438" s="117" t="s">
        <v>233</v>
      </c>
      <c r="J438" s="115" t="s">
        <v>664</v>
      </c>
      <c r="K438" s="130" t="s">
        <v>346</v>
      </c>
      <c r="L438" s="133"/>
      <c r="M438" s="133">
        <v>25</v>
      </c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  <c r="AL438" s="133"/>
      <c r="AM438" s="133"/>
      <c r="AN438" s="133"/>
      <c r="AO438" s="133"/>
      <c r="AP438" s="133"/>
    </row>
    <row r="439" spans="1:42" s="129" customFormat="1" ht="15" thickBot="1">
      <c r="A439" s="133">
        <v>1</v>
      </c>
      <c r="B439" s="133" t="s">
        <v>321</v>
      </c>
      <c r="C439" s="133"/>
      <c r="D439" s="133" t="s">
        <v>321</v>
      </c>
      <c r="E439" s="133">
        <v>2</v>
      </c>
      <c r="F439" s="133" t="s">
        <v>663</v>
      </c>
      <c r="G439" s="133">
        <v>102</v>
      </c>
      <c r="H439" s="118" t="s">
        <v>227</v>
      </c>
      <c r="I439" s="143" t="s">
        <v>233</v>
      </c>
      <c r="J439" s="133" t="s">
        <v>664</v>
      </c>
      <c r="K439" s="132" t="s">
        <v>346</v>
      </c>
      <c r="L439" s="133"/>
      <c r="M439" s="133">
        <v>25</v>
      </c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  <c r="AL439" s="133"/>
      <c r="AM439" s="133"/>
      <c r="AN439" s="133"/>
      <c r="AO439" s="133"/>
      <c r="AP439" s="133"/>
    </row>
    <row r="440" spans="1:42" s="129" customFormat="1">
      <c r="A440" s="162">
        <v>1</v>
      </c>
      <c r="B440" s="157" t="s">
        <v>321</v>
      </c>
      <c r="C440" s="157"/>
      <c r="D440" s="157" t="s">
        <v>321</v>
      </c>
      <c r="E440" s="157">
        <v>4</v>
      </c>
      <c r="F440" s="157" t="s">
        <v>663</v>
      </c>
      <c r="G440" s="157">
        <v>103</v>
      </c>
      <c r="H440" s="208" t="s">
        <v>229</v>
      </c>
      <c r="I440" s="209" t="s">
        <v>211</v>
      </c>
      <c r="J440" s="208" t="s">
        <v>664</v>
      </c>
      <c r="K440" s="210" t="s">
        <v>346</v>
      </c>
      <c r="L440" s="208"/>
      <c r="M440" s="208">
        <v>20</v>
      </c>
      <c r="N440" s="208"/>
      <c r="O440" s="208"/>
      <c r="P440" s="208"/>
      <c r="Q440" s="208"/>
      <c r="R440" s="208"/>
      <c r="S440" s="208"/>
      <c r="T440" s="208"/>
      <c r="U440" s="208"/>
      <c r="V440" s="208"/>
      <c r="W440" s="208"/>
      <c r="X440" s="208"/>
      <c r="Y440" s="208"/>
      <c r="Z440" s="208"/>
      <c r="AA440" s="208"/>
      <c r="AB440" s="208"/>
      <c r="AC440" s="208"/>
      <c r="AD440" s="208"/>
      <c r="AE440" s="208"/>
      <c r="AF440" s="208"/>
      <c r="AG440" s="208"/>
      <c r="AH440" s="208"/>
      <c r="AI440" s="208"/>
      <c r="AJ440" s="208"/>
      <c r="AK440" s="208"/>
      <c r="AL440" s="208"/>
      <c r="AM440" s="208"/>
      <c r="AN440" s="208"/>
      <c r="AO440" s="208"/>
      <c r="AP440" s="211"/>
    </row>
    <row r="441" spans="1:42" s="129" customFormat="1">
      <c r="A441" s="165">
        <v>1</v>
      </c>
      <c r="B441" s="115" t="s">
        <v>321</v>
      </c>
      <c r="C441" s="115"/>
      <c r="D441" s="115" t="s">
        <v>321</v>
      </c>
      <c r="E441" s="115">
        <v>4</v>
      </c>
      <c r="F441" s="115" t="s">
        <v>663</v>
      </c>
      <c r="G441" s="115">
        <v>104</v>
      </c>
      <c r="H441" s="133" t="s">
        <v>229</v>
      </c>
      <c r="I441" s="143" t="s">
        <v>228</v>
      </c>
      <c r="J441" s="133" t="s">
        <v>664</v>
      </c>
      <c r="K441" s="132" t="s">
        <v>346</v>
      </c>
      <c r="L441" s="133"/>
      <c r="M441" s="133">
        <v>20</v>
      </c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  <c r="AL441" s="133"/>
      <c r="AM441" s="133"/>
      <c r="AN441" s="133"/>
      <c r="AO441" s="133"/>
      <c r="AP441" s="172"/>
    </row>
    <row r="442" spans="1:42" s="129" customFormat="1">
      <c r="A442" s="165">
        <v>1</v>
      </c>
      <c r="B442" s="115" t="s">
        <v>321</v>
      </c>
      <c r="C442" s="115"/>
      <c r="D442" s="115" t="s">
        <v>321</v>
      </c>
      <c r="E442" s="115">
        <v>4</v>
      </c>
      <c r="F442" s="115" t="s">
        <v>663</v>
      </c>
      <c r="G442" s="115">
        <v>105</v>
      </c>
      <c r="H442" s="133" t="s">
        <v>229</v>
      </c>
      <c r="I442" s="143" t="s">
        <v>230</v>
      </c>
      <c r="J442" s="133" t="s">
        <v>664</v>
      </c>
      <c r="K442" s="132" t="s">
        <v>346</v>
      </c>
      <c r="L442" s="133"/>
      <c r="M442" s="133">
        <v>20</v>
      </c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  <c r="AL442" s="133"/>
      <c r="AM442" s="133"/>
      <c r="AN442" s="133"/>
      <c r="AO442" s="133"/>
      <c r="AP442" s="172"/>
    </row>
    <row r="443" spans="1:42" s="129" customFormat="1">
      <c r="A443" s="165">
        <v>1</v>
      </c>
      <c r="B443" s="115" t="s">
        <v>321</v>
      </c>
      <c r="C443" s="115"/>
      <c r="D443" s="115" t="s">
        <v>321</v>
      </c>
      <c r="E443" s="115">
        <v>4</v>
      </c>
      <c r="F443" s="115" t="s">
        <v>663</v>
      </c>
      <c r="G443" s="115">
        <v>106</v>
      </c>
      <c r="H443" s="115" t="s">
        <v>229</v>
      </c>
      <c r="I443" s="117" t="s">
        <v>231</v>
      </c>
      <c r="J443" s="133" t="s">
        <v>664</v>
      </c>
      <c r="K443" s="132" t="s">
        <v>346</v>
      </c>
      <c r="L443" s="133"/>
      <c r="M443" s="133">
        <v>20</v>
      </c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  <c r="AL443" s="133"/>
      <c r="AM443" s="133"/>
      <c r="AN443" s="133"/>
      <c r="AO443" s="133"/>
      <c r="AP443" s="172"/>
    </row>
    <row r="444" spans="1:42" s="129" customFormat="1">
      <c r="A444" s="165">
        <v>1</v>
      </c>
      <c r="B444" s="115" t="s">
        <v>321</v>
      </c>
      <c r="C444" s="115"/>
      <c r="D444" s="115" t="s">
        <v>321</v>
      </c>
      <c r="E444" s="115">
        <v>4</v>
      </c>
      <c r="F444" s="115" t="s">
        <v>663</v>
      </c>
      <c r="G444" s="115">
        <v>107</v>
      </c>
      <c r="H444" s="115" t="s">
        <v>229</v>
      </c>
      <c r="I444" s="117" t="s">
        <v>232</v>
      </c>
      <c r="J444" s="115" t="s">
        <v>664</v>
      </c>
      <c r="K444" s="132" t="s">
        <v>346</v>
      </c>
      <c r="L444" s="133"/>
      <c r="M444" s="133">
        <v>20</v>
      </c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  <c r="AL444" s="133"/>
      <c r="AM444" s="133"/>
      <c r="AN444" s="133"/>
      <c r="AO444" s="133"/>
      <c r="AP444" s="172"/>
    </row>
    <row r="445" spans="1:42" s="129" customFormat="1" ht="15" thickBot="1">
      <c r="A445" s="166">
        <v>1</v>
      </c>
      <c r="B445" s="118" t="s">
        <v>321</v>
      </c>
      <c r="C445" s="118"/>
      <c r="D445" s="118" t="s">
        <v>321</v>
      </c>
      <c r="E445" s="118">
        <v>4</v>
      </c>
      <c r="F445" s="118" t="s">
        <v>663</v>
      </c>
      <c r="G445" s="118">
        <v>108</v>
      </c>
      <c r="H445" s="118" t="s">
        <v>229</v>
      </c>
      <c r="I445" s="119" t="s">
        <v>233</v>
      </c>
      <c r="J445" s="118" t="s">
        <v>664</v>
      </c>
      <c r="K445" s="131" t="s">
        <v>346</v>
      </c>
      <c r="L445" s="118"/>
      <c r="M445" s="118">
        <v>20</v>
      </c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  <c r="AL445" s="118"/>
      <c r="AM445" s="118"/>
      <c r="AN445" s="118"/>
      <c r="AO445" s="118"/>
      <c r="AP445" s="16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 codeName="Sheet3"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21875" defaultRowHeight="14.4"/>
  <cols>
    <col min="1" max="1" width="24.77734375" bestFit="1" customWidth="1"/>
    <col min="2" max="2" width="16.5546875" bestFit="1" customWidth="1"/>
    <col min="3" max="3" width="10.21875" bestFit="1" customWidth="1"/>
  </cols>
  <sheetData>
    <row r="1" spans="1:3" ht="15" thickBot="1">
      <c r="A1" s="86" t="s">
        <v>109</v>
      </c>
      <c r="B1" s="102" t="s">
        <v>110</v>
      </c>
      <c r="C1" s="103" t="s">
        <v>111</v>
      </c>
    </row>
    <row r="2" spans="1:3">
      <c r="A2" s="100" t="s">
        <v>112</v>
      </c>
      <c r="B2" s="91" t="s">
        <v>112</v>
      </c>
      <c r="C2" s="101" t="s">
        <v>113</v>
      </c>
    </row>
    <row r="3" spans="1:3">
      <c r="A3" s="95" t="s">
        <v>114</v>
      </c>
      <c r="B3" s="67" t="s">
        <v>114</v>
      </c>
      <c r="C3" s="96" t="s">
        <v>113</v>
      </c>
    </row>
    <row r="4" spans="1:3">
      <c r="A4" s="95" t="s">
        <v>115</v>
      </c>
      <c r="B4" s="67" t="s">
        <v>115</v>
      </c>
      <c r="C4" s="96" t="s">
        <v>113</v>
      </c>
    </row>
    <row r="5" spans="1:3">
      <c r="A5" s="95" t="s">
        <v>116</v>
      </c>
      <c r="B5" s="67" t="s">
        <v>116</v>
      </c>
      <c r="C5" s="96" t="s">
        <v>113</v>
      </c>
    </row>
    <row r="6" spans="1:3">
      <c r="A6" s="97" t="s">
        <v>117</v>
      </c>
      <c r="B6" s="67" t="s">
        <v>118</v>
      </c>
      <c r="C6" s="96" t="s">
        <v>113</v>
      </c>
    </row>
    <row r="7" spans="1:3">
      <c r="A7" s="95" t="s">
        <v>119</v>
      </c>
      <c r="B7" s="67" t="s">
        <v>119</v>
      </c>
      <c r="C7" s="96" t="s">
        <v>113</v>
      </c>
    </row>
    <row r="8" spans="1:3">
      <c r="A8" s="97" t="s">
        <v>117</v>
      </c>
      <c r="B8" s="67" t="s">
        <v>120</v>
      </c>
      <c r="C8" s="96" t="s">
        <v>113</v>
      </c>
    </row>
    <row r="9" spans="1:3">
      <c r="A9" s="95" t="s">
        <v>121</v>
      </c>
      <c r="B9" s="67" t="s">
        <v>122</v>
      </c>
      <c r="C9" s="96" t="s">
        <v>113</v>
      </c>
    </row>
    <row r="10" spans="1:3">
      <c r="A10" s="95" t="s">
        <v>123</v>
      </c>
      <c r="B10" s="50" t="s">
        <v>117</v>
      </c>
      <c r="C10" s="96" t="s">
        <v>124</v>
      </c>
    </row>
    <row r="11" spans="1:3">
      <c r="A11" s="97" t="s">
        <v>117</v>
      </c>
      <c r="B11" s="67" t="s">
        <v>125</v>
      </c>
      <c r="C11" s="96" t="s">
        <v>113</v>
      </c>
    </row>
    <row r="12" spans="1:3">
      <c r="A12" s="95" t="s">
        <v>126</v>
      </c>
      <c r="B12" s="67" t="s">
        <v>127</v>
      </c>
      <c r="C12" s="96" t="s">
        <v>113</v>
      </c>
    </row>
    <row r="13" spans="1:3">
      <c r="A13" s="97" t="s">
        <v>117</v>
      </c>
      <c r="B13" s="67" t="s">
        <v>128</v>
      </c>
      <c r="C13" s="96" t="s">
        <v>113</v>
      </c>
    </row>
    <row r="14" spans="1:3">
      <c r="A14" s="95" t="s">
        <v>129</v>
      </c>
      <c r="B14" s="67" t="s">
        <v>130</v>
      </c>
      <c r="C14" s="96" t="s">
        <v>113</v>
      </c>
    </row>
    <row r="15" spans="1:3">
      <c r="A15" s="97" t="s">
        <v>117</v>
      </c>
      <c r="B15" s="67" t="s">
        <v>131</v>
      </c>
      <c r="C15" s="96" t="s">
        <v>113</v>
      </c>
    </row>
    <row r="16" spans="1:3">
      <c r="A16" s="97" t="s">
        <v>117</v>
      </c>
      <c r="B16" s="67" t="s">
        <v>132</v>
      </c>
      <c r="C16" s="96" t="s">
        <v>113</v>
      </c>
    </row>
    <row r="17" spans="1:3">
      <c r="A17" s="97" t="s">
        <v>117</v>
      </c>
      <c r="B17" s="67" t="s">
        <v>133</v>
      </c>
      <c r="C17" s="96" t="s">
        <v>113</v>
      </c>
    </row>
    <row r="18" spans="1:3">
      <c r="A18" s="97" t="s">
        <v>117</v>
      </c>
      <c r="B18" s="173" t="s">
        <v>134</v>
      </c>
      <c r="C18" s="96" t="s">
        <v>113</v>
      </c>
    </row>
    <row r="19" spans="1:3">
      <c r="A19" s="97" t="s">
        <v>117</v>
      </c>
      <c r="B19" s="67" t="s">
        <v>135</v>
      </c>
      <c r="C19" s="96" t="s">
        <v>113</v>
      </c>
    </row>
    <row r="20" spans="1:3">
      <c r="A20" s="95" t="s">
        <v>136</v>
      </c>
      <c r="B20" s="67" t="s">
        <v>136</v>
      </c>
      <c r="C20" s="96" t="s">
        <v>137</v>
      </c>
    </row>
    <row r="21" spans="1:3">
      <c r="A21" s="95" t="s">
        <v>138</v>
      </c>
      <c r="B21" s="67" t="s">
        <v>138</v>
      </c>
      <c r="C21" s="96" t="s">
        <v>137</v>
      </c>
    </row>
    <row r="22" spans="1:3">
      <c r="A22" s="95" t="s">
        <v>139</v>
      </c>
      <c r="B22" s="67" t="s">
        <v>139</v>
      </c>
      <c r="C22" s="96" t="s">
        <v>137</v>
      </c>
    </row>
    <row r="23" spans="1:3">
      <c r="A23" s="95" t="s">
        <v>140</v>
      </c>
      <c r="B23" s="67" t="s">
        <v>140</v>
      </c>
      <c r="C23" s="96" t="s">
        <v>137</v>
      </c>
    </row>
    <row r="24" spans="1:3">
      <c r="A24" s="97" t="s">
        <v>117</v>
      </c>
      <c r="B24" s="67" t="s">
        <v>141</v>
      </c>
      <c r="C24" s="96" t="s">
        <v>137</v>
      </c>
    </row>
    <row r="25" spans="1:3">
      <c r="A25" s="97" t="s">
        <v>117</v>
      </c>
      <c r="B25" s="67" t="s">
        <v>142</v>
      </c>
      <c r="C25" s="96" t="s">
        <v>137</v>
      </c>
    </row>
    <row r="26" spans="1:3">
      <c r="A26" s="97" t="s">
        <v>117</v>
      </c>
      <c r="B26" s="67" t="s">
        <v>143</v>
      </c>
      <c r="C26" s="96" t="s">
        <v>137</v>
      </c>
    </row>
    <row r="27" spans="1:3">
      <c r="A27" s="97" t="s">
        <v>117</v>
      </c>
      <c r="B27" s="67" t="s">
        <v>144</v>
      </c>
      <c r="C27" s="96" t="s">
        <v>137</v>
      </c>
    </row>
    <row r="28" spans="1:3">
      <c r="A28" s="95" t="s">
        <v>145</v>
      </c>
      <c r="B28" s="67" t="s">
        <v>145</v>
      </c>
      <c r="C28" s="96" t="s">
        <v>137</v>
      </c>
    </row>
    <row r="29" spans="1:3">
      <c r="A29" s="95" t="s">
        <v>146</v>
      </c>
      <c r="B29" s="67" t="s">
        <v>147</v>
      </c>
      <c r="C29" s="96" t="s">
        <v>137</v>
      </c>
    </row>
    <row r="30" spans="1:3" ht="15" thickBot="1">
      <c r="A30" s="98" t="s">
        <v>148</v>
      </c>
      <c r="B30" s="92" t="s">
        <v>149</v>
      </c>
      <c r="C30" s="99" t="s">
        <v>137</v>
      </c>
    </row>
    <row r="31" spans="1:3" ht="15" thickBot="1">
      <c r="A31" s="106" t="s">
        <v>150</v>
      </c>
      <c r="B31" s="104" t="s">
        <v>150</v>
      </c>
      <c r="C31" s="105" t="s">
        <v>150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9A81-54D8-421C-8219-FE13A7FEA650}">
  <sheetPr codeName="Sheet30">
    <tabColor theme="8" tint="0.59999389629810485"/>
  </sheetPr>
  <dimension ref="A1:AL148"/>
  <sheetViews>
    <sheetView zoomScale="90" zoomScaleNormal="90" workbookViewId="0">
      <pane ySplit="1" topLeftCell="A63" activePane="bottomLeft" state="frozen"/>
      <selection pane="bottomLeft" activeCell="AL145" sqref="AL145"/>
    </sheetView>
  </sheetViews>
  <sheetFormatPr defaultColWidth="11.21875" defaultRowHeight="14.4"/>
  <cols>
    <col min="2" max="2" width="28" customWidth="1"/>
    <col min="3" max="3" width="7.21875" customWidth="1"/>
    <col min="4" max="4" width="16.5546875" customWidth="1"/>
    <col min="5" max="5" width="17.44140625" customWidth="1"/>
    <col min="7" max="7" width="20.44140625" customWidth="1"/>
    <col min="8" max="8" width="16.21875" bestFit="1" customWidth="1"/>
    <col min="9" max="9" width="12" bestFit="1" customWidth="1"/>
  </cols>
  <sheetData>
    <row r="1" spans="1:38">
      <c r="A1" t="s">
        <v>305</v>
      </c>
      <c r="B1" s="4" t="s">
        <v>310</v>
      </c>
      <c r="C1" s="4" t="s">
        <v>0</v>
      </c>
      <c r="D1" s="4" t="s">
        <v>111</v>
      </c>
      <c r="E1" s="4" t="s">
        <v>79</v>
      </c>
      <c r="F1" s="4" t="s">
        <v>83</v>
      </c>
      <c r="G1" s="15" t="s">
        <v>599</v>
      </c>
      <c r="H1" s="4" t="s">
        <v>393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>
      <c r="A2" t="s">
        <v>320</v>
      </c>
      <c r="B2" s="3" t="s">
        <v>243</v>
      </c>
      <c r="C2" s="3">
        <v>1</v>
      </c>
      <c r="D2" s="3" t="s">
        <v>124</v>
      </c>
      <c r="E2" s="3" t="s">
        <v>614</v>
      </c>
      <c r="F2" s="364" t="s">
        <v>665</v>
      </c>
      <c r="G2" s="3">
        <v>1</v>
      </c>
      <c r="H2" s="3" t="s">
        <v>346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t="s">
        <v>320</v>
      </c>
      <c r="B3" s="3" t="s">
        <v>243</v>
      </c>
      <c r="C3" s="3">
        <v>1</v>
      </c>
      <c r="D3" s="3" t="s">
        <v>124</v>
      </c>
      <c r="E3" s="3" t="s">
        <v>666</v>
      </c>
      <c r="F3" s="364" t="s">
        <v>665</v>
      </c>
      <c r="G3" s="3">
        <v>1</v>
      </c>
      <c r="H3" s="3" t="s">
        <v>346</v>
      </c>
      <c r="I3" s="418">
        <v>86</v>
      </c>
      <c r="J3" s="41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t="s">
        <v>320</v>
      </c>
      <c r="B4" s="3" t="s">
        <v>243</v>
      </c>
      <c r="C4" s="3">
        <v>1</v>
      </c>
      <c r="D4" s="3" t="s">
        <v>124</v>
      </c>
      <c r="E4" s="3" t="s">
        <v>618</v>
      </c>
      <c r="F4" s="363" t="s">
        <v>639</v>
      </c>
      <c r="G4" s="3">
        <v>1</v>
      </c>
      <c r="H4" s="3" t="s">
        <v>346</v>
      </c>
      <c r="I4" s="418">
        <v>100</v>
      </c>
      <c r="J4" s="41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t="s">
        <v>320</v>
      </c>
      <c r="B5" s="353" t="s">
        <v>667</v>
      </c>
      <c r="C5" s="353">
        <v>2</v>
      </c>
      <c r="D5" s="353" t="s">
        <v>245</v>
      </c>
      <c r="E5" s="353" t="s">
        <v>614</v>
      </c>
      <c r="F5" s="354" t="s">
        <v>668</v>
      </c>
      <c r="G5" s="353">
        <v>1</v>
      </c>
      <c r="H5" s="353" t="s">
        <v>346</v>
      </c>
      <c r="I5" s="419">
        <f>7629/858</f>
        <v>8.8916083916083917</v>
      </c>
      <c r="J5" s="41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t="s">
        <v>320</v>
      </c>
      <c r="B6" s="353" t="s">
        <v>667</v>
      </c>
      <c r="C6" s="353">
        <v>2</v>
      </c>
      <c r="D6" s="353" t="s">
        <v>245</v>
      </c>
      <c r="E6" s="353" t="s">
        <v>616</v>
      </c>
      <c r="F6" s="354" t="s">
        <v>668</v>
      </c>
      <c r="G6" s="353">
        <v>1</v>
      </c>
      <c r="H6" s="353" t="s">
        <v>346</v>
      </c>
      <c r="I6" s="445">
        <f>229/858</f>
        <v>0.26689976689976691</v>
      </c>
      <c r="J6" s="41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t="s">
        <v>320</v>
      </c>
      <c r="B7" s="353" t="s">
        <v>667</v>
      </c>
      <c r="C7" s="353">
        <v>2</v>
      </c>
      <c r="D7" s="353" t="s">
        <v>245</v>
      </c>
      <c r="E7" s="353" t="s">
        <v>618</v>
      </c>
      <c r="F7" s="354" t="s">
        <v>639</v>
      </c>
      <c r="G7" s="353">
        <v>1</v>
      </c>
      <c r="H7" s="353" t="s">
        <v>346</v>
      </c>
      <c r="I7" s="418">
        <v>10</v>
      </c>
      <c r="J7" s="41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t="s">
        <v>320</v>
      </c>
      <c r="B8" s="353" t="s">
        <v>667</v>
      </c>
      <c r="C8" s="353">
        <v>2</v>
      </c>
      <c r="D8" s="353" t="s">
        <v>245</v>
      </c>
      <c r="E8" s="353" t="s">
        <v>617</v>
      </c>
      <c r="F8" s="354" t="s">
        <v>668</v>
      </c>
      <c r="G8" s="353">
        <v>1</v>
      </c>
      <c r="H8" s="353" t="s">
        <v>346</v>
      </c>
      <c r="I8" s="418">
        <f>1245/858</f>
        <v>1.451048951048951</v>
      </c>
      <c r="J8" s="41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t="s">
        <v>320</v>
      </c>
      <c r="B9" s="350" t="s">
        <v>667</v>
      </c>
      <c r="C9" s="350">
        <v>3</v>
      </c>
      <c r="D9" s="350" t="s">
        <v>396</v>
      </c>
      <c r="E9" s="350" t="s">
        <v>614</v>
      </c>
      <c r="F9" s="352" t="s">
        <v>668</v>
      </c>
      <c r="G9" s="350">
        <v>1</v>
      </c>
      <c r="H9" s="350" t="s">
        <v>346</v>
      </c>
      <c r="I9" s="419">
        <f>2620/149</f>
        <v>17.583892617449663</v>
      </c>
      <c r="J9" s="41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t="s">
        <v>320</v>
      </c>
      <c r="B10" s="350" t="s">
        <v>667</v>
      </c>
      <c r="C10" s="350">
        <v>3</v>
      </c>
      <c r="D10" s="350" t="s">
        <v>396</v>
      </c>
      <c r="E10" s="350" t="s">
        <v>616</v>
      </c>
      <c r="F10" s="352" t="s">
        <v>668</v>
      </c>
      <c r="G10" s="350">
        <v>1</v>
      </c>
      <c r="H10" s="350" t="s">
        <v>346</v>
      </c>
      <c r="I10" s="418">
        <f>79/149</f>
        <v>0.53020134228187921</v>
      </c>
      <c r="J10" s="41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t="s">
        <v>320</v>
      </c>
      <c r="B11" s="350" t="s">
        <v>667</v>
      </c>
      <c r="C11" s="350">
        <v>3</v>
      </c>
      <c r="D11" s="350" t="s">
        <v>396</v>
      </c>
      <c r="E11" s="350" t="s">
        <v>618</v>
      </c>
      <c r="F11" s="352" t="s">
        <v>639</v>
      </c>
      <c r="G11" s="350">
        <v>1</v>
      </c>
      <c r="H11" s="350" t="s">
        <v>346</v>
      </c>
      <c r="I11" s="418">
        <v>10</v>
      </c>
      <c r="J11" s="418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t="s">
        <v>320</v>
      </c>
      <c r="B12" s="350" t="s">
        <v>667</v>
      </c>
      <c r="C12" s="350">
        <v>3</v>
      </c>
      <c r="D12" s="350" t="s">
        <v>396</v>
      </c>
      <c r="E12" s="350" t="s">
        <v>617</v>
      </c>
      <c r="F12" s="352" t="s">
        <v>668</v>
      </c>
      <c r="G12" s="350">
        <v>1</v>
      </c>
      <c r="H12" s="350" t="s">
        <v>346</v>
      </c>
      <c r="I12" s="418">
        <f>551/149</f>
        <v>3.6979865771812079</v>
      </c>
      <c r="J12" s="418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t="s">
        <v>320</v>
      </c>
      <c r="B13" s="353" t="s">
        <v>667</v>
      </c>
      <c r="C13" s="353">
        <v>4</v>
      </c>
      <c r="D13" s="353" t="s">
        <v>397</v>
      </c>
      <c r="E13" s="353" t="s">
        <v>614</v>
      </c>
      <c r="F13" s="354" t="s">
        <v>668</v>
      </c>
      <c r="G13" s="353">
        <v>1</v>
      </c>
      <c r="H13" s="353" t="s">
        <v>346</v>
      </c>
      <c r="I13" s="418">
        <f>1867/165</f>
        <v>11.315151515151515</v>
      </c>
      <c r="J13" s="41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t="s">
        <v>320</v>
      </c>
      <c r="B14" s="353" t="s">
        <v>667</v>
      </c>
      <c r="C14" s="353">
        <v>4</v>
      </c>
      <c r="D14" s="353" t="s">
        <v>397</v>
      </c>
      <c r="E14" s="353" t="s">
        <v>616</v>
      </c>
      <c r="F14" s="354" t="s">
        <v>668</v>
      </c>
      <c r="G14" s="353">
        <v>1</v>
      </c>
      <c r="H14" s="353" t="s">
        <v>346</v>
      </c>
      <c r="I14" s="418">
        <f>56/165</f>
        <v>0.33939393939393941</v>
      </c>
      <c r="J14" s="418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t="s">
        <v>320</v>
      </c>
      <c r="B15" s="353" t="s">
        <v>667</v>
      </c>
      <c r="C15" s="353">
        <v>4</v>
      </c>
      <c r="D15" s="353" t="s">
        <v>397</v>
      </c>
      <c r="E15" s="353" t="s">
        <v>618</v>
      </c>
      <c r="F15" s="354" t="s">
        <v>639</v>
      </c>
      <c r="G15" s="353">
        <v>1</v>
      </c>
      <c r="H15" s="353" t="s">
        <v>346</v>
      </c>
      <c r="I15" s="418">
        <v>10</v>
      </c>
      <c r="J15" s="418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t="s">
        <v>320</v>
      </c>
      <c r="B16" s="353" t="s">
        <v>667</v>
      </c>
      <c r="C16" s="353">
        <v>4</v>
      </c>
      <c r="D16" s="353" t="s">
        <v>397</v>
      </c>
      <c r="E16" s="353" t="s">
        <v>617</v>
      </c>
      <c r="F16" s="354" t="s">
        <v>668</v>
      </c>
      <c r="G16" s="353">
        <v>1</v>
      </c>
      <c r="H16" s="353" t="s">
        <v>346</v>
      </c>
      <c r="I16" s="418">
        <f>389/165</f>
        <v>2.3575757575757574</v>
      </c>
      <c r="J16" s="418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t="s">
        <v>320</v>
      </c>
      <c r="B17" s="350" t="s">
        <v>667</v>
      </c>
      <c r="C17" s="350">
        <v>5</v>
      </c>
      <c r="D17" s="350" t="s">
        <v>254</v>
      </c>
      <c r="E17" s="350" t="s">
        <v>614</v>
      </c>
      <c r="F17" s="352" t="s">
        <v>668</v>
      </c>
      <c r="G17" s="350">
        <v>1</v>
      </c>
      <c r="H17" s="350" t="s">
        <v>346</v>
      </c>
      <c r="I17" s="418">
        <f>3451/236</f>
        <v>14.622881355932204</v>
      </c>
      <c r="J17" s="418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t="s">
        <v>320</v>
      </c>
      <c r="B18" s="350" t="s">
        <v>667</v>
      </c>
      <c r="C18" s="350">
        <v>5</v>
      </c>
      <c r="D18" s="350" t="s">
        <v>254</v>
      </c>
      <c r="E18" s="350" t="s">
        <v>616</v>
      </c>
      <c r="F18" s="352" t="s">
        <v>668</v>
      </c>
      <c r="G18" s="350">
        <v>1</v>
      </c>
      <c r="H18" s="350" t="s">
        <v>346</v>
      </c>
      <c r="I18" s="418">
        <f>104/236</f>
        <v>0.44067796610169491</v>
      </c>
      <c r="J18" s="41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t="s">
        <v>320</v>
      </c>
      <c r="B19" s="350" t="s">
        <v>667</v>
      </c>
      <c r="C19" s="350">
        <v>5</v>
      </c>
      <c r="D19" s="350" t="s">
        <v>254</v>
      </c>
      <c r="E19" s="350" t="s">
        <v>618</v>
      </c>
      <c r="F19" s="352" t="s">
        <v>639</v>
      </c>
      <c r="G19" s="350">
        <v>1</v>
      </c>
      <c r="H19" s="350" t="s">
        <v>346</v>
      </c>
      <c r="I19" s="418">
        <v>10</v>
      </c>
      <c r="J19" s="41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t="s">
        <v>320</v>
      </c>
      <c r="B20" s="350" t="s">
        <v>667</v>
      </c>
      <c r="C20" s="350">
        <v>5</v>
      </c>
      <c r="D20" s="350" t="s">
        <v>254</v>
      </c>
      <c r="E20" s="350" t="s">
        <v>617</v>
      </c>
      <c r="F20" s="352" t="s">
        <v>668</v>
      </c>
      <c r="G20" s="350">
        <v>1</v>
      </c>
      <c r="H20" s="350" t="s">
        <v>346</v>
      </c>
      <c r="I20" s="418">
        <f>585/236</f>
        <v>2.4788135593220337</v>
      </c>
      <c r="J20" s="418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t="s">
        <v>320</v>
      </c>
      <c r="B21" s="353" t="s">
        <v>667</v>
      </c>
      <c r="C21" s="353">
        <v>6</v>
      </c>
      <c r="D21" s="353" t="s">
        <v>398</v>
      </c>
      <c r="E21" s="353" t="s">
        <v>614</v>
      </c>
      <c r="F21" s="354" t="s">
        <v>668</v>
      </c>
      <c r="G21" s="353">
        <v>1</v>
      </c>
      <c r="H21" s="353" t="s">
        <v>346</v>
      </c>
      <c r="I21" s="418">
        <f>1867/165</f>
        <v>11.315151515151515</v>
      </c>
      <c r="J21" s="418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t="s">
        <v>320</v>
      </c>
      <c r="B22" s="353" t="s">
        <v>667</v>
      </c>
      <c r="C22" s="353">
        <v>6</v>
      </c>
      <c r="D22" s="353" t="s">
        <v>398</v>
      </c>
      <c r="E22" s="353" t="s">
        <v>616</v>
      </c>
      <c r="F22" s="354" t="s">
        <v>668</v>
      </c>
      <c r="G22" s="353">
        <v>1</v>
      </c>
      <c r="H22" s="353" t="s">
        <v>346</v>
      </c>
      <c r="I22" s="418">
        <f>56/165</f>
        <v>0.33939393939393941</v>
      </c>
      <c r="J22" s="41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t="s">
        <v>320</v>
      </c>
      <c r="B23" s="353" t="s">
        <v>667</v>
      </c>
      <c r="C23" s="353">
        <v>6</v>
      </c>
      <c r="D23" s="353" t="s">
        <v>398</v>
      </c>
      <c r="E23" s="353" t="s">
        <v>618</v>
      </c>
      <c r="F23" s="354" t="s">
        <v>639</v>
      </c>
      <c r="G23" s="353">
        <v>1</v>
      </c>
      <c r="H23" s="353" t="s">
        <v>346</v>
      </c>
      <c r="I23" s="418">
        <v>10</v>
      </c>
      <c r="J23" s="41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t="s">
        <v>320</v>
      </c>
      <c r="B24" s="353" t="s">
        <v>667</v>
      </c>
      <c r="C24" s="353">
        <v>6</v>
      </c>
      <c r="D24" s="353" t="s">
        <v>398</v>
      </c>
      <c r="E24" s="353" t="s">
        <v>617</v>
      </c>
      <c r="F24" s="354" t="s">
        <v>668</v>
      </c>
      <c r="G24" s="353">
        <v>1</v>
      </c>
      <c r="H24" s="353" t="s">
        <v>346</v>
      </c>
      <c r="I24" s="446">
        <f>389/165</f>
        <v>2.3575757575757574</v>
      </c>
      <c r="J24" s="41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t="s">
        <v>320</v>
      </c>
      <c r="B25" s="353" t="s">
        <v>775</v>
      </c>
      <c r="C25" s="353">
        <v>7</v>
      </c>
      <c r="D25" s="353" t="s">
        <v>124</v>
      </c>
      <c r="E25" s="353" t="s">
        <v>669</v>
      </c>
      <c r="F25" s="354" t="s">
        <v>670</v>
      </c>
      <c r="G25" s="353">
        <v>1</v>
      </c>
      <c r="H25" s="353" t="s">
        <v>346</v>
      </c>
      <c r="I25" s="442">
        <f>5*144000*100/(750000*45)</f>
        <v>2.1333333333333333</v>
      </c>
      <c r="J25" s="418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t="s">
        <v>320</v>
      </c>
      <c r="B26" s="353" t="s">
        <v>775</v>
      </c>
      <c r="C26" s="353">
        <v>7</v>
      </c>
      <c r="D26" s="353" t="s">
        <v>124</v>
      </c>
      <c r="E26" s="353" t="s">
        <v>671</v>
      </c>
      <c r="F26" s="354" t="s">
        <v>670</v>
      </c>
      <c r="G26" s="353">
        <v>1</v>
      </c>
      <c r="H26" s="353" t="s">
        <v>346</v>
      </c>
      <c r="I26" s="442">
        <f>0.144*100</f>
        <v>14.399999999999999</v>
      </c>
      <c r="J26" s="418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t="s">
        <v>320</v>
      </c>
      <c r="B27" s="353" t="s">
        <v>775</v>
      </c>
      <c r="C27" s="353">
        <v>7</v>
      </c>
      <c r="D27" s="353" t="s">
        <v>124</v>
      </c>
      <c r="E27" s="353" t="s">
        <v>672</v>
      </c>
      <c r="F27" s="354" t="s">
        <v>670</v>
      </c>
      <c r="G27" s="353">
        <v>1</v>
      </c>
      <c r="H27" s="353" t="s">
        <v>346</v>
      </c>
      <c r="I27" s="442">
        <v>0</v>
      </c>
      <c r="J27" s="418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t="s">
        <v>320</v>
      </c>
      <c r="B28" s="353" t="s">
        <v>776</v>
      </c>
      <c r="C28" s="353">
        <v>7</v>
      </c>
      <c r="D28" s="353" t="s">
        <v>124</v>
      </c>
      <c r="E28" s="353" t="s">
        <v>616</v>
      </c>
      <c r="F28" s="354" t="s">
        <v>670</v>
      </c>
      <c r="G28" s="353">
        <v>1</v>
      </c>
      <c r="H28" s="353" t="s">
        <v>346</v>
      </c>
      <c r="I28" s="446">
        <v>171</v>
      </c>
      <c r="J28" s="418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t="s">
        <v>320</v>
      </c>
      <c r="B29" s="353" t="s">
        <v>777</v>
      </c>
      <c r="C29" s="353">
        <v>7</v>
      </c>
      <c r="D29" s="353" t="s">
        <v>124</v>
      </c>
      <c r="E29" s="353" t="s">
        <v>618</v>
      </c>
      <c r="F29" s="354" t="s">
        <v>670</v>
      </c>
      <c r="G29" s="353">
        <v>1</v>
      </c>
      <c r="H29" s="353" t="s">
        <v>346</v>
      </c>
      <c r="I29" s="446">
        <v>10</v>
      </c>
      <c r="J29" s="41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t="s">
        <v>320</v>
      </c>
      <c r="B30" s="353" t="s">
        <v>776</v>
      </c>
      <c r="C30" s="353">
        <v>7</v>
      </c>
      <c r="D30" s="353" t="s">
        <v>124</v>
      </c>
      <c r="E30" s="353" t="s">
        <v>617</v>
      </c>
      <c r="F30" s="354" t="s">
        <v>670</v>
      </c>
      <c r="G30" s="353">
        <v>1</v>
      </c>
      <c r="H30" s="353" t="s">
        <v>346</v>
      </c>
      <c r="I30" s="446">
        <v>1753</v>
      </c>
      <c r="J30" s="41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t="s">
        <v>320</v>
      </c>
      <c r="B31" s="350" t="s">
        <v>673</v>
      </c>
      <c r="C31" s="350">
        <v>8</v>
      </c>
      <c r="D31" s="350" t="s">
        <v>124</v>
      </c>
      <c r="E31" s="350" t="s">
        <v>669</v>
      </c>
      <c r="F31" s="350" t="s">
        <v>670</v>
      </c>
      <c r="G31" s="350">
        <v>1</v>
      </c>
      <c r="H31" s="350" t="s">
        <v>346</v>
      </c>
      <c r="I31" s="446">
        <v>258.02</v>
      </c>
      <c r="J31" s="41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t="s">
        <v>320</v>
      </c>
      <c r="B32" s="350" t="s">
        <v>673</v>
      </c>
      <c r="C32" s="350">
        <v>8</v>
      </c>
      <c r="D32" s="350" t="s">
        <v>124</v>
      </c>
      <c r="E32" s="350" t="s">
        <v>671</v>
      </c>
      <c r="F32" s="350" t="s">
        <v>670</v>
      </c>
      <c r="G32" s="350">
        <v>1</v>
      </c>
      <c r="H32" s="350" t="s">
        <v>346</v>
      </c>
      <c r="I32" s="446">
        <v>16.21</v>
      </c>
      <c r="J32" s="41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t="s">
        <v>320</v>
      </c>
      <c r="B33" s="350" t="s">
        <v>673</v>
      </c>
      <c r="C33" s="350">
        <v>8</v>
      </c>
      <c r="D33" s="350" t="s">
        <v>124</v>
      </c>
      <c r="E33" s="350" t="s">
        <v>672</v>
      </c>
      <c r="F33" s="350" t="s">
        <v>670</v>
      </c>
      <c r="G33" s="350">
        <v>1</v>
      </c>
      <c r="H33" s="350" t="s">
        <v>346</v>
      </c>
      <c r="I33" s="446">
        <v>2.83</v>
      </c>
      <c r="J33" s="41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t="s">
        <v>320</v>
      </c>
      <c r="B34" s="350" t="s">
        <v>674</v>
      </c>
      <c r="C34" s="350">
        <v>8</v>
      </c>
      <c r="D34" s="350" t="s">
        <v>124</v>
      </c>
      <c r="E34" s="350" t="s">
        <v>760</v>
      </c>
      <c r="F34" s="350" t="s">
        <v>670</v>
      </c>
      <c r="G34" s="350">
        <v>1</v>
      </c>
      <c r="H34" s="350" t="s">
        <v>346</v>
      </c>
      <c r="I34" s="442">
        <f>7776920/533</f>
        <v>14590.844277673546</v>
      </c>
      <c r="J34" s="4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t="s">
        <v>320</v>
      </c>
      <c r="B35" s="350" t="s">
        <v>674</v>
      </c>
      <c r="C35" s="350">
        <v>8</v>
      </c>
      <c r="D35" s="350" t="s">
        <v>124</v>
      </c>
      <c r="E35" s="350" t="s">
        <v>675</v>
      </c>
      <c r="F35" s="350" t="s">
        <v>670</v>
      </c>
      <c r="G35" s="350">
        <v>1</v>
      </c>
      <c r="H35" s="350" t="s">
        <v>346</v>
      </c>
      <c r="I35" s="443">
        <v>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t="s">
        <v>320</v>
      </c>
      <c r="B36" s="350" t="s">
        <v>674</v>
      </c>
      <c r="C36" s="350">
        <v>8</v>
      </c>
      <c r="D36" s="350" t="s">
        <v>124</v>
      </c>
      <c r="E36" s="350" t="s">
        <v>676</v>
      </c>
      <c r="F36" s="350" t="s">
        <v>670</v>
      </c>
      <c r="G36" s="350">
        <v>1</v>
      </c>
      <c r="H36" s="350" t="s">
        <v>346</v>
      </c>
      <c r="I36" s="375">
        <v>0.8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t="s">
        <v>320</v>
      </c>
      <c r="B37" s="350" t="s">
        <v>674</v>
      </c>
      <c r="C37" s="350">
        <v>8</v>
      </c>
      <c r="D37" s="350" t="s">
        <v>124</v>
      </c>
      <c r="E37" s="350" t="s">
        <v>677</v>
      </c>
      <c r="F37" s="350" t="s">
        <v>670</v>
      </c>
      <c r="G37" s="350">
        <v>1</v>
      </c>
      <c r="H37" s="350" t="s">
        <v>346</v>
      </c>
      <c r="I37" s="375">
        <v>0.64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t="s">
        <v>320</v>
      </c>
      <c r="B38" s="350" t="s">
        <v>674</v>
      </c>
      <c r="C38" s="350">
        <v>8</v>
      </c>
      <c r="D38" s="350" t="s">
        <v>124</v>
      </c>
      <c r="E38" s="350" t="s">
        <v>678</v>
      </c>
      <c r="F38" s="351" t="s">
        <v>670</v>
      </c>
      <c r="G38" s="350">
        <v>1</v>
      </c>
      <c r="H38" s="350" t="s">
        <v>346</v>
      </c>
      <c r="I38" s="376">
        <f>196.68*(1/0.404686)</f>
        <v>486.00643461844493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t="s">
        <v>320</v>
      </c>
      <c r="B39" s="350" t="s">
        <v>679</v>
      </c>
      <c r="C39" s="350">
        <v>8</v>
      </c>
      <c r="D39" s="350" t="s">
        <v>124</v>
      </c>
      <c r="E39" s="350" t="s">
        <v>618</v>
      </c>
      <c r="F39" s="351" t="s">
        <v>639</v>
      </c>
      <c r="G39" s="350">
        <v>1</v>
      </c>
      <c r="H39" s="350" t="s">
        <v>346</v>
      </c>
      <c r="I39" s="376">
        <v>10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t="s">
        <v>320</v>
      </c>
      <c r="B40" s="354" t="s">
        <v>273</v>
      </c>
      <c r="C40" s="353">
        <v>9</v>
      </c>
      <c r="D40" s="353" t="s">
        <v>124</v>
      </c>
      <c r="E40" s="353" t="s">
        <v>614</v>
      </c>
      <c r="F40" s="354" t="s">
        <v>670</v>
      </c>
      <c r="G40" s="353">
        <v>1</v>
      </c>
      <c r="H40" s="353" t="s">
        <v>346</v>
      </c>
      <c r="I40" s="375">
        <v>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t="s">
        <v>320</v>
      </c>
      <c r="B41" s="354" t="s">
        <v>273</v>
      </c>
      <c r="C41" s="353">
        <v>9</v>
      </c>
      <c r="D41" s="353" t="s">
        <v>124</v>
      </c>
      <c r="E41" s="353" t="s">
        <v>666</v>
      </c>
      <c r="F41" s="354" t="s">
        <v>670</v>
      </c>
      <c r="G41" s="353">
        <v>1</v>
      </c>
      <c r="H41" s="353" t="s">
        <v>346</v>
      </c>
      <c r="I41" s="375">
        <v>85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t="s">
        <v>320</v>
      </c>
      <c r="B42" s="354" t="s">
        <v>273</v>
      </c>
      <c r="C42" s="353">
        <v>9</v>
      </c>
      <c r="D42" s="353" t="s">
        <v>124</v>
      </c>
      <c r="E42" s="353" t="s">
        <v>618</v>
      </c>
      <c r="F42" s="354" t="s">
        <v>670</v>
      </c>
      <c r="G42" s="353">
        <v>1</v>
      </c>
      <c r="H42" s="353" t="s">
        <v>346</v>
      </c>
      <c r="I42" s="376">
        <v>100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t="s">
        <v>320</v>
      </c>
      <c r="B43" s="355" t="s">
        <v>680</v>
      </c>
      <c r="C43" s="355">
        <v>10</v>
      </c>
      <c r="D43" s="355" t="s">
        <v>124</v>
      </c>
      <c r="E43" s="355" t="s">
        <v>666</v>
      </c>
      <c r="F43" s="356" t="s">
        <v>681</v>
      </c>
      <c r="G43" s="355">
        <v>1</v>
      </c>
      <c r="H43" s="355" t="s">
        <v>346</v>
      </c>
      <c r="I43" s="398">
        <f>2301.43</f>
        <v>2301.4299999999998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t="s">
        <v>320</v>
      </c>
      <c r="B44" s="355" t="s">
        <v>682</v>
      </c>
      <c r="C44" s="355">
        <v>10</v>
      </c>
      <c r="D44" s="355" t="s">
        <v>124</v>
      </c>
      <c r="E44" s="355" t="s">
        <v>666</v>
      </c>
      <c r="F44" s="356" t="s">
        <v>681</v>
      </c>
      <c r="G44" s="355">
        <v>1</v>
      </c>
      <c r="H44" s="355" t="s">
        <v>346</v>
      </c>
      <c r="I44" s="399">
        <f>3720.5</f>
        <v>3720.5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t="s">
        <v>320</v>
      </c>
      <c r="B45" s="355" t="s">
        <v>683</v>
      </c>
      <c r="C45" s="355">
        <v>11</v>
      </c>
      <c r="D45" s="355" t="s">
        <v>124</v>
      </c>
      <c r="E45" s="355" t="s">
        <v>684</v>
      </c>
      <c r="F45" s="356" t="s">
        <v>668</v>
      </c>
      <c r="G45" s="355">
        <v>1</v>
      </c>
      <c r="H45" s="355" t="s">
        <v>346</v>
      </c>
      <c r="I45" s="377">
        <f>AVERAGE(2500,1000,2000)</f>
        <v>1833.3333333333333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t="s">
        <v>320</v>
      </c>
      <c r="B46" s="355" t="s">
        <v>685</v>
      </c>
      <c r="C46" s="355">
        <v>11</v>
      </c>
      <c r="D46" s="355" t="s">
        <v>124</v>
      </c>
      <c r="E46" s="355" t="s">
        <v>686</v>
      </c>
      <c r="F46" s="356" t="s">
        <v>668</v>
      </c>
      <c r="G46" s="355">
        <v>1</v>
      </c>
      <c r="H46" s="355" t="s">
        <v>346</v>
      </c>
      <c r="I46" s="377">
        <v>1209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t="s">
        <v>320</v>
      </c>
      <c r="B47" s="355" t="s">
        <v>685</v>
      </c>
      <c r="C47" s="355">
        <v>11</v>
      </c>
      <c r="D47" s="355" t="s">
        <v>124</v>
      </c>
      <c r="E47" s="355" t="s">
        <v>687</v>
      </c>
      <c r="F47" s="356" t="s">
        <v>668</v>
      </c>
      <c r="G47" s="355">
        <v>1</v>
      </c>
      <c r="H47" s="355" t="s">
        <v>346</v>
      </c>
      <c r="I47" s="377">
        <v>22.75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t="s">
        <v>320</v>
      </c>
      <c r="B48" s="355" t="s">
        <v>688</v>
      </c>
      <c r="C48" s="355">
        <v>11</v>
      </c>
      <c r="D48" s="355" t="s">
        <v>124</v>
      </c>
      <c r="E48" s="355" t="s">
        <v>618</v>
      </c>
      <c r="F48" s="356" t="s">
        <v>668</v>
      </c>
      <c r="G48" s="355">
        <v>2</v>
      </c>
      <c r="H48" s="355" t="s">
        <v>346</v>
      </c>
      <c r="I48" s="377">
        <v>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t="s">
        <v>320</v>
      </c>
      <c r="B49" s="353" t="s">
        <v>689</v>
      </c>
      <c r="C49" s="353">
        <v>12</v>
      </c>
      <c r="D49" s="353" t="s">
        <v>124</v>
      </c>
      <c r="E49" s="353" t="s">
        <v>666</v>
      </c>
      <c r="F49" s="353" t="s">
        <v>681</v>
      </c>
      <c r="G49" s="353">
        <v>1</v>
      </c>
      <c r="H49" s="353" t="s">
        <v>346</v>
      </c>
      <c r="I49" s="400">
        <f>1085.5466246451/1000000</f>
        <v>1.0855466246451001E-3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t="s">
        <v>320</v>
      </c>
      <c r="B50" s="353" t="s">
        <v>690</v>
      </c>
      <c r="C50" s="353">
        <v>12</v>
      </c>
      <c r="D50" s="353" t="s">
        <v>124</v>
      </c>
      <c r="E50" s="353" t="s">
        <v>666</v>
      </c>
      <c r="F50" s="353" t="s">
        <v>681</v>
      </c>
      <c r="G50" s="353">
        <v>1</v>
      </c>
      <c r="H50" s="353" t="s">
        <v>346</v>
      </c>
      <c r="I50" s="400">
        <f>508.477922728358/1000000</f>
        <v>5.0847792272835804E-4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t="s">
        <v>330</v>
      </c>
      <c r="B51" s="3" t="s">
        <v>243</v>
      </c>
      <c r="C51" s="3">
        <v>1</v>
      </c>
      <c r="D51" s="3" t="s">
        <v>124</v>
      </c>
      <c r="E51" s="3" t="s">
        <v>614</v>
      </c>
      <c r="F51" s="364" t="s">
        <v>665</v>
      </c>
      <c r="G51" s="3">
        <v>1</v>
      </c>
      <c r="H51" s="3" t="s">
        <v>346</v>
      </c>
      <c r="I51" s="2">
        <v>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t="s">
        <v>330</v>
      </c>
      <c r="B52" s="3" t="s">
        <v>243</v>
      </c>
      <c r="C52" s="3">
        <v>1</v>
      </c>
      <c r="D52" s="3" t="s">
        <v>124</v>
      </c>
      <c r="E52" s="3" t="s">
        <v>666</v>
      </c>
      <c r="F52" s="364" t="s">
        <v>665</v>
      </c>
      <c r="G52" s="3">
        <v>1</v>
      </c>
      <c r="H52" s="3" t="s">
        <v>354</v>
      </c>
      <c r="I52" s="246">
        <v>86</v>
      </c>
      <c r="J52" s="2">
        <f>I52+($AL52-$I52)/29</f>
        <v>85.458610673593142</v>
      </c>
      <c r="K52" s="2">
        <f t="shared" ref="K52" si="0">J52+($AL52-$I52)/29</f>
        <v>84.917221347186285</v>
      </c>
      <c r="L52" s="2">
        <f t="shared" ref="L52" si="1">K52+($AL52-$I52)/29</f>
        <v>84.375832020779427</v>
      </c>
      <c r="M52" s="2">
        <f t="shared" ref="M52" si="2">L52+($AL52-$I52)/29</f>
        <v>83.834442694372569</v>
      </c>
      <c r="N52" s="2">
        <f t="shared" ref="N52" si="3">M52+($AL52-$I52)/29</f>
        <v>83.293053367965712</v>
      </c>
      <c r="O52" s="2">
        <f t="shared" ref="O52" si="4">N52+($AL52-$I52)/29</f>
        <v>82.751664041558854</v>
      </c>
      <c r="P52" s="2">
        <f t="shared" ref="P52" si="5">O52+($AL52-$I52)/29</f>
        <v>82.210274715151996</v>
      </c>
      <c r="Q52" s="2">
        <f t="shared" ref="Q52" si="6">P52+($AL52-$I52)/29</f>
        <v>81.668885388745139</v>
      </c>
      <c r="R52" s="2">
        <f t="shared" ref="R52" si="7">Q52+($AL52-$I52)/29</f>
        <v>81.127496062338281</v>
      </c>
      <c r="S52" s="2">
        <f t="shared" ref="S52" si="8">R52+($AL52-$I52)/29</f>
        <v>80.586106735931423</v>
      </c>
      <c r="T52" s="2">
        <f t="shared" ref="T52" si="9">S52+($AL52-$I52)/29</f>
        <v>80.044717409524566</v>
      </c>
      <c r="U52" s="2">
        <f t="shared" ref="U52" si="10">T52+($AL52-$I52)/29</f>
        <v>79.503328083117708</v>
      </c>
      <c r="V52" s="2">
        <f t="shared" ref="V52" si="11">U52+($AL52-$I52)/29</f>
        <v>78.96193875671085</v>
      </c>
      <c r="W52" s="2">
        <f t="shared" ref="W52" si="12">V52+($AL52-$I52)/29</f>
        <v>78.420549430303993</v>
      </c>
      <c r="X52" s="2">
        <f t="shared" ref="X52" si="13">W52+($AL52-$I52)/29</f>
        <v>77.879160103897135</v>
      </c>
      <c r="Y52" s="2">
        <f t="shared" ref="Y52" si="14">X52+($AL52-$I52)/29</f>
        <v>77.337770777490277</v>
      </c>
      <c r="Z52" s="2">
        <f t="shared" ref="Z52" si="15">Y52+($AL52-$I52)/29</f>
        <v>76.79638145108342</v>
      </c>
      <c r="AA52" s="2">
        <f t="shared" ref="AA52" si="16">Z52+($AL52-$I52)/29</f>
        <v>76.254992124676562</v>
      </c>
      <c r="AB52" s="2">
        <f t="shared" ref="AB52" si="17">AA52+($AL52-$I52)/29</f>
        <v>75.713602798269704</v>
      </c>
      <c r="AC52" s="2">
        <f t="shared" ref="AC52" si="18">AB52+($AL52-$I52)/29</f>
        <v>75.172213471862847</v>
      </c>
      <c r="AD52" s="2">
        <f t="shared" ref="AD52" si="19">AC52+($AL52-$I52)/29</f>
        <v>74.630824145455989</v>
      </c>
      <c r="AE52" s="2">
        <f t="shared" ref="AE52" si="20">AD52+($AL52-$I52)/29</f>
        <v>74.089434819049131</v>
      </c>
      <c r="AF52" s="2">
        <f t="shared" ref="AF52" si="21">AE52+($AL52-$I52)/29</f>
        <v>73.548045492642274</v>
      </c>
      <c r="AG52" s="2">
        <f t="shared" ref="AG52" si="22">AF52+($AL52-$I52)/29</f>
        <v>73.006656166235416</v>
      </c>
      <c r="AH52" s="2">
        <f t="shared" ref="AH52" si="23">AG52+($AL52-$I52)/29</f>
        <v>72.465266839828558</v>
      </c>
      <c r="AI52" s="2">
        <f t="shared" ref="AI52" si="24">AH52+($AL52-$I52)/29</f>
        <v>71.923877513421701</v>
      </c>
      <c r="AJ52" s="2">
        <f t="shared" ref="AJ52" si="25">AI52+($AL52-$I52)/29</f>
        <v>71.382488187014843</v>
      </c>
      <c r="AK52" s="2">
        <f t="shared" ref="AK52" si="26">AJ52+($AL52-$I52)/29</f>
        <v>70.841098860607985</v>
      </c>
      <c r="AL52" s="28">
        <f>I52*(0.91*(31869/39867)+0.09)</f>
        <v>70.299709534201213</v>
      </c>
    </row>
    <row r="53" spans="1:38">
      <c r="A53" t="s">
        <v>330</v>
      </c>
      <c r="B53" s="3" t="s">
        <v>243</v>
      </c>
      <c r="C53" s="3">
        <v>1</v>
      </c>
      <c r="D53" s="3" t="s">
        <v>124</v>
      </c>
      <c r="E53" s="3" t="s">
        <v>618</v>
      </c>
      <c r="F53" s="363" t="s">
        <v>639</v>
      </c>
      <c r="G53" s="3">
        <v>1</v>
      </c>
      <c r="H53" s="3" t="s">
        <v>346</v>
      </c>
      <c r="I53" s="246">
        <v>100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t="s">
        <v>330</v>
      </c>
      <c r="B54" s="353" t="s">
        <v>667</v>
      </c>
      <c r="C54" s="353">
        <v>2</v>
      </c>
      <c r="D54" s="353" t="s">
        <v>245</v>
      </c>
      <c r="E54" s="353" t="s">
        <v>614</v>
      </c>
      <c r="F54" s="354" t="s">
        <v>668</v>
      </c>
      <c r="G54" s="353">
        <v>1</v>
      </c>
      <c r="H54" s="353" t="s">
        <v>346</v>
      </c>
      <c r="I54" s="373">
        <f>7629/858</f>
        <v>8.8916083916083917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t="s">
        <v>330</v>
      </c>
      <c r="B55" s="353" t="s">
        <v>667</v>
      </c>
      <c r="C55" s="353">
        <v>2</v>
      </c>
      <c r="D55" s="353" t="s">
        <v>245</v>
      </c>
      <c r="E55" s="353" t="s">
        <v>616</v>
      </c>
      <c r="F55" s="354" t="s">
        <v>668</v>
      </c>
      <c r="G55" s="353">
        <v>1</v>
      </c>
      <c r="H55" s="353" t="s">
        <v>354</v>
      </c>
      <c r="I55" s="374">
        <f>229/858</f>
        <v>0.26689976689976691</v>
      </c>
      <c r="J55" s="2">
        <f>I55*1.01</f>
        <v>0.26956876456876461</v>
      </c>
      <c r="K55" s="2">
        <f t="shared" ref="K55:AL55" si="27">J55*1.01</f>
        <v>0.27226445221445228</v>
      </c>
      <c r="L55" s="2">
        <f t="shared" si="27"/>
        <v>0.27498709673659683</v>
      </c>
      <c r="M55" s="2">
        <f t="shared" si="27"/>
        <v>0.27773696770396278</v>
      </c>
      <c r="N55" s="2">
        <f t="shared" si="27"/>
        <v>0.2805143373810024</v>
      </c>
      <c r="O55" s="2">
        <f t="shared" si="27"/>
        <v>0.28331948075481245</v>
      </c>
      <c r="P55" s="2">
        <f t="shared" si="27"/>
        <v>0.28615267556236057</v>
      </c>
      <c r="Q55" s="2">
        <f t="shared" si="27"/>
        <v>0.28901420231798419</v>
      </c>
      <c r="R55" s="2">
        <f t="shared" si="27"/>
        <v>0.29190434434116402</v>
      </c>
      <c r="S55" s="2">
        <f t="shared" si="27"/>
        <v>0.29482338778457567</v>
      </c>
      <c r="T55" s="2">
        <f t="shared" si="27"/>
        <v>0.29777162166242144</v>
      </c>
      <c r="U55" s="2">
        <f t="shared" si="27"/>
        <v>0.30074933787904568</v>
      </c>
      <c r="V55" s="2">
        <f t="shared" si="27"/>
        <v>0.30375683125783615</v>
      </c>
      <c r="W55" s="2">
        <f t="shared" si="27"/>
        <v>0.30679439957041449</v>
      </c>
      <c r="X55" s="2">
        <f t="shared" si="27"/>
        <v>0.30986234356611864</v>
      </c>
      <c r="Y55" s="2">
        <f t="shared" si="27"/>
        <v>0.31296096700177983</v>
      </c>
      <c r="Z55" s="2">
        <f t="shared" si="27"/>
        <v>0.31609057667179763</v>
      </c>
      <c r="AA55" s="2">
        <f t="shared" si="27"/>
        <v>0.31925148243851559</v>
      </c>
      <c r="AB55" s="2">
        <f t="shared" si="27"/>
        <v>0.32244399726290074</v>
      </c>
      <c r="AC55" s="2">
        <f t="shared" si="27"/>
        <v>0.32566843723552974</v>
      </c>
      <c r="AD55" s="2">
        <f t="shared" si="27"/>
        <v>0.32892512160788506</v>
      </c>
      <c r="AE55" s="2">
        <f t="shared" si="27"/>
        <v>0.33221437282396393</v>
      </c>
      <c r="AF55" s="2">
        <f t="shared" si="27"/>
        <v>0.33553651655220357</v>
      </c>
      <c r="AG55" s="2">
        <f t="shared" si="27"/>
        <v>0.33889188171772561</v>
      </c>
      <c r="AH55" s="2">
        <f t="shared" si="27"/>
        <v>0.34228080053490284</v>
      </c>
      <c r="AI55" s="2">
        <f t="shared" si="27"/>
        <v>0.34570360854025189</v>
      </c>
      <c r="AJ55" s="2">
        <f t="shared" si="27"/>
        <v>0.34916064462565444</v>
      </c>
      <c r="AK55" s="2">
        <f t="shared" si="27"/>
        <v>0.352652251071911</v>
      </c>
      <c r="AL55" s="2">
        <f t="shared" si="27"/>
        <v>0.35617877358263011</v>
      </c>
    </row>
    <row r="56" spans="1:38">
      <c r="A56" t="s">
        <v>330</v>
      </c>
      <c r="B56" s="353" t="s">
        <v>667</v>
      </c>
      <c r="C56" s="353">
        <v>2</v>
      </c>
      <c r="D56" s="353" t="s">
        <v>245</v>
      </c>
      <c r="E56" s="353" t="s">
        <v>618</v>
      </c>
      <c r="F56" s="354" t="s">
        <v>639</v>
      </c>
      <c r="G56" s="353">
        <v>1</v>
      </c>
      <c r="H56" s="353" t="s">
        <v>346</v>
      </c>
      <c r="I56" s="246">
        <v>10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t="s">
        <v>330</v>
      </c>
      <c r="B57" s="353" t="s">
        <v>667</v>
      </c>
      <c r="C57" s="353">
        <v>2</v>
      </c>
      <c r="D57" s="353" t="s">
        <v>245</v>
      </c>
      <c r="E57" s="353" t="s">
        <v>617</v>
      </c>
      <c r="F57" s="354" t="s">
        <v>668</v>
      </c>
      <c r="G57" s="353">
        <v>1</v>
      </c>
      <c r="H57" s="353" t="s">
        <v>354</v>
      </c>
      <c r="I57" s="246">
        <f>1245/858</f>
        <v>1.451048951048951</v>
      </c>
      <c r="J57" s="2">
        <f>I57*1.01</f>
        <v>1.4655594405594405</v>
      </c>
      <c r="K57" s="2">
        <f t="shared" ref="K57:AL57" si="28">J57*1.01</f>
        <v>1.4802150349650349</v>
      </c>
      <c r="L57" s="2">
        <f t="shared" si="28"/>
        <v>1.4950171853146852</v>
      </c>
      <c r="M57" s="2">
        <f t="shared" si="28"/>
        <v>1.509967357167832</v>
      </c>
      <c r="N57" s="2">
        <f t="shared" si="28"/>
        <v>1.5250670307395104</v>
      </c>
      <c r="O57" s="2">
        <f t="shared" si="28"/>
        <v>1.5403177010469056</v>
      </c>
      <c r="P57" s="2">
        <f t="shared" si="28"/>
        <v>1.5557208780573746</v>
      </c>
      <c r="Q57" s="2">
        <f t="shared" si="28"/>
        <v>1.5712780868379483</v>
      </c>
      <c r="R57" s="2">
        <f t="shared" si="28"/>
        <v>1.5869908677063278</v>
      </c>
      <c r="S57" s="2">
        <f t="shared" si="28"/>
        <v>1.6028607763833911</v>
      </c>
      <c r="T57" s="2">
        <f t="shared" si="28"/>
        <v>1.6188893841472249</v>
      </c>
      <c r="U57" s="2">
        <f t="shared" si="28"/>
        <v>1.6350782779886972</v>
      </c>
      <c r="V57" s="2">
        <f t="shared" si="28"/>
        <v>1.6514290607685842</v>
      </c>
      <c r="W57" s="2">
        <f t="shared" si="28"/>
        <v>1.66794335137627</v>
      </c>
      <c r="X57" s="2">
        <f t="shared" si="28"/>
        <v>1.6846227848900328</v>
      </c>
      <c r="Y57" s="2">
        <f t="shared" si="28"/>
        <v>1.7014690127389331</v>
      </c>
      <c r="Z57" s="2">
        <f t="shared" si="28"/>
        <v>1.7184837028663225</v>
      </c>
      <c r="AA57" s="2">
        <f t="shared" si="28"/>
        <v>1.7356685398949856</v>
      </c>
      <c r="AB57" s="2">
        <f t="shared" si="28"/>
        <v>1.7530252252939356</v>
      </c>
      <c r="AC57" s="2">
        <f t="shared" si="28"/>
        <v>1.770555477546875</v>
      </c>
      <c r="AD57" s="2">
        <f t="shared" si="28"/>
        <v>1.7882610323223438</v>
      </c>
      <c r="AE57" s="2">
        <f t="shared" si="28"/>
        <v>1.8061436426455673</v>
      </c>
      <c r="AF57" s="2">
        <f t="shared" si="28"/>
        <v>1.824205079072023</v>
      </c>
      <c r="AG57" s="2">
        <f t="shared" si="28"/>
        <v>1.8424471298627432</v>
      </c>
      <c r="AH57" s="2">
        <f t="shared" si="28"/>
        <v>1.8608716011613706</v>
      </c>
      <c r="AI57" s="2">
        <f t="shared" si="28"/>
        <v>1.8794803171729844</v>
      </c>
      <c r="AJ57" s="2">
        <f t="shared" si="28"/>
        <v>1.8982751203447141</v>
      </c>
      <c r="AK57" s="2">
        <f t="shared" si="28"/>
        <v>1.9172578715481612</v>
      </c>
      <c r="AL57" s="2">
        <f t="shared" si="28"/>
        <v>1.9364304502636429</v>
      </c>
    </row>
    <row r="58" spans="1:38">
      <c r="A58" t="s">
        <v>330</v>
      </c>
      <c r="B58" s="350" t="s">
        <v>667</v>
      </c>
      <c r="C58" s="350">
        <v>3</v>
      </c>
      <c r="D58" s="350" t="s">
        <v>396</v>
      </c>
      <c r="E58" s="350" t="s">
        <v>614</v>
      </c>
      <c r="F58" s="352" t="s">
        <v>668</v>
      </c>
      <c r="G58" s="350">
        <v>1</v>
      </c>
      <c r="H58" s="350" t="s">
        <v>346</v>
      </c>
      <c r="I58" s="373">
        <f>2620/149</f>
        <v>17.583892617449663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t="s">
        <v>330</v>
      </c>
      <c r="B59" s="350" t="s">
        <v>667</v>
      </c>
      <c r="C59" s="350">
        <v>3</v>
      </c>
      <c r="D59" s="350" t="s">
        <v>396</v>
      </c>
      <c r="E59" s="350" t="s">
        <v>616</v>
      </c>
      <c r="F59" s="352" t="s">
        <v>668</v>
      </c>
      <c r="G59" s="350">
        <v>1</v>
      </c>
      <c r="H59" s="350" t="s">
        <v>354</v>
      </c>
      <c r="I59" s="246">
        <f>79/149</f>
        <v>0.53020134228187921</v>
      </c>
      <c r="J59" s="2">
        <f>I59*1.01</f>
        <v>0.53550335570469798</v>
      </c>
      <c r="K59" s="2">
        <f t="shared" ref="K59:AL59" si="29">J59*1.01</f>
        <v>0.54085838926174501</v>
      </c>
      <c r="L59" s="2">
        <f t="shared" si="29"/>
        <v>0.54626697315436246</v>
      </c>
      <c r="M59" s="2">
        <f t="shared" si="29"/>
        <v>0.55172964288590609</v>
      </c>
      <c r="N59" s="2">
        <f t="shared" si="29"/>
        <v>0.55724693931476521</v>
      </c>
      <c r="O59" s="2">
        <f t="shared" si="29"/>
        <v>0.56281940870791292</v>
      </c>
      <c r="P59" s="2">
        <f t="shared" si="29"/>
        <v>0.56844760279499207</v>
      </c>
      <c r="Q59" s="2">
        <f t="shared" si="29"/>
        <v>0.57413207882294204</v>
      </c>
      <c r="R59" s="2">
        <f t="shared" si="29"/>
        <v>0.57987339961117146</v>
      </c>
      <c r="S59" s="2">
        <f t="shared" si="29"/>
        <v>0.58567213360728321</v>
      </c>
      <c r="T59" s="2">
        <f t="shared" si="29"/>
        <v>0.59152885494335605</v>
      </c>
      <c r="U59" s="2">
        <f t="shared" si="29"/>
        <v>0.59744414349278963</v>
      </c>
      <c r="V59" s="2">
        <f t="shared" si="29"/>
        <v>0.60341858492771749</v>
      </c>
      <c r="W59" s="2">
        <f t="shared" si="29"/>
        <v>0.60945277077699467</v>
      </c>
      <c r="X59" s="2">
        <f t="shared" si="29"/>
        <v>0.61554729848476464</v>
      </c>
      <c r="Y59" s="2">
        <f t="shared" si="29"/>
        <v>0.62170277146961228</v>
      </c>
      <c r="Z59" s="2">
        <f t="shared" si="29"/>
        <v>0.6279197991843084</v>
      </c>
      <c r="AA59" s="2">
        <f t="shared" si="29"/>
        <v>0.63419899717615147</v>
      </c>
      <c r="AB59" s="2">
        <f t="shared" si="29"/>
        <v>0.64054098714791297</v>
      </c>
      <c r="AC59" s="2">
        <f t="shared" si="29"/>
        <v>0.64694639701939205</v>
      </c>
      <c r="AD59" s="2">
        <f t="shared" si="29"/>
        <v>0.65341586098958593</v>
      </c>
      <c r="AE59" s="2">
        <f t="shared" si="29"/>
        <v>0.65995001959948174</v>
      </c>
      <c r="AF59" s="2">
        <f t="shared" si="29"/>
        <v>0.66654951979547661</v>
      </c>
      <c r="AG59" s="2">
        <f t="shared" si="29"/>
        <v>0.67321501499343139</v>
      </c>
      <c r="AH59" s="2">
        <f t="shared" si="29"/>
        <v>0.67994716514336573</v>
      </c>
      <c r="AI59" s="2">
        <f t="shared" si="29"/>
        <v>0.68674663679479941</v>
      </c>
      <c r="AJ59" s="2">
        <f t="shared" si="29"/>
        <v>0.69361410316274741</v>
      </c>
      <c r="AK59" s="2">
        <f t="shared" si="29"/>
        <v>0.70055024419437484</v>
      </c>
      <c r="AL59" s="2">
        <f t="shared" si="29"/>
        <v>0.70755574663631859</v>
      </c>
    </row>
    <row r="60" spans="1:38">
      <c r="A60" t="s">
        <v>330</v>
      </c>
      <c r="B60" s="350" t="s">
        <v>667</v>
      </c>
      <c r="C60" s="350">
        <v>3</v>
      </c>
      <c r="D60" s="350" t="s">
        <v>396</v>
      </c>
      <c r="E60" s="350" t="s">
        <v>618</v>
      </c>
      <c r="F60" s="352" t="s">
        <v>639</v>
      </c>
      <c r="G60" s="350">
        <v>1</v>
      </c>
      <c r="H60" s="350" t="s">
        <v>346</v>
      </c>
      <c r="I60" s="246">
        <v>10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t="s">
        <v>330</v>
      </c>
      <c r="B61" s="350" t="s">
        <v>667</v>
      </c>
      <c r="C61" s="350">
        <v>3</v>
      </c>
      <c r="D61" s="350" t="s">
        <v>396</v>
      </c>
      <c r="E61" s="350" t="s">
        <v>617</v>
      </c>
      <c r="F61" s="352" t="s">
        <v>668</v>
      </c>
      <c r="G61" s="350">
        <v>1</v>
      </c>
      <c r="H61" s="350" t="s">
        <v>354</v>
      </c>
      <c r="I61" s="246">
        <f>551/149</f>
        <v>3.6979865771812079</v>
      </c>
      <c r="J61" s="2">
        <f>I61*1.01</f>
        <v>3.73496644295302</v>
      </c>
      <c r="K61" s="2">
        <f t="shared" ref="K61:AL61" si="30">J61*1.01</f>
        <v>3.7723161073825504</v>
      </c>
      <c r="L61" s="2">
        <f t="shared" si="30"/>
        <v>3.810039268456376</v>
      </c>
      <c r="M61" s="2">
        <f t="shared" si="30"/>
        <v>3.84813966114094</v>
      </c>
      <c r="N61" s="2">
        <f t="shared" si="30"/>
        <v>3.8866210577523495</v>
      </c>
      <c r="O61" s="2">
        <f t="shared" si="30"/>
        <v>3.9254872683298729</v>
      </c>
      <c r="P61" s="2">
        <f t="shared" si="30"/>
        <v>3.9647421410131716</v>
      </c>
      <c r="Q61" s="2">
        <f t="shared" si="30"/>
        <v>4.0043895624233032</v>
      </c>
      <c r="R61" s="2">
        <f t="shared" si="30"/>
        <v>4.0444334580475365</v>
      </c>
      <c r="S61" s="2">
        <f t="shared" si="30"/>
        <v>4.0848777926280118</v>
      </c>
      <c r="T61" s="2">
        <f t="shared" si="30"/>
        <v>4.125726570554292</v>
      </c>
      <c r="U61" s="2">
        <f t="shared" si="30"/>
        <v>4.1669838362598348</v>
      </c>
      <c r="V61" s="2">
        <f t="shared" si="30"/>
        <v>4.2086536746224334</v>
      </c>
      <c r="W61" s="2">
        <f t="shared" si="30"/>
        <v>4.2507402113686581</v>
      </c>
      <c r="X61" s="2">
        <f t="shared" si="30"/>
        <v>4.293247613482345</v>
      </c>
      <c r="Y61" s="2">
        <f t="shared" si="30"/>
        <v>4.3361800896171685</v>
      </c>
      <c r="Z61" s="2">
        <f t="shared" si="30"/>
        <v>4.3795418905133401</v>
      </c>
      <c r="AA61" s="2">
        <f t="shared" si="30"/>
        <v>4.4233373094184731</v>
      </c>
      <c r="AB61" s="2">
        <f t="shared" si="30"/>
        <v>4.4675706825126582</v>
      </c>
      <c r="AC61" s="2">
        <f t="shared" si="30"/>
        <v>4.5122463893377844</v>
      </c>
      <c r="AD61" s="2">
        <f t="shared" si="30"/>
        <v>4.5573688532311625</v>
      </c>
      <c r="AE61" s="2">
        <f t="shared" si="30"/>
        <v>4.6029425417634737</v>
      </c>
      <c r="AF61" s="2">
        <f t="shared" si="30"/>
        <v>4.6489719671811089</v>
      </c>
      <c r="AG61" s="2">
        <f t="shared" si="30"/>
        <v>4.6954616868529202</v>
      </c>
      <c r="AH61" s="2">
        <f t="shared" si="30"/>
        <v>4.7424163037214493</v>
      </c>
      <c r="AI61" s="2">
        <f t="shared" si="30"/>
        <v>4.7898404667586636</v>
      </c>
      <c r="AJ61" s="2">
        <f t="shared" si="30"/>
        <v>4.8377388714262501</v>
      </c>
      <c r="AK61" s="2">
        <f t="shared" si="30"/>
        <v>4.886116260140513</v>
      </c>
      <c r="AL61" s="2">
        <f t="shared" si="30"/>
        <v>4.9349774227419179</v>
      </c>
    </row>
    <row r="62" spans="1:38">
      <c r="A62" t="s">
        <v>330</v>
      </c>
      <c r="B62" s="353" t="s">
        <v>667</v>
      </c>
      <c r="C62" s="353">
        <v>4</v>
      </c>
      <c r="D62" s="353" t="s">
        <v>397</v>
      </c>
      <c r="E62" s="353" t="s">
        <v>614</v>
      </c>
      <c r="F62" s="354" t="s">
        <v>668</v>
      </c>
      <c r="G62" s="353">
        <v>1</v>
      </c>
      <c r="H62" s="353" t="s">
        <v>346</v>
      </c>
      <c r="I62" s="246">
        <f>1867/165</f>
        <v>11.315151515151515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t="s">
        <v>330</v>
      </c>
      <c r="B63" s="353" t="s">
        <v>667</v>
      </c>
      <c r="C63" s="353">
        <v>4</v>
      </c>
      <c r="D63" s="353" t="s">
        <v>397</v>
      </c>
      <c r="E63" s="353" t="s">
        <v>616</v>
      </c>
      <c r="F63" s="354" t="s">
        <v>668</v>
      </c>
      <c r="G63" s="353">
        <v>1</v>
      </c>
      <c r="H63" s="353" t="s">
        <v>354</v>
      </c>
      <c r="I63" s="246">
        <f>56/165</f>
        <v>0.33939393939393941</v>
      </c>
      <c r="J63" s="2">
        <f>I63*1.01</f>
        <v>0.34278787878787881</v>
      </c>
      <c r="K63" s="2">
        <f t="shared" ref="K63:AL63" si="31">J63*1.01</f>
        <v>0.34621575757575762</v>
      </c>
      <c r="L63" s="2">
        <f t="shared" si="31"/>
        <v>0.3496779151515152</v>
      </c>
      <c r="M63" s="2">
        <f t="shared" si="31"/>
        <v>0.35317469430303033</v>
      </c>
      <c r="N63" s="2">
        <f t="shared" si="31"/>
        <v>0.35670644124606066</v>
      </c>
      <c r="O63" s="2">
        <f t="shared" si="31"/>
        <v>0.36027350565852129</v>
      </c>
      <c r="P63" s="2">
        <f t="shared" si="31"/>
        <v>0.36387624071510649</v>
      </c>
      <c r="Q63" s="2">
        <f t="shared" si="31"/>
        <v>0.36751500312225754</v>
      </c>
      <c r="R63" s="2">
        <f t="shared" si="31"/>
        <v>0.37119015315348014</v>
      </c>
      <c r="S63" s="2">
        <f t="shared" si="31"/>
        <v>0.37490205468501492</v>
      </c>
      <c r="T63" s="2">
        <f t="shared" si="31"/>
        <v>0.37865107523186509</v>
      </c>
      <c r="U63" s="2">
        <f t="shared" si="31"/>
        <v>0.38243758598418376</v>
      </c>
      <c r="V63" s="2">
        <f t="shared" si="31"/>
        <v>0.38626196184402561</v>
      </c>
      <c r="W63" s="2">
        <f t="shared" si="31"/>
        <v>0.39012458146246587</v>
      </c>
      <c r="X63" s="2">
        <f t="shared" si="31"/>
        <v>0.39402582727709051</v>
      </c>
      <c r="Y63" s="2">
        <f t="shared" si="31"/>
        <v>0.3979660855498614</v>
      </c>
      <c r="Z63" s="2">
        <f t="shared" si="31"/>
        <v>0.40194574640536002</v>
      </c>
      <c r="AA63" s="2">
        <f t="shared" si="31"/>
        <v>0.40596520386941359</v>
      </c>
      <c r="AB63" s="2">
        <f t="shared" si="31"/>
        <v>0.41002485590810772</v>
      </c>
      <c r="AC63" s="2">
        <f t="shared" si="31"/>
        <v>0.41412510446718881</v>
      </c>
      <c r="AD63" s="2">
        <f t="shared" si="31"/>
        <v>0.4182663555118607</v>
      </c>
      <c r="AE63" s="2">
        <f t="shared" si="31"/>
        <v>0.42244901906697929</v>
      </c>
      <c r="AF63" s="2">
        <f t="shared" si="31"/>
        <v>0.42667350925764908</v>
      </c>
      <c r="AG63" s="2">
        <f t="shared" si="31"/>
        <v>0.43094024435022554</v>
      </c>
      <c r="AH63" s="2">
        <f t="shared" si="31"/>
        <v>0.4352496467937278</v>
      </c>
      <c r="AI63" s="2">
        <f t="shared" si="31"/>
        <v>0.43960214326166508</v>
      </c>
      <c r="AJ63" s="2">
        <f t="shared" si="31"/>
        <v>0.44399816469428172</v>
      </c>
      <c r="AK63" s="2">
        <f t="shared" si="31"/>
        <v>0.44843814634122453</v>
      </c>
      <c r="AL63" s="2">
        <f t="shared" si="31"/>
        <v>0.45292252780463677</v>
      </c>
    </row>
    <row r="64" spans="1:38">
      <c r="A64" t="s">
        <v>330</v>
      </c>
      <c r="B64" s="353" t="s">
        <v>667</v>
      </c>
      <c r="C64" s="353">
        <v>4</v>
      </c>
      <c r="D64" s="353" t="s">
        <v>397</v>
      </c>
      <c r="E64" s="353" t="s">
        <v>618</v>
      </c>
      <c r="F64" s="354" t="s">
        <v>639</v>
      </c>
      <c r="G64" s="353">
        <v>1</v>
      </c>
      <c r="H64" s="353" t="s">
        <v>346</v>
      </c>
      <c r="I64" s="246">
        <v>10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t="s">
        <v>330</v>
      </c>
      <c r="B65" s="353" t="s">
        <v>667</v>
      </c>
      <c r="C65" s="353">
        <v>4</v>
      </c>
      <c r="D65" s="353" t="s">
        <v>397</v>
      </c>
      <c r="E65" s="353" t="s">
        <v>617</v>
      </c>
      <c r="F65" s="354" t="s">
        <v>668</v>
      </c>
      <c r="G65" s="353">
        <v>1</v>
      </c>
      <c r="H65" s="353" t="s">
        <v>354</v>
      </c>
      <c r="I65" s="246">
        <f>389/165</f>
        <v>2.3575757575757574</v>
      </c>
      <c r="J65" s="2">
        <f>I65*1.01</f>
        <v>2.3811515151515152</v>
      </c>
      <c r="K65" s="2">
        <f t="shared" ref="K65:AL65" si="32">J65*1.01</f>
        <v>2.4049630303030303</v>
      </c>
      <c r="L65" s="2">
        <f t="shared" si="32"/>
        <v>2.4290126606060607</v>
      </c>
      <c r="M65" s="2">
        <f t="shared" si="32"/>
        <v>2.4533027872121211</v>
      </c>
      <c r="N65" s="2">
        <f t="shared" si="32"/>
        <v>2.4778358150842426</v>
      </c>
      <c r="O65" s="2">
        <f t="shared" si="32"/>
        <v>2.5026141732350848</v>
      </c>
      <c r="P65" s="2">
        <f t="shared" si="32"/>
        <v>2.5276403149674356</v>
      </c>
      <c r="Q65" s="2">
        <f t="shared" si="32"/>
        <v>2.55291671811711</v>
      </c>
      <c r="R65" s="2">
        <f t="shared" si="32"/>
        <v>2.5784458852982812</v>
      </c>
      <c r="S65" s="2">
        <f t="shared" si="32"/>
        <v>2.6042303441512642</v>
      </c>
      <c r="T65" s="2">
        <f t="shared" si="32"/>
        <v>2.6302726475927769</v>
      </c>
      <c r="U65" s="2">
        <f t="shared" si="32"/>
        <v>2.6565753740687046</v>
      </c>
      <c r="V65" s="2">
        <f t="shared" si="32"/>
        <v>2.6831411278093915</v>
      </c>
      <c r="W65" s="2">
        <f t="shared" si="32"/>
        <v>2.7099725390874854</v>
      </c>
      <c r="X65" s="2">
        <f t="shared" si="32"/>
        <v>2.7370722644783601</v>
      </c>
      <c r="Y65" s="2">
        <f t="shared" si="32"/>
        <v>2.7644429871231435</v>
      </c>
      <c r="Z65" s="2">
        <f t="shared" si="32"/>
        <v>2.792087416994375</v>
      </c>
      <c r="AA65" s="2">
        <f t="shared" si="32"/>
        <v>2.8200082911643189</v>
      </c>
      <c r="AB65" s="2">
        <f t="shared" si="32"/>
        <v>2.8482083740759623</v>
      </c>
      <c r="AC65" s="2">
        <f t="shared" si="32"/>
        <v>2.8766904578167218</v>
      </c>
      <c r="AD65" s="2">
        <f t="shared" si="32"/>
        <v>2.9054573623948889</v>
      </c>
      <c r="AE65" s="2">
        <f t="shared" si="32"/>
        <v>2.9345119360188376</v>
      </c>
      <c r="AF65" s="2">
        <f t="shared" si="32"/>
        <v>2.9638570553790262</v>
      </c>
      <c r="AG65" s="2">
        <f t="shared" si="32"/>
        <v>2.9934956259328165</v>
      </c>
      <c r="AH65" s="2">
        <f t="shared" si="32"/>
        <v>3.0234305821921446</v>
      </c>
      <c r="AI65" s="2">
        <f t="shared" si="32"/>
        <v>3.0536648880140662</v>
      </c>
      <c r="AJ65" s="2">
        <f t="shared" si="32"/>
        <v>3.0842015368942071</v>
      </c>
      <c r="AK65" s="2">
        <f t="shared" si="32"/>
        <v>3.115043552263149</v>
      </c>
      <c r="AL65" s="2">
        <f t="shared" si="32"/>
        <v>3.1461939877857805</v>
      </c>
    </row>
    <row r="66" spans="1:38">
      <c r="A66" t="s">
        <v>330</v>
      </c>
      <c r="B66" s="350" t="s">
        <v>667</v>
      </c>
      <c r="C66" s="350">
        <v>5</v>
      </c>
      <c r="D66" s="350" t="s">
        <v>254</v>
      </c>
      <c r="E66" s="350" t="s">
        <v>614</v>
      </c>
      <c r="F66" s="352" t="s">
        <v>668</v>
      </c>
      <c r="G66" s="350">
        <v>1</v>
      </c>
      <c r="H66" s="350" t="s">
        <v>346</v>
      </c>
      <c r="I66" s="246">
        <f>3451/236</f>
        <v>14.622881355932204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t="s">
        <v>330</v>
      </c>
      <c r="B67" s="350" t="s">
        <v>667</v>
      </c>
      <c r="C67" s="350">
        <v>5</v>
      </c>
      <c r="D67" s="350" t="s">
        <v>254</v>
      </c>
      <c r="E67" s="350" t="s">
        <v>616</v>
      </c>
      <c r="F67" s="352" t="s">
        <v>668</v>
      </c>
      <c r="G67" s="350">
        <v>1</v>
      </c>
      <c r="H67" s="350" t="s">
        <v>354</v>
      </c>
      <c r="I67" s="246">
        <f>104/236</f>
        <v>0.44067796610169491</v>
      </c>
      <c r="J67" s="2">
        <f>I67*1.01</f>
        <v>0.44508474576271184</v>
      </c>
      <c r="K67" s="2">
        <f t="shared" ref="K67:AL67" si="33">J67*1.01</f>
        <v>0.44953559322033898</v>
      </c>
      <c r="L67" s="2">
        <f t="shared" si="33"/>
        <v>0.45403094915254238</v>
      </c>
      <c r="M67" s="2">
        <f t="shared" si="33"/>
        <v>0.45857125864406784</v>
      </c>
      <c r="N67" s="2">
        <f t="shared" si="33"/>
        <v>0.46315697123050853</v>
      </c>
      <c r="O67" s="2">
        <f t="shared" si="33"/>
        <v>0.46778854094281364</v>
      </c>
      <c r="P67" s="2">
        <f t="shared" si="33"/>
        <v>0.47246642635224179</v>
      </c>
      <c r="Q67" s="2">
        <f t="shared" si="33"/>
        <v>0.4771910906157642</v>
      </c>
      <c r="R67" s="2">
        <f t="shared" si="33"/>
        <v>0.48196300152192184</v>
      </c>
      <c r="S67" s="2">
        <f t="shared" si="33"/>
        <v>0.48678263153714108</v>
      </c>
      <c r="T67" s="2">
        <f t="shared" si="33"/>
        <v>0.49165045785251249</v>
      </c>
      <c r="U67" s="2">
        <f t="shared" si="33"/>
        <v>0.4965669624310376</v>
      </c>
      <c r="V67" s="2">
        <f t="shared" si="33"/>
        <v>0.50153263205534793</v>
      </c>
      <c r="W67" s="2">
        <f t="shared" si="33"/>
        <v>0.50654795837590139</v>
      </c>
      <c r="X67" s="2">
        <f t="shared" si="33"/>
        <v>0.51161343795966041</v>
      </c>
      <c r="Y67" s="2">
        <f t="shared" si="33"/>
        <v>0.51672957233925698</v>
      </c>
      <c r="Z67" s="2">
        <f t="shared" si="33"/>
        <v>0.52189686806264957</v>
      </c>
      <c r="AA67" s="2">
        <f t="shared" si="33"/>
        <v>0.52711583674327611</v>
      </c>
      <c r="AB67" s="2">
        <f t="shared" si="33"/>
        <v>0.53238699511070886</v>
      </c>
      <c r="AC67" s="2">
        <f t="shared" si="33"/>
        <v>0.53771086506181598</v>
      </c>
      <c r="AD67" s="2">
        <f t="shared" si="33"/>
        <v>0.54308797371243411</v>
      </c>
      <c r="AE67" s="2">
        <f t="shared" si="33"/>
        <v>0.54851885344955842</v>
      </c>
      <c r="AF67" s="2">
        <f t="shared" si="33"/>
        <v>0.55400404198405406</v>
      </c>
      <c r="AG67" s="2">
        <f t="shared" si="33"/>
        <v>0.55954408240389464</v>
      </c>
      <c r="AH67" s="2">
        <f t="shared" si="33"/>
        <v>0.56513952322793359</v>
      </c>
      <c r="AI67" s="2">
        <f t="shared" si="33"/>
        <v>0.5707909184602129</v>
      </c>
      <c r="AJ67" s="2">
        <f t="shared" si="33"/>
        <v>0.57649882764481508</v>
      </c>
      <c r="AK67" s="2">
        <f t="shared" si="33"/>
        <v>0.58226381592126319</v>
      </c>
      <c r="AL67" s="2">
        <f t="shared" si="33"/>
        <v>0.58808645408047588</v>
      </c>
    </row>
    <row r="68" spans="1:38">
      <c r="A68" t="s">
        <v>330</v>
      </c>
      <c r="B68" s="350" t="s">
        <v>667</v>
      </c>
      <c r="C68" s="350">
        <v>5</v>
      </c>
      <c r="D68" s="350" t="s">
        <v>254</v>
      </c>
      <c r="E68" s="350" t="s">
        <v>618</v>
      </c>
      <c r="F68" s="352" t="s">
        <v>639</v>
      </c>
      <c r="G68" s="350">
        <v>1</v>
      </c>
      <c r="H68" s="350" t="s">
        <v>346</v>
      </c>
      <c r="I68" s="246">
        <v>10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t="s">
        <v>330</v>
      </c>
      <c r="B69" s="350" t="s">
        <v>667</v>
      </c>
      <c r="C69" s="350">
        <v>5</v>
      </c>
      <c r="D69" s="350" t="s">
        <v>254</v>
      </c>
      <c r="E69" s="350" t="s">
        <v>617</v>
      </c>
      <c r="F69" s="352" t="s">
        <v>668</v>
      </c>
      <c r="G69" s="350">
        <v>1</v>
      </c>
      <c r="H69" s="350" t="s">
        <v>354</v>
      </c>
      <c r="I69" s="246">
        <f>585/236</f>
        <v>2.4788135593220337</v>
      </c>
      <c r="J69" s="2">
        <f>I69*1.01</f>
        <v>2.503601694915254</v>
      </c>
      <c r="K69" s="2">
        <f t="shared" ref="K69:AL69" si="34">J69*1.01</f>
        <v>2.5286377118644063</v>
      </c>
      <c r="L69" s="2">
        <f t="shared" si="34"/>
        <v>2.5539240889830506</v>
      </c>
      <c r="M69" s="2">
        <f t="shared" si="34"/>
        <v>2.5794633298728811</v>
      </c>
      <c r="N69" s="2">
        <f t="shared" si="34"/>
        <v>2.60525796317161</v>
      </c>
      <c r="O69" s="2">
        <f t="shared" si="34"/>
        <v>2.6313105428033259</v>
      </c>
      <c r="P69" s="2">
        <f t="shared" si="34"/>
        <v>2.6576236482313593</v>
      </c>
      <c r="Q69" s="2">
        <f t="shared" si="34"/>
        <v>2.684199884713673</v>
      </c>
      <c r="R69" s="2">
        <f t="shared" si="34"/>
        <v>2.7110418835608097</v>
      </c>
      <c r="S69" s="2">
        <f t="shared" si="34"/>
        <v>2.7381523023964176</v>
      </c>
      <c r="T69" s="2">
        <f t="shared" si="34"/>
        <v>2.7655338254203818</v>
      </c>
      <c r="U69" s="2">
        <f t="shared" si="34"/>
        <v>2.7931891636745858</v>
      </c>
      <c r="V69" s="2">
        <f t="shared" si="34"/>
        <v>2.8211210553113317</v>
      </c>
      <c r="W69" s="2">
        <f t="shared" si="34"/>
        <v>2.8493322658644451</v>
      </c>
      <c r="X69" s="2">
        <f t="shared" si="34"/>
        <v>2.8778255885230895</v>
      </c>
      <c r="Y69" s="2">
        <f t="shared" si="34"/>
        <v>2.9066038444083202</v>
      </c>
      <c r="Z69" s="2">
        <f t="shared" si="34"/>
        <v>2.9356698828524035</v>
      </c>
      <c r="AA69" s="2">
        <f t="shared" si="34"/>
        <v>2.9650265816809274</v>
      </c>
      <c r="AB69" s="2">
        <f t="shared" si="34"/>
        <v>2.9946768474977365</v>
      </c>
      <c r="AC69" s="2">
        <f t="shared" si="34"/>
        <v>3.0246236159727138</v>
      </c>
      <c r="AD69" s="2">
        <f t="shared" si="34"/>
        <v>3.0548698521324411</v>
      </c>
      <c r="AE69" s="2">
        <f t="shared" si="34"/>
        <v>3.0854185506537655</v>
      </c>
      <c r="AF69" s="2">
        <f t="shared" si="34"/>
        <v>3.1162727361603033</v>
      </c>
      <c r="AG69" s="2">
        <f t="shared" si="34"/>
        <v>3.1474354635219064</v>
      </c>
      <c r="AH69" s="2">
        <f t="shared" si="34"/>
        <v>3.1789098181571256</v>
      </c>
      <c r="AI69" s="2">
        <f t="shared" si="34"/>
        <v>3.2106989163386968</v>
      </c>
      <c r="AJ69" s="2">
        <f t="shared" si="34"/>
        <v>3.2428059055020837</v>
      </c>
      <c r="AK69" s="2">
        <f t="shared" si="34"/>
        <v>3.2752339645571045</v>
      </c>
      <c r="AL69" s="2">
        <f t="shared" si="34"/>
        <v>3.3079863042026756</v>
      </c>
    </row>
    <row r="70" spans="1:38">
      <c r="A70" t="s">
        <v>330</v>
      </c>
      <c r="B70" s="353" t="s">
        <v>667</v>
      </c>
      <c r="C70" s="353">
        <v>6</v>
      </c>
      <c r="D70" s="353" t="s">
        <v>398</v>
      </c>
      <c r="E70" s="353" t="s">
        <v>614</v>
      </c>
      <c r="F70" s="354" t="s">
        <v>668</v>
      </c>
      <c r="G70" s="353">
        <v>1</v>
      </c>
      <c r="H70" s="353" t="s">
        <v>346</v>
      </c>
      <c r="I70" s="246">
        <f>1867/165</f>
        <v>11.315151515151515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t="s">
        <v>330</v>
      </c>
      <c r="B71" s="353" t="s">
        <v>667</v>
      </c>
      <c r="C71" s="353">
        <v>6</v>
      </c>
      <c r="D71" s="353" t="s">
        <v>398</v>
      </c>
      <c r="E71" s="353" t="s">
        <v>616</v>
      </c>
      <c r="F71" s="354" t="s">
        <v>668</v>
      </c>
      <c r="G71" s="353">
        <v>1</v>
      </c>
      <c r="H71" s="353" t="s">
        <v>354</v>
      </c>
      <c r="I71" s="246">
        <f>56/165</f>
        <v>0.33939393939393941</v>
      </c>
      <c r="J71" s="2">
        <f>I71*1.01</f>
        <v>0.34278787878787881</v>
      </c>
      <c r="K71" s="2">
        <f t="shared" ref="K71:AL71" si="35">J71*1.01</f>
        <v>0.34621575757575762</v>
      </c>
      <c r="L71" s="2">
        <f t="shared" si="35"/>
        <v>0.3496779151515152</v>
      </c>
      <c r="M71" s="2">
        <f t="shared" si="35"/>
        <v>0.35317469430303033</v>
      </c>
      <c r="N71" s="2">
        <f t="shared" si="35"/>
        <v>0.35670644124606066</v>
      </c>
      <c r="O71" s="2">
        <f t="shared" si="35"/>
        <v>0.36027350565852129</v>
      </c>
      <c r="P71" s="2">
        <f t="shared" si="35"/>
        <v>0.36387624071510649</v>
      </c>
      <c r="Q71" s="2">
        <f t="shared" si="35"/>
        <v>0.36751500312225754</v>
      </c>
      <c r="R71" s="2">
        <f t="shared" si="35"/>
        <v>0.37119015315348014</v>
      </c>
      <c r="S71" s="2">
        <f t="shared" si="35"/>
        <v>0.37490205468501492</v>
      </c>
      <c r="T71" s="2">
        <f t="shared" si="35"/>
        <v>0.37865107523186509</v>
      </c>
      <c r="U71" s="2">
        <f t="shared" si="35"/>
        <v>0.38243758598418376</v>
      </c>
      <c r="V71" s="2">
        <f t="shared" si="35"/>
        <v>0.38626196184402561</v>
      </c>
      <c r="W71" s="2">
        <f t="shared" si="35"/>
        <v>0.39012458146246587</v>
      </c>
      <c r="X71" s="2">
        <f t="shared" si="35"/>
        <v>0.39402582727709051</v>
      </c>
      <c r="Y71" s="2">
        <f t="shared" si="35"/>
        <v>0.3979660855498614</v>
      </c>
      <c r="Z71" s="2">
        <f t="shared" si="35"/>
        <v>0.40194574640536002</v>
      </c>
      <c r="AA71" s="2">
        <f t="shared" si="35"/>
        <v>0.40596520386941359</v>
      </c>
      <c r="AB71" s="2">
        <f t="shared" si="35"/>
        <v>0.41002485590810772</v>
      </c>
      <c r="AC71" s="2">
        <f t="shared" si="35"/>
        <v>0.41412510446718881</v>
      </c>
      <c r="AD71" s="2">
        <f t="shared" si="35"/>
        <v>0.4182663555118607</v>
      </c>
      <c r="AE71" s="2">
        <f t="shared" si="35"/>
        <v>0.42244901906697929</v>
      </c>
      <c r="AF71" s="2">
        <f t="shared" si="35"/>
        <v>0.42667350925764908</v>
      </c>
      <c r="AG71" s="2">
        <f t="shared" si="35"/>
        <v>0.43094024435022554</v>
      </c>
      <c r="AH71" s="2">
        <f t="shared" si="35"/>
        <v>0.4352496467937278</v>
      </c>
      <c r="AI71" s="2">
        <f t="shared" si="35"/>
        <v>0.43960214326166508</v>
      </c>
      <c r="AJ71" s="2">
        <f t="shared" si="35"/>
        <v>0.44399816469428172</v>
      </c>
      <c r="AK71" s="2">
        <f t="shared" si="35"/>
        <v>0.44843814634122453</v>
      </c>
      <c r="AL71" s="2">
        <f t="shared" si="35"/>
        <v>0.45292252780463677</v>
      </c>
    </row>
    <row r="72" spans="1:38">
      <c r="A72" t="s">
        <v>330</v>
      </c>
      <c r="B72" s="353" t="s">
        <v>667</v>
      </c>
      <c r="C72" s="353">
        <v>6</v>
      </c>
      <c r="D72" s="353" t="s">
        <v>398</v>
      </c>
      <c r="E72" s="353" t="s">
        <v>618</v>
      </c>
      <c r="F72" s="354" t="s">
        <v>639</v>
      </c>
      <c r="G72" s="353">
        <v>1</v>
      </c>
      <c r="H72" s="353" t="s">
        <v>346</v>
      </c>
      <c r="I72" s="246">
        <v>10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t="s">
        <v>330</v>
      </c>
      <c r="B73" s="353" t="s">
        <v>667</v>
      </c>
      <c r="C73" s="353">
        <v>6</v>
      </c>
      <c r="D73" s="353" t="s">
        <v>398</v>
      </c>
      <c r="E73" s="353" t="s">
        <v>617</v>
      </c>
      <c r="F73" s="354" t="s">
        <v>668</v>
      </c>
      <c r="G73" s="353">
        <v>1</v>
      </c>
      <c r="H73" s="353" t="s">
        <v>354</v>
      </c>
      <c r="I73" s="375">
        <f>389/165</f>
        <v>2.3575757575757574</v>
      </c>
      <c r="J73" s="2">
        <f>I73*1.01</f>
        <v>2.3811515151515152</v>
      </c>
      <c r="K73" s="2">
        <f t="shared" ref="K73:AL73" si="36">J73*1.01</f>
        <v>2.4049630303030303</v>
      </c>
      <c r="L73" s="2">
        <f t="shared" si="36"/>
        <v>2.4290126606060607</v>
      </c>
      <c r="M73" s="2">
        <f t="shared" si="36"/>
        <v>2.4533027872121211</v>
      </c>
      <c r="N73" s="2">
        <f t="shared" si="36"/>
        <v>2.4778358150842426</v>
      </c>
      <c r="O73" s="2">
        <f t="shared" si="36"/>
        <v>2.5026141732350848</v>
      </c>
      <c r="P73" s="2">
        <f t="shared" si="36"/>
        <v>2.5276403149674356</v>
      </c>
      <c r="Q73" s="2">
        <f t="shared" si="36"/>
        <v>2.55291671811711</v>
      </c>
      <c r="R73" s="2">
        <f t="shared" si="36"/>
        <v>2.5784458852982812</v>
      </c>
      <c r="S73" s="2">
        <f t="shared" si="36"/>
        <v>2.6042303441512642</v>
      </c>
      <c r="T73" s="2">
        <f t="shared" si="36"/>
        <v>2.6302726475927769</v>
      </c>
      <c r="U73" s="2">
        <f t="shared" si="36"/>
        <v>2.6565753740687046</v>
      </c>
      <c r="V73" s="2">
        <f t="shared" si="36"/>
        <v>2.6831411278093915</v>
      </c>
      <c r="W73" s="2">
        <f t="shared" si="36"/>
        <v>2.7099725390874854</v>
      </c>
      <c r="X73" s="2">
        <f t="shared" si="36"/>
        <v>2.7370722644783601</v>
      </c>
      <c r="Y73" s="2">
        <f t="shared" si="36"/>
        <v>2.7644429871231435</v>
      </c>
      <c r="Z73" s="2">
        <f t="shared" si="36"/>
        <v>2.792087416994375</v>
      </c>
      <c r="AA73" s="2">
        <f t="shared" si="36"/>
        <v>2.8200082911643189</v>
      </c>
      <c r="AB73" s="2">
        <f t="shared" si="36"/>
        <v>2.8482083740759623</v>
      </c>
      <c r="AC73" s="2">
        <f t="shared" si="36"/>
        <v>2.8766904578167218</v>
      </c>
      <c r="AD73" s="2">
        <f t="shared" si="36"/>
        <v>2.9054573623948889</v>
      </c>
      <c r="AE73" s="2">
        <f t="shared" si="36"/>
        <v>2.9345119360188376</v>
      </c>
      <c r="AF73" s="2">
        <f t="shared" si="36"/>
        <v>2.9638570553790262</v>
      </c>
      <c r="AG73" s="2">
        <f t="shared" si="36"/>
        <v>2.9934956259328165</v>
      </c>
      <c r="AH73" s="2">
        <f t="shared" si="36"/>
        <v>3.0234305821921446</v>
      </c>
      <c r="AI73" s="2">
        <f t="shared" si="36"/>
        <v>3.0536648880140662</v>
      </c>
      <c r="AJ73" s="2">
        <f t="shared" si="36"/>
        <v>3.0842015368942071</v>
      </c>
      <c r="AK73" s="2">
        <f t="shared" si="36"/>
        <v>3.115043552263149</v>
      </c>
      <c r="AL73" s="2">
        <f t="shared" si="36"/>
        <v>3.1461939877857805</v>
      </c>
    </row>
    <row r="74" spans="1:38">
      <c r="A74" t="s">
        <v>330</v>
      </c>
      <c r="B74" s="353" t="s">
        <v>775</v>
      </c>
      <c r="C74" s="353">
        <v>7</v>
      </c>
      <c r="D74" s="353" t="s">
        <v>124</v>
      </c>
      <c r="E74" s="353" t="s">
        <v>669</v>
      </c>
      <c r="F74" s="354" t="s">
        <v>670</v>
      </c>
      <c r="G74" s="353">
        <v>1</v>
      </c>
      <c r="H74" s="353" t="s">
        <v>346</v>
      </c>
      <c r="I74" s="398">
        <f>5*144000*100/(750000*45)</f>
        <v>2.1333333333333333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t="s">
        <v>330</v>
      </c>
      <c r="B75" s="353" t="s">
        <v>775</v>
      </c>
      <c r="C75" s="353">
        <v>7</v>
      </c>
      <c r="D75" s="353" t="s">
        <v>124</v>
      </c>
      <c r="E75" s="353" t="s">
        <v>671</v>
      </c>
      <c r="F75" s="354" t="s">
        <v>670</v>
      </c>
      <c r="G75" s="353">
        <v>1</v>
      </c>
      <c r="H75" s="353" t="s">
        <v>346</v>
      </c>
      <c r="I75" s="398">
        <f>0.144*100</f>
        <v>14.399999999999999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t="s">
        <v>330</v>
      </c>
      <c r="B76" s="353" t="s">
        <v>775</v>
      </c>
      <c r="C76" s="353">
        <v>7</v>
      </c>
      <c r="D76" s="353" t="s">
        <v>124</v>
      </c>
      <c r="E76" s="353" t="s">
        <v>672</v>
      </c>
      <c r="F76" s="354" t="s">
        <v>670</v>
      </c>
      <c r="G76" s="353">
        <v>1</v>
      </c>
      <c r="H76" s="353" t="s">
        <v>346</v>
      </c>
      <c r="I76" s="376"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t="s">
        <v>330</v>
      </c>
      <c r="B77" s="353" t="s">
        <v>776</v>
      </c>
      <c r="C77" s="353">
        <v>7</v>
      </c>
      <c r="D77" s="353" t="s">
        <v>124</v>
      </c>
      <c r="E77" s="353" t="s">
        <v>616</v>
      </c>
      <c r="F77" s="354" t="s">
        <v>670</v>
      </c>
      <c r="G77" s="353">
        <v>1</v>
      </c>
      <c r="H77" s="353" t="s">
        <v>346</v>
      </c>
      <c r="I77" s="375">
        <v>171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t="s">
        <v>330</v>
      </c>
      <c r="B78" s="353" t="s">
        <v>777</v>
      </c>
      <c r="C78" s="353">
        <v>7</v>
      </c>
      <c r="D78" s="353" t="s">
        <v>124</v>
      </c>
      <c r="E78" s="353" t="s">
        <v>618</v>
      </c>
      <c r="F78" s="354" t="s">
        <v>670</v>
      </c>
      <c r="G78" s="353">
        <v>1</v>
      </c>
      <c r="H78" s="353" t="s">
        <v>346</v>
      </c>
      <c r="I78" s="375">
        <v>10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t="s">
        <v>330</v>
      </c>
      <c r="B79" s="353" t="s">
        <v>776</v>
      </c>
      <c r="C79" s="353">
        <v>7</v>
      </c>
      <c r="D79" s="353" t="s">
        <v>124</v>
      </c>
      <c r="E79" s="353" t="s">
        <v>617</v>
      </c>
      <c r="F79" s="354" t="s">
        <v>670</v>
      </c>
      <c r="G79" s="353">
        <v>1</v>
      </c>
      <c r="H79" s="353" t="s">
        <v>346</v>
      </c>
      <c r="I79" s="375">
        <v>1753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t="s">
        <v>330</v>
      </c>
      <c r="B80" s="350" t="s">
        <v>673</v>
      </c>
      <c r="C80" s="350">
        <v>8</v>
      </c>
      <c r="D80" s="350" t="s">
        <v>124</v>
      </c>
      <c r="E80" s="350" t="s">
        <v>669</v>
      </c>
      <c r="F80" s="350" t="s">
        <v>670</v>
      </c>
      <c r="G80" s="350">
        <v>1</v>
      </c>
      <c r="H80" s="350" t="s">
        <v>346</v>
      </c>
      <c r="I80" s="375">
        <v>258.02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t="s">
        <v>330</v>
      </c>
      <c r="B81" s="350" t="s">
        <v>673</v>
      </c>
      <c r="C81" s="350">
        <v>8</v>
      </c>
      <c r="D81" s="350" t="s">
        <v>124</v>
      </c>
      <c r="E81" s="350" t="s">
        <v>671</v>
      </c>
      <c r="F81" s="350" t="s">
        <v>670</v>
      </c>
      <c r="G81" s="350">
        <v>1</v>
      </c>
      <c r="H81" s="350" t="s">
        <v>346</v>
      </c>
      <c r="I81" s="375">
        <v>16.21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t="s">
        <v>330</v>
      </c>
      <c r="B82" s="350" t="s">
        <v>673</v>
      </c>
      <c r="C82" s="350">
        <v>8</v>
      </c>
      <c r="D82" s="350" t="s">
        <v>124</v>
      </c>
      <c r="E82" s="350" t="s">
        <v>672</v>
      </c>
      <c r="F82" s="350" t="s">
        <v>670</v>
      </c>
      <c r="G82" s="350">
        <v>1</v>
      </c>
      <c r="H82" s="350" t="s">
        <v>346</v>
      </c>
      <c r="I82" s="375">
        <v>2.83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t="s">
        <v>330</v>
      </c>
      <c r="B83" s="350" t="s">
        <v>674</v>
      </c>
      <c r="C83" s="350">
        <v>8</v>
      </c>
      <c r="D83" s="350" t="s">
        <v>124</v>
      </c>
      <c r="E83" s="350" t="s">
        <v>760</v>
      </c>
      <c r="F83" s="350" t="s">
        <v>670</v>
      </c>
      <c r="G83" s="350">
        <v>1</v>
      </c>
      <c r="H83" s="350" t="s">
        <v>346</v>
      </c>
      <c r="I83" s="442">
        <f>7776920/533</f>
        <v>14590.844277673546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t="s">
        <v>330</v>
      </c>
      <c r="B84" s="350" t="s">
        <v>674</v>
      </c>
      <c r="C84" s="350">
        <v>8</v>
      </c>
      <c r="D84" s="350" t="s">
        <v>124</v>
      </c>
      <c r="E84" s="350" t="s">
        <v>675</v>
      </c>
      <c r="F84" s="350" t="s">
        <v>670</v>
      </c>
      <c r="G84" s="350">
        <v>1</v>
      </c>
      <c r="H84" s="350" t="s">
        <v>346</v>
      </c>
      <c r="I84" s="443">
        <v>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t="s">
        <v>330</v>
      </c>
      <c r="B85" s="350" t="s">
        <v>674</v>
      </c>
      <c r="C85" s="350">
        <v>8</v>
      </c>
      <c r="D85" s="350" t="s">
        <v>124</v>
      </c>
      <c r="E85" s="350" t="s">
        <v>676</v>
      </c>
      <c r="F85" s="350" t="s">
        <v>670</v>
      </c>
      <c r="G85" s="350">
        <v>1</v>
      </c>
      <c r="H85" s="350" t="s">
        <v>346</v>
      </c>
      <c r="I85" s="375">
        <v>0.8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t="s">
        <v>330</v>
      </c>
      <c r="B86" s="350" t="s">
        <v>674</v>
      </c>
      <c r="C86" s="350">
        <v>8</v>
      </c>
      <c r="D86" s="350" t="s">
        <v>124</v>
      </c>
      <c r="E86" s="350" t="s">
        <v>677</v>
      </c>
      <c r="F86" s="350" t="s">
        <v>670</v>
      </c>
      <c r="G86" s="350">
        <v>1</v>
      </c>
      <c r="H86" s="350" t="s">
        <v>346</v>
      </c>
      <c r="I86" s="375">
        <v>0.64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t="s">
        <v>330</v>
      </c>
      <c r="B87" s="350" t="s">
        <v>674</v>
      </c>
      <c r="C87" s="350">
        <v>8</v>
      </c>
      <c r="D87" s="350" t="s">
        <v>124</v>
      </c>
      <c r="E87" s="350" t="s">
        <v>678</v>
      </c>
      <c r="F87" s="351" t="s">
        <v>670</v>
      </c>
      <c r="G87" s="350">
        <v>1</v>
      </c>
      <c r="H87" s="350" t="s">
        <v>346</v>
      </c>
      <c r="I87" s="376">
        <f>196.68*(1/0.404686)</f>
        <v>486.00643461844493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t="s">
        <v>330</v>
      </c>
      <c r="B88" s="350" t="s">
        <v>679</v>
      </c>
      <c r="C88" s="350">
        <v>8</v>
      </c>
      <c r="D88" s="350" t="s">
        <v>124</v>
      </c>
      <c r="E88" s="350" t="s">
        <v>618</v>
      </c>
      <c r="F88" s="351" t="s">
        <v>639</v>
      </c>
      <c r="G88" s="350">
        <v>1</v>
      </c>
      <c r="H88" s="350" t="s">
        <v>346</v>
      </c>
      <c r="I88" s="376">
        <v>10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t="s">
        <v>330</v>
      </c>
      <c r="B89" s="354" t="s">
        <v>273</v>
      </c>
      <c r="C89" s="353">
        <v>9</v>
      </c>
      <c r="D89" s="353" t="s">
        <v>124</v>
      </c>
      <c r="E89" s="353" t="s">
        <v>614</v>
      </c>
      <c r="F89" s="354" t="s">
        <v>670</v>
      </c>
      <c r="G89" s="353">
        <v>1</v>
      </c>
      <c r="H89" s="353" t="s">
        <v>346</v>
      </c>
      <c r="I89" s="375">
        <v>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t="s">
        <v>330</v>
      </c>
      <c r="B90" s="354" t="s">
        <v>273</v>
      </c>
      <c r="C90" s="353">
        <v>9</v>
      </c>
      <c r="D90" s="353" t="s">
        <v>124</v>
      </c>
      <c r="E90" s="353" t="s">
        <v>666</v>
      </c>
      <c r="F90" s="354" t="s">
        <v>670</v>
      </c>
      <c r="G90" s="353">
        <v>1</v>
      </c>
      <c r="H90" s="353" t="s">
        <v>346</v>
      </c>
      <c r="I90" s="375">
        <v>85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t="s">
        <v>330</v>
      </c>
      <c r="B91" s="354" t="s">
        <v>273</v>
      </c>
      <c r="C91" s="353">
        <v>9</v>
      </c>
      <c r="D91" s="353" t="s">
        <v>124</v>
      </c>
      <c r="E91" s="353" t="s">
        <v>618</v>
      </c>
      <c r="F91" s="354" t="s">
        <v>670</v>
      </c>
      <c r="G91" s="353">
        <v>1</v>
      </c>
      <c r="H91" s="353" t="s">
        <v>346</v>
      </c>
      <c r="I91" s="376">
        <v>100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t="s">
        <v>330</v>
      </c>
      <c r="B92" s="355" t="s">
        <v>680</v>
      </c>
      <c r="C92" s="355">
        <v>10</v>
      </c>
      <c r="D92" s="355" t="s">
        <v>124</v>
      </c>
      <c r="E92" s="355" t="s">
        <v>666</v>
      </c>
      <c r="F92" s="356" t="s">
        <v>681</v>
      </c>
      <c r="G92" s="355">
        <v>1</v>
      </c>
      <c r="H92" s="355" t="s">
        <v>346</v>
      </c>
      <c r="I92" s="398">
        <f>2301.43</f>
        <v>2301.4299999999998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t="s">
        <v>330</v>
      </c>
      <c r="B93" s="355" t="s">
        <v>682</v>
      </c>
      <c r="C93" s="355">
        <v>10</v>
      </c>
      <c r="D93" s="355" t="s">
        <v>124</v>
      </c>
      <c r="E93" s="355" t="s">
        <v>666</v>
      </c>
      <c r="F93" s="356" t="s">
        <v>681</v>
      </c>
      <c r="G93" s="355">
        <v>1</v>
      </c>
      <c r="H93" s="355" t="s">
        <v>346</v>
      </c>
      <c r="I93" s="399">
        <f>3720.5</f>
        <v>3720.5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t="s">
        <v>330</v>
      </c>
      <c r="B94" s="355" t="s">
        <v>683</v>
      </c>
      <c r="C94" s="355">
        <v>11</v>
      </c>
      <c r="D94" s="355" t="s">
        <v>124</v>
      </c>
      <c r="E94" s="355" t="s">
        <v>684</v>
      </c>
      <c r="F94" s="356" t="s">
        <v>668</v>
      </c>
      <c r="G94" s="355">
        <v>1</v>
      </c>
      <c r="H94" s="355" t="s">
        <v>346</v>
      </c>
      <c r="I94" s="377">
        <f>AVERAGE(2500,1000,2000)</f>
        <v>1833.3333333333333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t="s">
        <v>330</v>
      </c>
      <c r="B95" s="355" t="s">
        <v>685</v>
      </c>
      <c r="C95" s="355">
        <v>11</v>
      </c>
      <c r="D95" s="355" t="s">
        <v>124</v>
      </c>
      <c r="E95" s="355" t="s">
        <v>686</v>
      </c>
      <c r="F95" s="356" t="s">
        <v>668</v>
      </c>
      <c r="G95" s="355">
        <v>1</v>
      </c>
      <c r="H95" s="355" t="s">
        <v>346</v>
      </c>
      <c r="I95" s="377">
        <v>1209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t="s">
        <v>330</v>
      </c>
      <c r="B96" s="355" t="s">
        <v>685</v>
      </c>
      <c r="C96" s="355">
        <v>11</v>
      </c>
      <c r="D96" s="355" t="s">
        <v>124</v>
      </c>
      <c r="E96" s="355" t="s">
        <v>687</v>
      </c>
      <c r="F96" s="356" t="s">
        <v>668</v>
      </c>
      <c r="G96" s="355">
        <v>1</v>
      </c>
      <c r="H96" s="355" t="s">
        <v>346</v>
      </c>
      <c r="I96" s="377">
        <v>22.75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t="s">
        <v>330</v>
      </c>
      <c r="B97" s="355" t="s">
        <v>688</v>
      </c>
      <c r="C97" s="355">
        <v>11</v>
      </c>
      <c r="D97" s="355" t="s">
        <v>124</v>
      </c>
      <c r="E97" s="355" t="s">
        <v>618</v>
      </c>
      <c r="F97" s="356" t="s">
        <v>668</v>
      </c>
      <c r="G97" s="355">
        <v>2</v>
      </c>
      <c r="H97" s="355" t="s">
        <v>346</v>
      </c>
      <c r="I97" s="377">
        <v>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t="s">
        <v>330</v>
      </c>
      <c r="B98" s="353" t="s">
        <v>689</v>
      </c>
      <c r="C98" s="353">
        <v>12</v>
      </c>
      <c r="D98" s="353" t="s">
        <v>124</v>
      </c>
      <c r="E98" s="353" t="s">
        <v>666</v>
      </c>
      <c r="F98" s="353" t="s">
        <v>681</v>
      </c>
      <c r="G98" s="353">
        <v>1</v>
      </c>
      <c r="H98" s="353" t="s">
        <v>346</v>
      </c>
      <c r="I98" s="400">
        <f>1085.5466246451/1000000</f>
        <v>1.0855466246451001E-3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t="s">
        <v>330</v>
      </c>
      <c r="B99" s="353" t="s">
        <v>690</v>
      </c>
      <c r="C99" s="353">
        <v>12</v>
      </c>
      <c r="D99" s="353" t="s">
        <v>124</v>
      </c>
      <c r="E99" s="353" t="s">
        <v>666</v>
      </c>
      <c r="F99" s="353" t="s">
        <v>681</v>
      </c>
      <c r="G99" s="353">
        <v>1</v>
      </c>
      <c r="H99" s="353" t="s">
        <v>346</v>
      </c>
      <c r="I99" s="400">
        <f>508.477922728358/1000000</f>
        <v>5.0847792272835804E-4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t="s">
        <v>331</v>
      </c>
      <c r="B100" s="3" t="s">
        <v>243</v>
      </c>
      <c r="C100" s="3">
        <v>1</v>
      </c>
      <c r="D100" s="3" t="s">
        <v>124</v>
      </c>
      <c r="E100" s="3" t="s">
        <v>614</v>
      </c>
      <c r="F100" s="364" t="s">
        <v>665</v>
      </c>
      <c r="G100" s="3">
        <v>1</v>
      </c>
      <c r="H100" s="3" t="s">
        <v>346</v>
      </c>
      <c r="I100" s="2">
        <v>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t="s">
        <v>331</v>
      </c>
      <c r="B101" s="3" t="s">
        <v>243</v>
      </c>
      <c r="C101" s="3">
        <v>1</v>
      </c>
      <c r="D101" s="3" t="s">
        <v>124</v>
      </c>
      <c r="E101" s="3" t="s">
        <v>666</v>
      </c>
      <c r="F101" s="364" t="s">
        <v>665</v>
      </c>
      <c r="G101" s="3">
        <v>1</v>
      </c>
      <c r="H101" s="3" t="s">
        <v>354</v>
      </c>
      <c r="I101" s="246">
        <v>86</v>
      </c>
      <c r="J101" s="2">
        <f>I101+($AL101-$I101)/29</f>
        <v>85.482758620689651</v>
      </c>
      <c r="K101" s="2">
        <f t="shared" ref="K101:AK101" si="37">J101+($AL101-$I101)/29</f>
        <v>84.965517241379303</v>
      </c>
      <c r="L101" s="2">
        <f t="shared" si="37"/>
        <v>84.448275862068954</v>
      </c>
      <c r="M101" s="2">
        <f>L101+($AL101-$I101)/29</f>
        <v>83.931034482758605</v>
      </c>
      <c r="N101" s="2">
        <f t="shared" si="37"/>
        <v>83.413793103448256</v>
      </c>
      <c r="O101" s="2">
        <f t="shared" si="37"/>
        <v>82.896551724137908</v>
      </c>
      <c r="P101" s="2">
        <f t="shared" si="37"/>
        <v>82.379310344827559</v>
      </c>
      <c r="Q101" s="2">
        <f t="shared" si="37"/>
        <v>81.86206896551721</v>
      </c>
      <c r="R101" s="2">
        <f t="shared" si="37"/>
        <v>81.344827586206861</v>
      </c>
      <c r="S101" s="2">
        <f t="shared" si="37"/>
        <v>80.827586206896513</v>
      </c>
      <c r="T101" s="2">
        <f t="shared" si="37"/>
        <v>80.310344827586164</v>
      </c>
      <c r="U101" s="2">
        <f t="shared" si="37"/>
        <v>79.793103448275815</v>
      </c>
      <c r="V101" s="2">
        <f t="shared" si="37"/>
        <v>79.275862068965466</v>
      </c>
      <c r="W101" s="2">
        <f t="shared" si="37"/>
        <v>78.758620689655118</v>
      </c>
      <c r="X101" s="2">
        <f t="shared" si="37"/>
        <v>78.241379310344769</v>
      </c>
      <c r="Y101" s="2">
        <f>X101+($AL101-$I101)/29</f>
        <v>77.72413793103442</v>
      </c>
      <c r="Z101" s="2">
        <f t="shared" si="37"/>
        <v>77.206896551724071</v>
      </c>
      <c r="AA101" s="2">
        <f t="shared" si="37"/>
        <v>76.689655172413723</v>
      </c>
      <c r="AB101" s="2">
        <f t="shared" si="37"/>
        <v>76.172413793103374</v>
      </c>
      <c r="AC101" s="2">
        <f t="shared" si="37"/>
        <v>75.655172413793025</v>
      </c>
      <c r="AD101" s="2">
        <f t="shared" si="37"/>
        <v>75.137931034482676</v>
      </c>
      <c r="AE101" s="2">
        <f t="shared" si="37"/>
        <v>74.620689655172328</v>
      </c>
      <c r="AF101" s="2">
        <f t="shared" si="37"/>
        <v>74.103448275861979</v>
      </c>
      <c r="AG101" s="2">
        <f t="shared" si="37"/>
        <v>73.58620689655163</v>
      </c>
      <c r="AH101" s="2">
        <f t="shared" si="37"/>
        <v>73.068965517241281</v>
      </c>
      <c r="AI101" s="2">
        <f t="shared" si="37"/>
        <v>72.551724137930933</v>
      </c>
      <c r="AJ101" s="2">
        <f t="shared" si="37"/>
        <v>72.034482758620584</v>
      </c>
      <c r="AK101" s="2">
        <f t="shared" si="37"/>
        <v>71.517241379310235</v>
      </c>
      <c r="AL101" s="2">
        <v>71</v>
      </c>
    </row>
    <row r="102" spans="1:38">
      <c r="A102" t="s">
        <v>331</v>
      </c>
      <c r="B102" s="3" t="s">
        <v>243</v>
      </c>
      <c r="C102" s="3">
        <v>1</v>
      </c>
      <c r="D102" s="3" t="s">
        <v>124</v>
      </c>
      <c r="E102" s="3" t="s">
        <v>618</v>
      </c>
      <c r="F102" s="363" t="s">
        <v>639</v>
      </c>
      <c r="G102" s="3">
        <v>1</v>
      </c>
      <c r="H102" s="3" t="s">
        <v>346</v>
      </c>
      <c r="I102" s="246">
        <v>100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t="s">
        <v>331</v>
      </c>
      <c r="B103" s="353" t="s">
        <v>667</v>
      </c>
      <c r="C103" s="353">
        <v>2</v>
      </c>
      <c r="D103" s="353" t="s">
        <v>245</v>
      </c>
      <c r="E103" s="353" t="s">
        <v>614</v>
      </c>
      <c r="F103" s="354" t="s">
        <v>668</v>
      </c>
      <c r="G103" s="353">
        <v>1</v>
      </c>
      <c r="H103" s="353" t="s">
        <v>346</v>
      </c>
      <c r="I103" s="373">
        <f>7629/858</f>
        <v>8.8916083916083917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t="s">
        <v>331</v>
      </c>
      <c r="B104" s="353" t="s">
        <v>667</v>
      </c>
      <c r="C104" s="353">
        <v>2</v>
      </c>
      <c r="D104" s="353" t="s">
        <v>245</v>
      </c>
      <c r="E104" s="353" t="s">
        <v>616</v>
      </c>
      <c r="F104" s="354" t="s">
        <v>668</v>
      </c>
      <c r="G104" s="353">
        <v>1</v>
      </c>
      <c r="H104" s="353" t="s">
        <v>354</v>
      </c>
      <c r="I104" s="374">
        <f>229/858</f>
        <v>0.26689976689976691</v>
      </c>
      <c r="J104" s="2">
        <f>I104*1.01</f>
        <v>0.26956876456876461</v>
      </c>
      <c r="K104" s="2">
        <f t="shared" ref="K104" si="38">J104*1.01</f>
        <v>0.27226445221445228</v>
      </c>
      <c r="L104" s="2">
        <f t="shared" ref="L104" si="39">K104*1.01</f>
        <v>0.27498709673659683</v>
      </c>
      <c r="M104" s="2">
        <f t="shared" ref="M104" si="40">L104*1.01</f>
        <v>0.27773696770396278</v>
      </c>
      <c r="N104" s="2">
        <f t="shared" ref="N104" si="41">M104*1.01</f>
        <v>0.2805143373810024</v>
      </c>
      <c r="O104" s="2">
        <f t="shared" ref="O104" si="42">N104*1.01</f>
        <v>0.28331948075481245</v>
      </c>
      <c r="P104" s="2">
        <f t="shared" ref="P104" si="43">O104*1.01</f>
        <v>0.28615267556236057</v>
      </c>
      <c r="Q104" s="2">
        <f t="shared" ref="Q104" si="44">P104*1.01</f>
        <v>0.28901420231798419</v>
      </c>
      <c r="R104" s="2">
        <f t="shared" ref="R104" si="45">Q104*1.01</f>
        <v>0.29190434434116402</v>
      </c>
      <c r="S104" s="2">
        <f t="shared" ref="S104" si="46">R104*1.01</f>
        <v>0.29482338778457567</v>
      </c>
      <c r="T104" s="2">
        <f t="shared" ref="T104" si="47">S104*1.01</f>
        <v>0.29777162166242144</v>
      </c>
      <c r="U104" s="2">
        <f t="shared" ref="U104" si="48">T104*1.01</f>
        <v>0.30074933787904568</v>
      </c>
      <c r="V104" s="2">
        <f t="shared" ref="V104" si="49">U104*1.01</f>
        <v>0.30375683125783615</v>
      </c>
      <c r="W104" s="2">
        <f t="shared" ref="W104" si="50">V104*1.01</f>
        <v>0.30679439957041449</v>
      </c>
      <c r="X104" s="2">
        <f t="shared" ref="X104" si="51">W104*1.01</f>
        <v>0.30986234356611864</v>
      </c>
      <c r="Y104" s="2">
        <f t="shared" ref="Y104" si="52">X104*1.01</f>
        <v>0.31296096700177983</v>
      </c>
      <c r="Z104" s="2">
        <f t="shared" ref="Z104" si="53">Y104*1.01</f>
        <v>0.31609057667179763</v>
      </c>
      <c r="AA104" s="2">
        <f t="shared" ref="AA104" si="54">Z104*1.01</f>
        <v>0.31925148243851559</v>
      </c>
      <c r="AB104" s="2">
        <f t="shared" ref="AB104" si="55">AA104*1.01</f>
        <v>0.32244399726290074</v>
      </c>
      <c r="AC104" s="2">
        <f t="shared" ref="AC104" si="56">AB104*1.01</f>
        <v>0.32566843723552974</v>
      </c>
      <c r="AD104" s="2">
        <f t="shared" ref="AD104" si="57">AC104*1.01</f>
        <v>0.32892512160788506</v>
      </c>
      <c r="AE104" s="2">
        <f t="shared" ref="AE104" si="58">AD104*1.01</f>
        <v>0.33221437282396393</v>
      </c>
      <c r="AF104" s="2">
        <f t="shared" ref="AF104" si="59">AE104*1.01</f>
        <v>0.33553651655220357</v>
      </c>
      <c r="AG104" s="2">
        <f t="shared" ref="AG104" si="60">AF104*1.01</f>
        <v>0.33889188171772561</v>
      </c>
      <c r="AH104" s="2">
        <f t="shared" ref="AH104" si="61">AG104*1.01</f>
        <v>0.34228080053490284</v>
      </c>
      <c r="AI104" s="2">
        <f t="shared" ref="AI104" si="62">AH104*1.01</f>
        <v>0.34570360854025189</v>
      </c>
      <c r="AJ104" s="2">
        <f t="shared" ref="AJ104" si="63">AI104*1.01</f>
        <v>0.34916064462565444</v>
      </c>
      <c r="AK104" s="2">
        <f t="shared" ref="AK104" si="64">AJ104*1.01</f>
        <v>0.352652251071911</v>
      </c>
      <c r="AL104" s="2">
        <f t="shared" ref="AL104" si="65">AK104*1.01</f>
        <v>0.35617877358263011</v>
      </c>
    </row>
    <row r="105" spans="1:38">
      <c r="A105" t="s">
        <v>331</v>
      </c>
      <c r="B105" s="353" t="s">
        <v>667</v>
      </c>
      <c r="C105" s="353">
        <v>2</v>
      </c>
      <c r="D105" s="353" t="s">
        <v>245</v>
      </c>
      <c r="E105" s="353" t="s">
        <v>618</v>
      </c>
      <c r="F105" s="354" t="s">
        <v>639</v>
      </c>
      <c r="G105" s="353">
        <v>1</v>
      </c>
      <c r="H105" s="353" t="s">
        <v>346</v>
      </c>
      <c r="I105" s="246">
        <v>10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t="s">
        <v>331</v>
      </c>
      <c r="B106" s="353" t="s">
        <v>667</v>
      </c>
      <c r="C106" s="353">
        <v>2</v>
      </c>
      <c r="D106" s="353" t="s">
        <v>245</v>
      </c>
      <c r="E106" s="353" t="s">
        <v>617</v>
      </c>
      <c r="F106" s="354" t="s">
        <v>668</v>
      </c>
      <c r="G106" s="353">
        <v>1</v>
      </c>
      <c r="H106" s="353" t="s">
        <v>354</v>
      </c>
      <c r="I106" s="246">
        <f>1245/858</f>
        <v>1.451048951048951</v>
      </c>
      <c r="J106" s="2">
        <f>I106*1.01</f>
        <v>1.4655594405594405</v>
      </c>
      <c r="K106" s="2">
        <f t="shared" ref="K106" si="66">J106*1.01</f>
        <v>1.4802150349650349</v>
      </c>
      <c r="L106" s="2">
        <f t="shared" ref="L106" si="67">K106*1.01</f>
        <v>1.4950171853146852</v>
      </c>
      <c r="M106" s="2">
        <f t="shared" ref="M106" si="68">L106*1.01</f>
        <v>1.509967357167832</v>
      </c>
      <c r="N106" s="2">
        <f t="shared" ref="N106" si="69">M106*1.01</f>
        <v>1.5250670307395104</v>
      </c>
      <c r="O106" s="2">
        <f t="shared" ref="O106" si="70">N106*1.01</f>
        <v>1.5403177010469056</v>
      </c>
      <c r="P106" s="2">
        <f t="shared" ref="P106" si="71">O106*1.01</f>
        <v>1.5557208780573746</v>
      </c>
      <c r="Q106" s="2">
        <f t="shared" ref="Q106" si="72">P106*1.01</f>
        <v>1.5712780868379483</v>
      </c>
      <c r="R106" s="2">
        <f t="shared" ref="R106" si="73">Q106*1.01</f>
        <v>1.5869908677063278</v>
      </c>
      <c r="S106" s="2">
        <f t="shared" ref="S106" si="74">R106*1.01</f>
        <v>1.6028607763833911</v>
      </c>
      <c r="T106" s="2">
        <f t="shared" ref="T106" si="75">S106*1.01</f>
        <v>1.6188893841472249</v>
      </c>
      <c r="U106" s="2">
        <f t="shared" ref="U106" si="76">T106*1.01</f>
        <v>1.6350782779886972</v>
      </c>
      <c r="V106" s="2">
        <f t="shared" ref="V106" si="77">U106*1.01</f>
        <v>1.6514290607685842</v>
      </c>
      <c r="W106" s="2">
        <f t="shared" ref="W106" si="78">V106*1.01</f>
        <v>1.66794335137627</v>
      </c>
      <c r="X106" s="2">
        <f t="shared" ref="X106" si="79">W106*1.01</f>
        <v>1.6846227848900328</v>
      </c>
      <c r="Y106" s="2">
        <f t="shared" ref="Y106" si="80">X106*1.01</f>
        <v>1.7014690127389331</v>
      </c>
      <c r="Z106" s="2">
        <f t="shared" ref="Z106" si="81">Y106*1.01</f>
        <v>1.7184837028663225</v>
      </c>
      <c r="AA106" s="2">
        <f t="shared" ref="AA106" si="82">Z106*1.01</f>
        <v>1.7356685398949856</v>
      </c>
      <c r="AB106" s="2">
        <f t="shared" ref="AB106" si="83">AA106*1.01</f>
        <v>1.7530252252939356</v>
      </c>
      <c r="AC106" s="2">
        <f t="shared" ref="AC106" si="84">AB106*1.01</f>
        <v>1.770555477546875</v>
      </c>
      <c r="AD106" s="2">
        <f t="shared" ref="AD106" si="85">AC106*1.01</f>
        <v>1.7882610323223438</v>
      </c>
      <c r="AE106" s="2">
        <f t="shared" ref="AE106" si="86">AD106*1.01</f>
        <v>1.8061436426455673</v>
      </c>
      <c r="AF106" s="2">
        <f t="shared" ref="AF106" si="87">AE106*1.01</f>
        <v>1.824205079072023</v>
      </c>
      <c r="AG106" s="2">
        <f t="shared" ref="AG106" si="88">AF106*1.01</f>
        <v>1.8424471298627432</v>
      </c>
      <c r="AH106" s="2">
        <f t="shared" ref="AH106" si="89">AG106*1.01</f>
        <v>1.8608716011613706</v>
      </c>
      <c r="AI106" s="2">
        <f t="shared" ref="AI106" si="90">AH106*1.01</f>
        <v>1.8794803171729844</v>
      </c>
      <c r="AJ106" s="2">
        <f t="shared" ref="AJ106" si="91">AI106*1.01</f>
        <v>1.8982751203447141</v>
      </c>
      <c r="AK106" s="2">
        <f t="shared" ref="AK106" si="92">AJ106*1.01</f>
        <v>1.9172578715481612</v>
      </c>
      <c r="AL106" s="2">
        <f t="shared" ref="AL106" si="93">AK106*1.01</f>
        <v>1.9364304502636429</v>
      </c>
    </row>
    <row r="107" spans="1:38">
      <c r="A107" t="s">
        <v>331</v>
      </c>
      <c r="B107" s="350" t="s">
        <v>667</v>
      </c>
      <c r="C107" s="350">
        <v>3</v>
      </c>
      <c r="D107" s="350" t="s">
        <v>396</v>
      </c>
      <c r="E107" s="350" t="s">
        <v>614</v>
      </c>
      <c r="F107" s="352" t="s">
        <v>668</v>
      </c>
      <c r="G107" s="350">
        <v>1</v>
      </c>
      <c r="H107" s="350" t="s">
        <v>346</v>
      </c>
      <c r="I107" s="373">
        <f>2620/149</f>
        <v>17.583892617449663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t="s">
        <v>331</v>
      </c>
      <c r="B108" s="350" t="s">
        <v>667</v>
      </c>
      <c r="C108" s="350">
        <v>3</v>
      </c>
      <c r="D108" s="350" t="s">
        <v>396</v>
      </c>
      <c r="E108" s="350" t="s">
        <v>616</v>
      </c>
      <c r="F108" s="352" t="s">
        <v>668</v>
      </c>
      <c r="G108" s="350">
        <v>1</v>
      </c>
      <c r="H108" s="350" t="s">
        <v>354</v>
      </c>
      <c r="I108" s="246">
        <f>79/149</f>
        <v>0.53020134228187921</v>
      </c>
      <c r="J108" s="2">
        <f>I108*1.01</f>
        <v>0.53550335570469798</v>
      </c>
      <c r="K108" s="2">
        <f t="shared" ref="K108:AL108" si="94">J108*1.01</f>
        <v>0.54085838926174501</v>
      </c>
      <c r="L108" s="2">
        <f t="shared" si="94"/>
        <v>0.54626697315436246</v>
      </c>
      <c r="M108" s="2">
        <f t="shared" si="94"/>
        <v>0.55172964288590609</v>
      </c>
      <c r="N108" s="2">
        <f t="shared" si="94"/>
        <v>0.55724693931476521</v>
      </c>
      <c r="O108" s="2">
        <f t="shared" si="94"/>
        <v>0.56281940870791292</v>
      </c>
      <c r="P108" s="2">
        <f t="shared" si="94"/>
        <v>0.56844760279499207</v>
      </c>
      <c r="Q108" s="2">
        <f t="shared" si="94"/>
        <v>0.57413207882294204</v>
      </c>
      <c r="R108" s="2">
        <f t="shared" si="94"/>
        <v>0.57987339961117146</v>
      </c>
      <c r="S108" s="2">
        <f t="shared" si="94"/>
        <v>0.58567213360728321</v>
      </c>
      <c r="T108" s="2">
        <f t="shared" si="94"/>
        <v>0.59152885494335605</v>
      </c>
      <c r="U108" s="2">
        <f t="shared" si="94"/>
        <v>0.59744414349278963</v>
      </c>
      <c r="V108" s="2">
        <f t="shared" si="94"/>
        <v>0.60341858492771749</v>
      </c>
      <c r="W108" s="2">
        <f t="shared" si="94"/>
        <v>0.60945277077699467</v>
      </c>
      <c r="X108" s="2">
        <f t="shared" si="94"/>
        <v>0.61554729848476464</v>
      </c>
      <c r="Y108" s="2">
        <f t="shared" si="94"/>
        <v>0.62170277146961228</v>
      </c>
      <c r="Z108" s="2">
        <f t="shared" si="94"/>
        <v>0.6279197991843084</v>
      </c>
      <c r="AA108" s="2">
        <f t="shared" si="94"/>
        <v>0.63419899717615147</v>
      </c>
      <c r="AB108" s="2">
        <f t="shared" si="94"/>
        <v>0.64054098714791297</v>
      </c>
      <c r="AC108" s="2">
        <f t="shared" si="94"/>
        <v>0.64694639701939205</v>
      </c>
      <c r="AD108" s="2">
        <f t="shared" si="94"/>
        <v>0.65341586098958593</v>
      </c>
      <c r="AE108" s="2">
        <f t="shared" si="94"/>
        <v>0.65995001959948174</v>
      </c>
      <c r="AF108" s="2">
        <f t="shared" si="94"/>
        <v>0.66654951979547661</v>
      </c>
      <c r="AG108" s="2">
        <f t="shared" si="94"/>
        <v>0.67321501499343139</v>
      </c>
      <c r="AH108" s="2">
        <f t="shared" si="94"/>
        <v>0.67994716514336573</v>
      </c>
      <c r="AI108" s="2">
        <f t="shared" si="94"/>
        <v>0.68674663679479941</v>
      </c>
      <c r="AJ108" s="2">
        <f t="shared" si="94"/>
        <v>0.69361410316274741</v>
      </c>
      <c r="AK108" s="2">
        <f t="shared" si="94"/>
        <v>0.70055024419437484</v>
      </c>
      <c r="AL108" s="2">
        <f t="shared" si="94"/>
        <v>0.70755574663631859</v>
      </c>
    </row>
    <row r="109" spans="1:38">
      <c r="A109" t="s">
        <v>331</v>
      </c>
      <c r="B109" s="350" t="s">
        <v>667</v>
      </c>
      <c r="C109" s="350">
        <v>3</v>
      </c>
      <c r="D109" s="350" t="s">
        <v>396</v>
      </c>
      <c r="E109" s="350" t="s">
        <v>618</v>
      </c>
      <c r="F109" s="352" t="s">
        <v>639</v>
      </c>
      <c r="G109" s="350">
        <v>1</v>
      </c>
      <c r="H109" s="350" t="s">
        <v>346</v>
      </c>
      <c r="I109" s="246">
        <v>10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t="s">
        <v>331</v>
      </c>
      <c r="B110" s="350" t="s">
        <v>667</v>
      </c>
      <c r="C110" s="350">
        <v>3</v>
      </c>
      <c r="D110" s="350" t="s">
        <v>396</v>
      </c>
      <c r="E110" s="350" t="s">
        <v>617</v>
      </c>
      <c r="F110" s="352" t="s">
        <v>668</v>
      </c>
      <c r="G110" s="350">
        <v>1</v>
      </c>
      <c r="H110" s="350" t="s">
        <v>354</v>
      </c>
      <c r="I110" s="246">
        <f>551/149</f>
        <v>3.6979865771812079</v>
      </c>
      <c r="J110" s="2">
        <f>I110*1.01</f>
        <v>3.73496644295302</v>
      </c>
      <c r="K110" s="2">
        <f t="shared" ref="K110:AL110" si="95">J110*1.01</f>
        <v>3.7723161073825504</v>
      </c>
      <c r="L110" s="2">
        <f t="shared" si="95"/>
        <v>3.810039268456376</v>
      </c>
      <c r="M110" s="2">
        <f t="shared" si="95"/>
        <v>3.84813966114094</v>
      </c>
      <c r="N110" s="2">
        <f t="shared" si="95"/>
        <v>3.8866210577523495</v>
      </c>
      <c r="O110" s="2">
        <f t="shared" si="95"/>
        <v>3.9254872683298729</v>
      </c>
      <c r="P110" s="2">
        <f t="shared" si="95"/>
        <v>3.9647421410131716</v>
      </c>
      <c r="Q110" s="2">
        <f t="shared" si="95"/>
        <v>4.0043895624233032</v>
      </c>
      <c r="R110" s="2">
        <f t="shared" si="95"/>
        <v>4.0444334580475365</v>
      </c>
      <c r="S110" s="2">
        <f t="shared" si="95"/>
        <v>4.0848777926280118</v>
      </c>
      <c r="T110" s="2">
        <f t="shared" si="95"/>
        <v>4.125726570554292</v>
      </c>
      <c r="U110" s="2">
        <f t="shared" si="95"/>
        <v>4.1669838362598348</v>
      </c>
      <c r="V110" s="2">
        <f t="shared" si="95"/>
        <v>4.2086536746224334</v>
      </c>
      <c r="W110" s="2">
        <f t="shared" si="95"/>
        <v>4.2507402113686581</v>
      </c>
      <c r="X110" s="2">
        <f t="shared" si="95"/>
        <v>4.293247613482345</v>
      </c>
      <c r="Y110" s="2">
        <f t="shared" si="95"/>
        <v>4.3361800896171685</v>
      </c>
      <c r="Z110" s="2">
        <f t="shared" si="95"/>
        <v>4.3795418905133401</v>
      </c>
      <c r="AA110" s="2">
        <f t="shared" si="95"/>
        <v>4.4233373094184731</v>
      </c>
      <c r="AB110" s="2">
        <f t="shared" si="95"/>
        <v>4.4675706825126582</v>
      </c>
      <c r="AC110" s="2">
        <f t="shared" si="95"/>
        <v>4.5122463893377844</v>
      </c>
      <c r="AD110" s="2">
        <f t="shared" si="95"/>
        <v>4.5573688532311625</v>
      </c>
      <c r="AE110" s="2">
        <f t="shared" si="95"/>
        <v>4.6029425417634737</v>
      </c>
      <c r="AF110" s="2">
        <f t="shared" si="95"/>
        <v>4.6489719671811089</v>
      </c>
      <c r="AG110" s="2">
        <f t="shared" si="95"/>
        <v>4.6954616868529202</v>
      </c>
      <c r="AH110" s="2">
        <f t="shared" si="95"/>
        <v>4.7424163037214493</v>
      </c>
      <c r="AI110" s="2">
        <f t="shared" si="95"/>
        <v>4.7898404667586636</v>
      </c>
      <c r="AJ110" s="2">
        <f t="shared" si="95"/>
        <v>4.8377388714262501</v>
      </c>
      <c r="AK110" s="2">
        <f t="shared" si="95"/>
        <v>4.886116260140513</v>
      </c>
      <c r="AL110" s="2">
        <f t="shared" si="95"/>
        <v>4.9349774227419179</v>
      </c>
    </row>
    <row r="111" spans="1:38">
      <c r="A111" t="s">
        <v>331</v>
      </c>
      <c r="B111" s="353" t="s">
        <v>667</v>
      </c>
      <c r="C111" s="353">
        <v>4</v>
      </c>
      <c r="D111" s="353" t="s">
        <v>397</v>
      </c>
      <c r="E111" s="353" t="s">
        <v>614</v>
      </c>
      <c r="F111" s="354" t="s">
        <v>668</v>
      </c>
      <c r="G111" s="353">
        <v>1</v>
      </c>
      <c r="H111" s="353" t="s">
        <v>346</v>
      </c>
      <c r="I111" s="246">
        <f>1867/165</f>
        <v>11.315151515151515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t="s">
        <v>331</v>
      </c>
      <c r="B112" s="353" t="s">
        <v>667</v>
      </c>
      <c r="C112" s="353">
        <v>4</v>
      </c>
      <c r="D112" s="353" t="s">
        <v>397</v>
      </c>
      <c r="E112" s="353" t="s">
        <v>616</v>
      </c>
      <c r="F112" s="354" t="s">
        <v>668</v>
      </c>
      <c r="G112" s="353">
        <v>1</v>
      </c>
      <c r="H112" s="353" t="s">
        <v>354</v>
      </c>
      <c r="I112" s="246">
        <f>56/165</f>
        <v>0.33939393939393941</v>
      </c>
      <c r="J112" s="2">
        <f>I112*1.01</f>
        <v>0.34278787878787881</v>
      </c>
      <c r="K112" s="2">
        <f t="shared" ref="K112:AL112" si="96">J112*1.01</f>
        <v>0.34621575757575762</v>
      </c>
      <c r="L112" s="2">
        <f t="shared" si="96"/>
        <v>0.3496779151515152</v>
      </c>
      <c r="M112" s="2">
        <f t="shared" si="96"/>
        <v>0.35317469430303033</v>
      </c>
      <c r="N112" s="2">
        <f t="shared" si="96"/>
        <v>0.35670644124606066</v>
      </c>
      <c r="O112" s="2">
        <f t="shared" si="96"/>
        <v>0.36027350565852129</v>
      </c>
      <c r="P112" s="2">
        <f t="shared" si="96"/>
        <v>0.36387624071510649</v>
      </c>
      <c r="Q112" s="2">
        <f t="shared" si="96"/>
        <v>0.36751500312225754</v>
      </c>
      <c r="R112" s="2">
        <f t="shared" si="96"/>
        <v>0.37119015315348014</v>
      </c>
      <c r="S112" s="2">
        <f t="shared" si="96"/>
        <v>0.37490205468501492</v>
      </c>
      <c r="T112" s="2">
        <f t="shared" si="96"/>
        <v>0.37865107523186509</v>
      </c>
      <c r="U112" s="2">
        <f t="shared" si="96"/>
        <v>0.38243758598418376</v>
      </c>
      <c r="V112" s="2">
        <f t="shared" si="96"/>
        <v>0.38626196184402561</v>
      </c>
      <c r="W112" s="2">
        <f t="shared" si="96"/>
        <v>0.39012458146246587</v>
      </c>
      <c r="X112" s="2">
        <f t="shared" si="96"/>
        <v>0.39402582727709051</v>
      </c>
      <c r="Y112" s="2">
        <f t="shared" si="96"/>
        <v>0.3979660855498614</v>
      </c>
      <c r="Z112" s="2">
        <f t="shared" si="96"/>
        <v>0.40194574640536002</v>
      </c>
      <c r="AA112" s="2">
        <f t="shared" si="96"/>
        <v>0.40596520386941359</v>
      </c>
      <c r="AB112" s="2">
        <f t="shared" si="96"/>
        <v>0.41002485590810772</v>
      </c>
      <c r="AC112" s="2">
        <f t="shared" si="96"/>
        <v>0.41412510446718881</v>
      </c>
      <c r="AD112" s="2">
        <f t="shared" si="96"/>
        <v>0.4182663555118607</v>
      </c>
      <c r="AE112" s="2">
        <f t="shared" si="96"/>
        <v>0.42244901906697929</v>
      </c>
      <c r="AF112" s="2">
        <f t="shared" si="96"/>
        <v>0.42667350925764908</v>
      </c>
      <c r="AG112" s="2">
        <f t="shared" si="96"/>
        <v>0.43094024435022554</v>
      </c>
      <c r="AH112" s="2">
        <f t="shared" si="96"/>
        <v>0.4352496467937278</v>
      </c>
      <c r="AI112" s="2">
        <f t="shared" si="96"/>
        <v>0.43960214326166508</v>
      </c>
      <c r="AJ112" s="2">
        <f t="shared" si="96"/>
        <v>0.44399816469428172</v>
      </c>
      <c r="AK112" s="2">
        <f t="shared" si="96"/>
        <v>0.44843814634122453</v>
      </c>
      <c r="AL112" s="2">
        <f t="shared" si="96"/>
        <v>0.45292252780463677</v>
      </c>
    </row>
    <row r="113" spans="1:38">
      <c r="A113" t="s">
        <v>331</v>
      </c>
      <c r="B113" s="353" t="s">
        <v>667</v>
      </c>
      <c r="C113" s="353">
        <v>4</v>
      </c>
      <c r="D113" s="353" t="s">
        <v>397</v>
      </c>
      <c r="E113" s="353" t="s">
        <v>618</v>
      </c>
      <c r="F113" s="354" t="s">
        <v>639</v>
      </c>
      <c r="G113" s="353">
        <v>1</v>
      </c>
      <c r="H113" s="353" t="s">
        <v>346</v>
      </c>
      <c r="I113" s="246">
        <v>10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t="s">
        <v>331</v>
      </c>
      <c r="B114" s="353" t="s">
        <v>667</v>
      </c>
      <c r="C114" s="353">
        <v>4</v>
      </c>
      <c r="D114" s="353" t="s">
        <v>397</v>
      </c>
      <c r="E114" s="353" t="s">
        <v>617</v>
      </c>
      <c r="F114" s="354" t="s">
        <v>668</v>
      </c>
      <c r="G114" s="353">
        <v>1</v>
      </c>
      <c r="H114" s="353" t="s">
        <v>354</v>
      </c>
      <c r="I114" s="246">
        <f>389/165</f>
        <v>2.3575757575757574</v>
      </c>
      <c r="J114" s="2">
        <f>I114*1.01</f>
        <v>2.3811515151515152</v>
      </c>
      <c r="K114" s="2">
        <f t="shared" ref="K114:AL114" si="97">J114*1.01</f>
        <v>2.4049630303030303</v>
      </c>
      <c r="L114" s="2">
        <f t="shared" si="97"/>
        <v>2.4290126606060607</v>
      </c>
      <c r="M114" s="2">
        <f t="shared" si="97"/>
        <v>2.4533027872121211</v>
      </c>
      <c r="N114" s="2">
        <f t="shared" si="97"/>
        <v>2.4778358150842426</v>
      </c>
      <c r="O114" s="2">
        <f t="shared" si="97"/>
        <v>2.5026141732350848</v>
      </c>
      <c r="P114" s="2">
        <f t="shared" si="97"/>
        <v>2.5276403149674356</v>
      </c>
      <c r="Q114" s="2">
        <f t="shared" si="97"/>
        <v>2.55291671811711</v>
      </c>
      <c r="R114" s="2">
        <f t="shared" si="97"/>
        <v>2.5784458852982812</v>
      </c>
      <c r="S114" s="2">
        <f t="shared" si="97"/>
        <v>2.6042303441512642</v>
      </c>
      <c r="T114" s="2">
        <f t="shared" si="97"/>
        <v>2.6302726475927769</v>
      </c>
      <c r="U114" s="2">
        <f t="shared" si="97"/>
        <v>2.6565753740687046</v>
      </c>
      <c r="V114" s="2">
        <f t="shared" si="97"/>
        <v>2.6831411278093915</v>
      </c>
      <c r="W114" s="2">
        <f t="shared" si="97"/>
        <v>2.7099725390874854</v>
      </c>
      <c r="X114" s="2">
        <f t="shared" si="97"/>
        <v>2.7370722644783601</v>
      </c>
      <c r="Y114" s="2">
        <f t="shared" si="97"/>
        <v>2.7644429871231435</v>
      </c>
      <c r="Z114" s="2">
        <f t="shared" si="97"/>
        <v>2.792087416994375</v>
      </c>
      <c r="AA114" s="2">
        <f t="shared" si="97"/>
        <v>2.8200082911643189</v>
      </c>
      <c r="AB114" s="2">
        <f t="shared" si="97"/>
        <v>2.8482083740759623</v>
      </c>
      <c r="AC114" s="2">
        <f t="shared" si="97"/>
        <v>2.8766904578167218</v>
      </c>
      <c r="AD114" s="2">
        <f t="shared" si="97"/>
        <v>2.9054573623948889</v>
      </c>
      <c r="AE114" s="2">
        <f t="shared" si="97"/>
        <v>2.9345119360188376</v>
      </c>
      <c r="AF114" s="2">
        <f t="shared" si="97"/>
        <v>2.9638570553790262</v>
      </c>
      <c r="AG114" s="2">
        <f t="shared" si="97"/>
        <v>2.9934956259328165</v>
      </c>
      <c r="AH114" s="2">
        <f t="shared" si="97"/>
        <v>3.0234305821921446</v>
      </c>
      <c r="AI114" s="2">
        <f t="shared" si="97"/>
        <v>3.0536648880140662</v>
      </c>
      <c r="AJ114" s="2">
        <f t="shared" si="97"/>
        <v>3.0842015368942071</v>
      </c>
      <c r="AK114" s="2">
        <f t="shared" si="97"/>
        <v>3.115043552263149</v>
      </c>
      <c r="AL114" s="2">
        <f t="shared" si="97"/>
        <v>3.1461939877857805</v>
      </c>
    </row>
    <row r="115" spans="1:38">
      <c r="A115" t="s">
        <v>331</v>
      </c>
      <c r="B115" s="350" t="s">
        <v>667</v>
      </c>
      <c r="C115" s="350">
        <v>5</v>
      </c>
      <c r="D115" s="350" t="s">
        <v>254</v>
      </c>
      <c r="E115" s="350" t="s">
        <v>614</v>
      </c>
      <c r="F115" s="352" t="s">
        <v>668</v>
      </c>
      <c r="G115" s="350">
        <v>1</v>
      </c>
      <c r="H115" s="350" t="s">
        <v>346</v>
      </c>
      <c r="I115" s="246">
        <f>3451/236</f>
        <v>14.622881355932204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t="s">
        <v>331</v>
      </c>
      <c r="B116" s="350" t="s">
        <v>667</v>
      </c>
      <c r="C116" s="350">
        <v>5</v>
      </c>
      <c r="D116" s="350" t="s">
        <v>254</v>
      </c>
      <c r="E116" s="350" t="s">
        <v>616</v>
      </c>
      <c r="F116" s="352" t="s">
        <v>668</v>
      </c>
      <c r="G116" s="350">
        <v>1</v>
      </c>
      <c r="H116" s="350" t="s">
        <v>354</v>
      </c>
      <c r="I116" s="246">
        <f>104/236</f>
        <v>0.44067796610169491</v>
      </c>
      <c r="J116" s="2">
        <f>I116*1.01</f>
        <v>0.44508474576271184</v>
      </c>
      <c r="K116" s="2">
        <f t="shared" ref="K116:AL116" si="98">J116*1.01</f>
        <v>0.44953559322033898</v>
      </c>
      <c r="L116" s="2">
        <f t="shared" si="98"/>
        <v>0.45403094915254238</v>
      </c>
      <c r="M116" s="2">
        <f t="shared" si="98"/>
        <v>0.45857125864406784</v>
      </c>
      <c r="N116" s="2">
        <f t="shared" si="98"/>
        <v>0.46315697123050853</v>
      </c>
      <c r="O116" s="2">
        <f t="shared" si="98"/>
        <v>0.46778854094281364</v>
      </c>
      <c r="P116" s="2">
        <f t="shared" si="98"/>
        <v>0.47246642635224179</v>
      </c>
      <c r="Q116" s="2">
        <f t="shared" si="98"/>
        <v>0.4771910906157642</v>
      </c>
      <c r="R116" s="2">
        <f t="shared" si="98"/>
        <v>0.48196300152192184</v>
      </c>
      <c r="S116" s="2">
        <f t="shared" si="98"/>
        <v>0.48678263153714108</v>
      </c>
      <c r="T116" s="2">
        <f t="shared" si="98"/>
        <v>0.49165045785251249</v>
      </c>
      <c r="U116" s="2">
        <f t="shared" si="98"/>
        <v>0.4965669624310376</v>
      </c>
      <c r="V116" s="2">
        <f t="shared" si="98"/>
        <v>0.50153263205534793</v>
      </c>
      <c r="W116" s="2">
        <f t="shared" si="98"/>
        <v>0.50654795837590139</v>
      </c>
      <c r="X116" s="2">
        <f t="shared" si="98"/>
        <v>0.51161343795966041</v>
      </c>
      <c r="Y116" s="2">
        <f t="shared" si="98"/>
        <v>0.51672957233925698</v>
      </c>
      <c r="Z116" s="2">
        <f t="shared" si="98"/>
        <v>0.52189686806264957</v>
      </c>
      <c r="AA116" s="2">
        <f t="shared" si="98"/>
        <v>0.52711583674327611</v>
      </c>
      <c r="AB116" s="2">
        <f t="shared" si="98"/>
        <v>0.53238699511070886</v>
      </c>
      <c r="AC116" s="2">
        <f t="shared" si="98"/>
        <v>0.53771086506181598</v>
      </c>
      <c r="AD116" s="2">
        <f t="shared" si="98"/>
        <v>0.54308797371243411</v>
      </c>
      <c r="AE116" s="2">
        <f t="shared" si="98"/>
        <v>0.54851885344955842</v>
      </c>
      <c r="AF116" s="2">
        <f t="shared" si="98"/>
        <v>0.55400404198405406</v>
      </c>
      <c r="AG116" s="2">
        <f t="shared" si="98"/>
        <v>0.55954408240389464</v>
      </c>
      <c r="AH116" s="2">
        <f t="shared" si="98"/>
        <v>0.56513952322793359</v>
      </c>
      <c r="AI116" s="2">
        <f t="shared" si="98"/>
        <v>0.5707909184602129</v>
      </c>
      <c r="AJ116" s="2">
        <f t="shared" si="98"/>
        <v>0.57649882764481508</v>
      </c>
      <c r="AK116" s="2">
        <f t="shared" si="98"/>
        <v>0.58226381592126319</v>
      </c>
      <c r="AL116" s="2">
        <f t="shared" si="98"/>
        <v>0.58808645408047588</v>
      </c>
    </row>
    <row r="117" spans="1:38">
      <c r="A117" t="s">
        <v>331</v>
      </c>
      <c r="B117" s="350" t="s">
        <v>667</v>
      </c>
      <c r="C117" s="350">
        <v>5</v>
      </c>
      <c r="D117" s="350" t="s">
        <v>254</v>
      </c>
      <c r="E117" s="350" t="s">
        <v>618</v>
      </c>
      <c r="F117" s="352" t="s">
        <v>639</v>
      </c>
      <c r="G117" s="350">
        <v>1</v>
      </c>
      <c r="H117" s="350" t="s">
        <v>346</v>
      </c>
      <c r="I117" s="246">
        <v>10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t="s">
        <v>331</v>
      </c>
      <c r="B118" s="350" t="s">
        <v>667</v>
      </c>
      <c r="C118" s="350">
        <v>5</v>
      </c>
      <c r="D118" s="350" t="s">
        <v>254</v>
      </c>
      <c r="E118" s="350" t="s">
        <v>617</v>
      </c>
      <c r="F118" s="352" t="s">
        <v>668</v>
      </c>
      <c r="G118" s="350">
        <v>1</v>
      </c>
      <c r="H118" s="350" t="s">
        <v>354</v>
      </c>
      <c r="I118" s="246">
        <f>585/236</f>
        <v>2.4788135593220337</v>
      </c>
      <c r="J118" s="2">
        <f>I118*1.01</f>
        <v>2.503601694915254</v>
      </c>
      <c r="K118" s="2">
        <f t="shared" ref="K118:AL118" si="99">J118*1.01</f>
        <v>2.5286377118644063</v>
      </c>
      <c r="L118" s="2">
        <f t="shared" si="99"/>
        <v>2.5539240889830506</v>
      </c>
      <c r="M118" s="2">
        <f t="shared" si="99"/>
        <v>2.5794633298728811</v>
      </c>
      <c r="N118" s="2">
        <f t="shared" si="99"/>
        <v>2.60525796317161</v>
      </c>
      <c r="O118" s="2">
        <f t="shared" si="99"/>
        <v>2.6313105428033259</v>
      </c>
      <c r="P118" s="2">
        <f t="shared" si="99"/>
        <v>2.6576236482313593</v>
      </c>
      <c r="Q118" s="2">
        <f t="shared" si="99"/>
        <v>2.684199884713673</v>
      </c>
      <c r="R118" s="2">
        <f t="shared" si="99"/>
        <v>2.7110418835608097</v>
      </c>
      <c r="S118" s="2">
        <f t="shared" si="99"/>
        <v>2.7381523023964176</v>
      </c>
      <c r="T118" s="2">
        <f t="shared" si="99"/>
        <v>2.7655338254203818</v>
      </c>
      <c r="U118" s="2">
        <f t="shared" si="99"/>
        <v>2.7931891636745858</v>
      </c>
      <c r="V118" s="2">
        <f t="shared" si="99"/>
        <v>2.8211210553113317</v>
      </c>
      <c r="W118" s="2">
        <f t="shared" si="99"/>
        <v>2.8493322658644451</v>
      </c>
      <c r="X118" s="2">
        <f t="shared" si="99"/>
        <v>2.8778255885230895</v>
      </c>
      <c r="Y118" s="2">
        <f t="shared" si="99"/>
        <v>2.9066038444083202</v>
      </c>
      <c r="Z118" s="2">
        <f t="shared" si="99"/>
        <v>2.9356698828524035</v>
      </c>
      <c r="AA118" s="2">
        <f t="shared" si="99"/>
        <v>2.9650265816809274</v>
      </c>
      <c r="AB118" s="2">
        <f t="shared" si="99"/>
        <v>2.9946768474977365</v>
      </c>
      <c r="AC118" s="2">
        <f t="shared" si="99"/>
        <v>3.0246236159727138</v>
      </c>
      <c r="AD118" s="2">
        <f t="shared" si="99"/>
        <v>3.0548698521324411</v>
      </c>
      <c r="AE118" s="2">
        <f t="shared" si="99"/>
        <v>3.0854185506537655</v>
      </c>
      <c r="AF118" s="2">
        <f t="shared" si="99"/>
        <v>3.1162727361603033</v>
      </c>
      <c r="AG118" s="2">
        <f t="shared" si="99"/>
        <v>3.1474354635219064</v>
      </c>
      <c r="AH118" s="2">
        <f t="shared" si="99"/>
        <v>3.1789098181571256</v>
      </c>
      <c r="AI118" s="2">
        <f t="shared" si="99"/>
        <v>3.2106989163386968</v>
      </c>
      <c r="AJ118" s="2">
        <f t="shared" si="99"/>
        <v>3.2428059055020837</v>
      </c>
      <c r="AK118" s="2">
        <f t="shared" si="99"/>
        <v>3.2752339645571045</v>
      </c>
      <c r="AL118" s="2">
        <f t="shared" si="99"/>
        <v>3.3079863042026756</v>
      </c>
    </row>
    <row r="119" spans="1:38">
      <c r="A119" t="s">
        <v>331</v>
      </c>
      <c r="B119" s="353" t="s">
        <v>667</v>
      </c>
      <c r="C119" s="353">
        <v>6</v>
      </c>
      <c r="D119" s="353" t="s">
        <v>398</v>
      </c>
      <c r="E119" s="353" t="s">
        <v>614</v>
      </c>
      <c r="F119" s="354" t="s">
        <v>668</v>
      </c>
      <c r="G119" s="353">
        <v>1</v>
      </c>
      <c r="H119" s="353" t="s">
        <v>346</v>
      </c>
      <c r="I119" s="246">
        <f>1867/165</f>
        <v>11.315151515151515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t="s">
        <v>331</v>
      </c>
      <c r="B120" s="353" t="s">
        <v>667</v>
      </c>
      <c r="C120" s="353">
        <v>6</v>
      </c>
      <c r="D120" s="353" t="s">
        <v>398</v>
      </c>
      <c r="E120" s="353" t="s">
        <v>616</v>
      </c>
      <c r="F120" s="354" t="s">
        <v>668</v>
      </c>
      <c r="G120" s="353">
        <v>1</v>
      </c>
      <c r="H120" s="353" t="s">
        <v>354</v>
      </c>
      <c r="I120" s="246">
        <f>56/165</f>
        <v>0.33939393939393941</v>
      </c>
      <c r="J120" s="2">
        <f>I120*1.01</f>
        <v>0.34278787878787881</v>
      </c>
      <c r="K120" s="2">
        <f t="shared" ref="K120:AL120" si="100">J120*1.01</f>
        <v>0.34621575757575762</v>
      </c>
      <c r="L120" s="2">
        <f t="shared" si="100"/>
        <v>0.3496779151515152</v>
      </c>
      <c r="M120" s="2">
        <f t="shared" si="100"/>
        <v>0.35317469430303033</v>
      </c>
      <c r="N120" s="2">
        <f t="shared" si="100"/>
        <v>0.35670644124606066</v>
      </c>
      <c r="O120" s="2">
        <f t="shared" si="100"/>
        <v>0.36027350565852129</v>
      </c>
      <c r="P120" s="2">
        <f t="shared" si="100"/>
        <v>0.36387624071510649</v>
      </c>
      <c r="Q120" s="2">
        <f t="shared" si="100"/>
        <v>0.36751500312225754</v>
      </c>
      <c r="R120" s="2">
        <f t="shared" si="100"/>
        <v>0.37119015315348014</v>
      </c>
      <c r="S120" s="2">
        <f t="shared" si="100"/>
        <v>0.37490205468501492</v>
      </c>
      <c r="T120" s="2">
        <f t="shared" si="100"/>
        <v>0.37865107523186509</v>
      </c>
      <c r="U120" s="2">
        <f t="shared" si="100"/>
        <v>0.38243758598418376</v>
      </c>
      <c r="V120" s="2">
        <f t="shared" si="100"/>
        <v>0.38626196184402561</v>
      </c>
      <c r="W120" s="2">
        <f t="shared" si="100"/>
        <v>0.39012458146246587</v>
      </c>
      <c r="X120" s="2">
        <f t="shared" si="100"/>
        <v>0.39402582727709051</v>
      </c>
      <c r="Y120" s="2">
        <f t="shared" si="100"/>
        <v>0.3979660855498614</v>
      </c>
      <c r="Z120" s="2">
        <f t="shared" si="100"/>
        <v>0.40194574640536002</v>
      </c>
      <c r="AA120" s="2">
        <f t="shared" si="100"/>
        <v>0.40596520386941359</v>
      </c>
      <c r="AB120" s="2">
        <f t="shared" si="100"/>
        <v>0.41002485590810772</v>
      </c>
      <c r="AC120" s="2">
        <f t="shared" si="100"/>
        <v>0.41412510446718881</v>
      </c>
      <c r="AD120" s="2">
        <f t="shared" si="100"/>
        <v>0.4182663555118607</v>
      </c>
      <c r="AE120" s="2">
        <f t="shared" si="100"/>
        <v>0.42244901906697929</v>
      </c>
      <c r="AF120" s="2">
        <f t="shared" si="100"/>
        <v>0.42667350925764908</v>
      </c>
      <c r="AG120" s="2">
        <f t="shared" si="100"/>
        <v>0.43094024435022554</v>
      </c>
      <c r="AH120" s="2">
        <f t="shared" si="100"/>
        <v>0.4352496467937278</v>
      </c>
      <c r="AI120" s="2">
        <f t="shared" si="100"/>
        <v>0.43960214326166508</v>
      </c>
      <c r="AJ120" s="2">
        <f t="shared" si="100"/>
        <v>0.44399816469428172</v>
      </c>
      <c r="AK120" s="2">
        <f t="shared" si="100"/>
        <v>0.44843814634122453</v>
      </c>
      <c r="AL120" s="2">
        <f t="shared" si="100"/>
        <v>0.45292252780463677</v>
      </c>
    </row>
    <row r="121" spans="1:38">
      <c r="A121" t="s">
        <v>331</v>
      </c>
      <c r="B121" s="353" t="s">
        <v>667</v>
      </c>
      <c r="C121" s="353">
        <v>6</v>
      </c>
      <c r="D121" s="353" t="s">
        <v>398</v>
      </c>
      <c r="E121" s="353" t="s">
        <v>618</v>
      </c>
      <c r="F121" s="354" t="s">
        <v>639</v>
      </c>
      <c r="G121" s="353">
        <v>1</v>
      </c>
      <c r="H121" s="353" t="s">
        <v>346</v>
      </c>
      <c r="I121" s="246">
        <v>10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t="s">
        <v>331</v>
      </c>
      <c r="B122" s="353" t="s">
        <v>667</v>
      </c>
      <c r="C122" s="353">
        <v>6</v>
      </c>
      <c r="D122" s="353" t="s">
        <v>398</v>
      </c>
      <c r="E122" s="353" t="s">
        <v>617</v>
      </c>
      <c r="F122" s="354" t="s">
        <v>668</v>
      </c>
      <c r="G122" s="353">
        <v>1</v>
      </c>
      <c r="H122" s="353" t="s">
        <v>354</v>
      </c>
      <c r="I122" s="375">
        <f>389/165</f>
        <v>2.3575757575757574</v>
      </c>
      <c r="J122" s="2">
        <f>I122*1.01</f>
        <v>2.3811515151515152</v>
      </c>
      <c r="K122" s="2">
        <f t="shared" ref="K122:AL122" si="101">J122*1.01</f>
        <v>2.4049630303030303</v>
      </c>
      <c r="L122" s="2">
        <f t="shared" si="101"/>
        <v>2.4290126606060607</v>
      </c>
      <c r="M122" s="2">
        <f t="shared" si="101"/>
        <v>2.4533027872121211</v>
      </c>
      <c r="N122" s="2">
        <f t="shared" si="101"/>
        <v>2.4778358150842426</v>
      </c>
      <c r="O122" s="2">
        <f t="shared" si="101"/>
        <v>2.5026141732350848</v>
      </c>
      <c r="P122" s="2">
        <f t="shared" si="101"/>
        <v>2.5276403149674356</v>
      </c>
      <c r="Q122" s="2">
        <f t="shared" si="101"/>
        <v>2.55291671811711</v>
      </c>
      <c r="R122" s="2">
        <f t="shared" si="101"/>
        <v>2.5784458852982812</v>
      </c>
      <c r="S122" s="2">
        <f t="shared" si="101"/>
        <v>2.6042303441512642</v>
      </c>
      <c r="T122" s="2">
        <f t="shared" si="101"/>
        <v>2.6302726475927769</v>
      </c>
      <c r="U122" s="2">
        <f t="shared" si="101"/>
        <v>2.6565753740687046</v>
      </c>
      <c r="V122" s="2">
        <f t="shared" si="101"/>
        <v>2.6831411278093915</v>
      </c>
      <c r="W122" s="2">
        <f t="shared" si="101"/>
        <v>2.7099725390874854</v>
      </c>
      <c r="X122" s="2">
        <f t="shared" si="101"/>
        <v>2.7370722644783601</v>
      </c>
      <c r="Y122" s="2">
        <f t="shared" si="101"/>
        <v>2.7644429871231435</v>
      </c>
      <c r="Z122" s="2">
        <f t="shared" si="101"/>
        <v>2.792087416994375</v>
      </c>
      <c r="AA122" s="2">
        <f t="shared" si="101"/>
        <v>2.8200082911643189</v>
      </c>
      <c r="AB122" s="2">
        <f t="shared" si="101"/>
        <v>2.8482083740759623</v>
      </c>
      <c r="AC122" s="2">
        <f t="shared" si="101"/>
        <v>2.8766904578167218</v>
      </c>
      <c r="AD122" s="2">
        <f t="shared" si="101"/>
        <v>2.9054573623948889</v>
      </c>
      <c r="AE122" s="2">
        <f t="shared" si="101"/>
        <v>2.9345119360188376</v>
      </c>
      <c r="AF122" s="2">
        <f t="shared" si="101"/>
        <v>2.9638570553790262</v>
      </c>
      <c r="AG122" s="2">
        <f t="shared" si="101"/>
        <v>2.9934956259328165</v>
      </c>
      <c r="AH122" s="2">
        <f t="shared" si="101"/>
        <v>3.0234305821921446</v>
      </c>
      <c r="AI122" s="2">
        <f t="shared" si="101"/>
        <v>3.0536648880140662</v>
      </c>
      <c r="AJ122" s="2">
        <f t="shared" si="101"/>
        <v>3.0842015368942071</v>
      </c>
      <c r="AK122" s="2">
        <f t="shared" si="101"/>
        <v>3.115043552263149</v>
      </c>
      <c r="AL122" s="2">
        <f t="shared" si="101"/>
        <v>3.1461939877857805</v>
      </c>
    </row>
    <row r="123" spans="1:38">
      <c r="A123" t="s">
        <v>331</v>
      </c>
      <c r="B123" s="353" t="s">
        <v>775</v>
      </c>
      <c r="C123" s="353">
        <v>7</v>
      </c>
      <c r="D123" s="353" t="s">
        <v>124</v>
      </c>
      <c r="E123" s="353" t="s">
        <v>669</v>
      </c>
      <c r="F123" s="354" t="s">
        <v>670</v>
      </c>
      <c r="G123" s="353">
        <v>1</v>
      </c>
      <c r="H123" s="353" t="s">
        <v>346</v>
      </c>
      <c r="I123" s="398">
        <f>5*144000*100/(750000*45)</f>
        <v>2.1333333333333333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t="s">
        <v>331</v>
      </c>
      <c r="B124" s="353" t="s">
        <v>775</v>
      </c>
      <c r="C124" s="353">
        <v>7</v>
      </c>
      <c r="D124" s="353" t="s">
        <v>124</v>
      </c>
      <c r="E124" s="353" t="s">
        <v>671</v>
      </c>
      <c r="F124" s="354" t="s">
        <v>670</v>
      </c>
      <c r="G124" s="353">
        <v>1</v>
      </c>
      <c r="H124" s="353" t="s">
        <v>346</v>
      </c>
      <c r="I124" s="398">
        <f>0.144*100</f>
        <v>14.399999999999999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t="s">
        <v>331</v>
      </c>
      <c r="B125" s="353" t="s">
        <v>775</v>
      </c>
      <c r="C125" s="353">
        <v>7</v>
      </c>
      <c r="D125" s="353" t="s">
        <v>124</v>
      </c>
      <c r="E125" s="353" t="s">
        <v>672</v>
      </c>
      <c r="F125" s="354" t="s">
        <v>670</v>
      </c>
      <c r="G125" s="353">
        <v>1</v>
      </c>
      <c r="H125" s="353" t="s">
        <v>346</v>
      </c>
      <c r="I125" s="376">
        <v>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t="s">
        <v>331</v>
      </c>
      <c r="B126" s="353" t="s">
        <v>776</v>
      </c>
      <c r="C126" s="353">
        <v>7</v>
      </c>
      <c r="D126" s="353" t="s">
        <v>124</v>
      </c>
      <c r="E126" s="353" t="s">
        <v>616</v>
      </c>
      <c r="F126" s="354" t="s">
        <v>670</v>
      </c>
      <c r="G126" s="353">
        <v>1</v>
      </c>
      <c r="H126" s="353" t="s">
        <v>346</v>
      </c>
      <c r="I126" s="375">
        <v>171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t="s">
        <v>331</v>
      </c>
      <c r="B127" s="353" t="s">
        <v>777</v>
      </c>
      <c r="C127" s="353">
        <v>7</v>
      </c>
      <c r="D127" s="353" t="s">
        <v>124</v>
      </c>
      <c r="E127" s="353" t="s">
        <v>618</v>
      </c>
      <c r="F127" s="354" t="s">
        <v>670</v>
      </c>
      <c r="G127" s="353">
        <v>1</v>
      </c>
      <c r="H127" s="353" t="s">
        <v>346</v>
      </c>
      <c r="I127" s="375">
        <v>10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t="s">
        <v>331</v>
      </c>
      <c r="B128" s="353" t="s">
        <v>776</v>
      </c>
      <c r="C128" s="353">
        <v>7</v>
      </c>
      <c r="D128" s="353" t="s">
        <v>124</v>
      </c>
      <c r="E128" s="353" t="s">
        <v>617</v>
      </c>
      <c r="F128" s="354" t="s">
        <v>670</v>
      </c>
      <c r="G128" s="353">
        <v>1</v>
      </c>
      <c r="H128" s="353" t="s">
        <v>346</v>
      </c>
      <c r="I128" s="375">
        <v>1753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t="s">
        <v>331</v>
      </c>
      <c r="B129" s="350" t="s">
        <v>673</v>
      </c>
      <c r="C129" s="350">
        <v>8</v>
      </c>
      <c r="D129" s="350" t="s">
        <v>124</v>
      </c>
      <c r="E129" s="350" t="s">
        <v>669</v>
      </c>
      <c r="F129" s="350" t="s">
        <v>670</v>
      </c>
      <c r="G129" s="350">
        <v>1</v>
      </c>
      <c r="H129" s="350" t="s">
        <v>346</v>
      </c>
      <c r="I129" s="375">
        <v>258.02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t="s">
        <v>331</v>
      </c>
      <c r="B130" s="350" t="s">
        <v>673</v>
      </c>
      <c r="C130" s="350">
        <v>8</v>
      </c>
      <c r="D130" s="350" t="s">
        <v>124</v>
      </c>
      <c r="E130" s="350" t="s">
        <v>671</v>
      </c>
      <c r="F130" s="350" t="s">
        <v>670</v>
      </c>
      <c r="G130" s="350">
        <v>1</v>
      </c>
      <c r="H130" s="350" t="s">
        <v>346</v>
      </c>
      <c r="I130" s="375">
        <v>16.21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t="s">
        <v>331</v>
      </c>
      <c r="B131" s="350" t="s">
        <v>673</v>
      </c>
      <c r="C131" s="350">
        <v>8</v>
      </c>
      <c r="D131" s="350" t="s">
        <v>124</v>
      </c>
      <c r="E131" s="350" t="s">
        <v>672</v>
      </c>
      <c r="F131" s="350" t="s">
        <v>670</v>
      </c>
      <c r="G131" s="350">
        <v>1</v>
      </c>
      <c r="H131" s="350" t="s">
        <v>346</v>
      </c>
      <c r="I131" s="375">
        <v>2.83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t="s">
        <v>331</v>
      </c>
      <c r="B132" s="350" t="s">
        <v>674</v>
      </c>
      <c r="C132" s="350">
        <v>8</v>
      </c>
      <c r="D132" s="350" t="s">
        <v>124</v>
      </c>
      <c r="E132" s="350" t="s">
        <v>760</v>
      </c>
      <c r="F132" s="350" t="s">
        <v>670</v>
      </c>
      <c r="G132" s="350">
        <v>1</v>
      </c>
      <c r="H132" s="350" t="s">
        <v>346</v>
      </c>
      <c r="I132" s="442">
        <f>7776920/533</f>
        <v>14590.844277673546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t="s">
        <v>331</v>
      </c>
      <c r="B133" s="350" t="s">
        <v>674</v>
      </c>
      <c r="C133" s="350">
        <v>8</v>
      </c>
      <c r="D133" s="350" t="s">
        <v>124</v>
      </c>
      <c r="E133" s="350" t="s">
        <v>675</v>
      </c>
      <c r="F133" s="350" t="s">
        <v>670</v>
      </c>
      <c r="G133" s="350">
        <v>1</v>
      </c>
      <c r="H133" s="350" t="s">
        <v>346</v>
      </c>
      <c r="I133" s="443">
        <v>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t="s">
        <v>331</v>
      </c>
      <c r="B134" s="350" t="s">
        <v>674</v>
      </c>
      <c r="C134" s="350">
        <v>8</v>
      </c>
      <c r="D134" s="350" t="s">
        <v>124</v>
      </c>
      <c r="E134" s="350" t="s">
        <v>676</v>
      </c>
      <c r="F134" s="350" t="s">
        <v>670</v>
      </c>
      <c r="G134" s="350">
        <v>1</v>
      </c>
      <c r="H134" s="350" t="s">
        <v>346</v>
      </c>
      <c r="I134" s="375">
        <v>0.8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t="s">
        <v>331</v>
      </c>
      <c r="B135" s="350" t="s">
        <v>674</v>
      </c>
      <c r="C135" s="350">
        <v>8</v>
      </c>
      <c r="D135" s="350" t="s">
        <v>124</v>
      </c>
      <c r="E135" s="350" t="s">
        <v>677</v>
      </c>
      <c r="F135" s="350" t="s">
        <v>670</v>
      </c>
      <c r="G135" s="350">
        <v>1</v>
      </c>
      <c r="H135" s="350" t="s">
        <v>346</v>
      </c>
      <c r="I135" s="375">
        <v>0.64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t="s">
        <v>331</v>
      </c>
      <c r="B136" s="350" t="s">
        <v>674</v>
      </c>
      <c r="C136" s="350">
        <v>8</v>
      </c>
      <c r="D136" s="350" t="s">
        <v>124</v>
      </c>
      <c r="E136" s="350" t="s">
        <v>678</v>
      </c>
      <c r="F136" s="351" t="s">
        <v>670</v>
      </c>
      <c r="G136" s="350">
        <v>1</v>
      </c>
      <c r="H136" s="350" t="s">
        <v>346</v>
      </c>
      <c r="I136" s="376">
        <f>196.68*(1/0.404686)</f>
        <v>486.00643461844493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t="s">
        <v>331</v>
      </c>
      <c r="B137" s="350" t="s">
        <v>679</v>
      </c>
      <c r="C137" s="350">
        <v>8</v>
      </c>
      <c r="D137" s="350" t="s">
        <v>124</v>
      </c>
      <c r="E137" s="350" t="s">
        <v>618</v>
      </c>
      <c r="F137" s="351" t="s">
        <v>639</v>
      </c>
      <c r="G137" s="350">
        <v>1</v>
      </c>
      <c r="H137" s="350" t="s">
        <v>346</v>
      </c>
      <c r="I137" s="376">
        <v>10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t="s">
        <v>331</v>
      </c>
      <c r="B138" s="354" t="s">
        <v>273</v>
      </c>
      <c r="C138" s="353">
        <v>9</v>
      </c>
      <c r="D138" s="353" t="s">
        <v>124</v>
      </c>
      <c r="E138" s="353" t="s">
        <v>614</v>
      </c>
      <c r="F138" s="354" t="s">
        <v>670</v>
      </c>
      <c r="G138" s="353">
        <v>1</v>
      </c>
      <c r="H138" s="353" t="s">
        <v>346</v>
      </c>
      <c r="I138" s="375">
        <v>0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t="s">
        <v>331</v>
      </c>
      <c r="B139" s="354" t="s">
        <v>273</v>
      </c>
      <c r="C139" s="353">
        <v>9</v>
      </c>
      <c r="D139" s="353" t="s">
        <v>124</v>
      </c>
      <c r="E139" s="353" t="s">
        <v>666</v>
      </c>
      <c r="F139" s="354" t="s">
        <v>670</v>
      </c>
      <c r="G139" s="353">
        <v>1</v>
      </c>
      <c r="H139" s="353" t="s">
        <v>346</v>
      </c>
      <c r="I139" s="375">
        <v>85</v>
      </c>
      <c r="J139" s="2">
        <f>I139+($R139-$I139)/9</f>
        <v>84.527777777777771</v>
      </c>
      <c r="K139" s="2">
        <f t="shared" ref="K139:Q139" si="102">J139+($R139-$I139)/9</f>
        <v>84.055555555555543</v>
      </c>
      <c r="L139" s="2">
        <f t="shared" si="102"/>
        <v>83.583333333333314</v>
      </c>
      <c r="M139" s="2">
        <f t="shared" si="102"/>
        <v>83.111111111111086</v>
      </c>
      <c r="N139" s="2">
        <f t="shared" si="102"/>
        <v>82.638888888888857</v>
      </c>
      <c r="O139" s="2">
        <f t="shared" si="102"/>
        <v>82.166666666666629</v>
      </c>
      <c r="P139" s="2">
        <f t="shared" si="102"/>
        <v>81.6944444444444</v>
      </c>
      <c r="Q139" s="2">
        <f t="shared" si="102"/>
        <v>81.222222222222172</v>
      </c>
      <c r="R139" s="2">
        <f>I139*0.95</f>
        <v>80.75</v>
      </c>
      <c r="S139" s="2">
        <f>R139+($AL139-$R139)/20</f>
        <v>77.137500000000003</v>
      </c>
      <c r="T139" s="2">
        <f t="shared" ref="T139:AK139" si="103">S139+($AL139-$R139)/20</f>
        <v>73.525000000000006</v>
      </c>
      <c r="U139" s="2">
        <f t="shared" si="103"/>
        <v>69.912500000000009</v>
      </c>
      <c r="V139" s="2">
        <f t="shared" si="103"/>
        <v>66.300000000000011</v>
      </c>
      <c r="W139" s="2">
        <f t="shared" si="103"/>
        <v>62.687500000000014</v>
      </c>
      <c r="X139" s="2">
        <f t="shared" si="103"/>
        <v>59.075000000000017</v>
      </c>
      <c r="Y139" s="2">
        <f t="shared" si="103"/>
        <v>55.46250000000002</v>
      </c>
      <c r="Z139" s="2">
        <f t="shared" si="103"/>
        <v>51.850000000000023</v>
      </c>
      <c r="AA139" s="2">
        <f t="shared" si="103"/>
        <v>48.237500000000026</v>
      </c>
      <c r="AB139" s="2">
        <f t="shared" si="103"/>
        <v>44.625000000000028</v>
      </c>
      <c r="AC139" s="2">
        <f t="shared" si="103"/>
        <v>41.012500000000031</v>
      </c>
      <c r="AD139" s="2">
        <f t="shared" si="103"/>
        <v>37.400000000000034</v>
      </c>
      <c r="AE139" s="2">
        <f t="shared" si="103"/>
        <v>33.787500000000037</v>
      </c>
      <c r="AF139" s="2">
        <f t="shared" si="103"/>
        <v>30.175000000000036</v>
      </c>
      <c r="AG139" s="2">
        <f t="shared" si="103"/>
        <v>26.562500000000036</v>
      </c>
      <c r="AH139" s="2">
        <f t="shared" si="103"/>
        <v>22.950000000000035</v>
      </c>
      <c r="AI139" s="2">
        <f t="shared" si="103"/>
        <v>19.337500000000034</v>
      </c>
      <c r="AJ139" s="2">
        <f t="shared" si="103"/>
        <v>15.725000000000033</v>
      </c>
      <c r="AK139" s="2">
        <f t="shared" si="103"/>
        <v>12.112500000000033</v>
      </c>
      <c r="AL139" s="2">
        <f>I139*0.1</f>
        <v>8.5</v>
      </c>
    </row>
    <row r="140" spans="1:38">
      <c r="A140" t="s">
        <v>331</v>
      </c>
      <c r="B140" s="354" t="s">
        <v>273</v>
      </c>
      <c r="C140" s="353">
        <v>9</v>
      </c>
      <c r="D140" s="353" t="s">
        <v>124</v>
      </c>
      <c r="E140" s="353" t="s">
        <v>618</v>
      </c>
      <c r="F140" s="354" t="s">
        <v>670</v>
      </c>
      <c r="G140" s="353">
        <v>1</v>
      </c>
      <c r="H140" s="353" t="s">
        <v>346</v>
      </c>
      <c r="I140" s="376">
        <v>100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t="s">
        <v>331</v>
      </c>
      <c r="B141" s="355" t="s">
        <v>680</v>
      </c>
      <c r="C141" s="355">
        <v>10</v>
      </c>
      <c r="D141" s="355" t="s">
        <v>124</v>
      </c>
      <c r="E141" s="355" t="s">
        <v>666</v>
      </c>
      <c r="F141" s="356" t="s">
        <v>681</v>
      </c>
      <c r="G141" s="355">
        <v>1</v>
      </c>
      <c r="H141" s="355" t="s">
        <v>346</v>
      </c>
      <c r="I141" s="398">
        <f>2301.43</f>
        <v>2301.4299999999998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t="s">
        <v>331</v>
      </c>
      <c r="B142" s="355" t="s">
        <v>682</v>
      </c>
      <c r="C142" s="355">
        <v>10</v>
      </c>
      <c r="D142" s="355" t="s">
        <v>124</v>
      </c>
      <c r="E142" s="355" t="s">
        <v>666</v>
      </c>
      <c r="F142" s="356" t="s">
        <v>681</v>
      </c>
      <c r="G142" s="355">
        <v>1</v>
      </c>
      <c r="H142" s="355" t="s">
        <v>346</v>
      </c>
      <c r="I142" s="399">
        <f>3720.5</f>
        <v>3720.5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t="s">
        <v>331</v>
      </c>
      <c r="B143" s="355" t="s">
        <v>683</v>
      </c>
      <c r="C143" s="355">
        <v>11</v>
      </c>
      <c r="D143" s="355" t="s">
        <v>124</v>
      </c>
      <c r="E143" s="355" t="s">
        <v>684</v>
      </c>
      <c r="F143" s="356" t="s">
        <v>668</v>
      </c>
      <c r="G143" s="355">
        <v>1</v>
      </c>
      <c r="H143" s="355" t="s">
        <v>346</v>
      </c>
      <c r="I143" s="377">
        <f>AVERAGE(2500,1000,2000)</f>
        <v>1833.3333333333333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t="s">
        <v>331</v>
      </c>
      <c r="B144" s="355" t="s">
        <v>685</v>
      </c>
      <c r="C144" s="355">
        <v>11</v>
      </c>
      <c r="D144" s="355" t="s">
        <v>124</v>
      </c>
      <c r="E144" s="355" t="s">
        <v>686</v>
      </c>
      <c r="F144" s="356" t="s">
        <v>668</v>
      </c>
      <c r="G144" s="355">
        <v>1</v>
      </c>
      <c r="H144" s="355" t="s">
        <v>354</v>
      </c>
      <c r="I144" s="377">
        <v>1209</v>
      </c>
      <c r="J144" s="2">
        <v>1209</v>
      </c>
      <c r="K144" s="2">
        <v>1209</v>
      </c>
      <c r="L144" s="2">
        <v>1209</v>
      </c>
      <c r="M144" s="2">
        <f>L144+($AL144-$I144)/26</f>
        <v>1241.2307692307693</v>
      </c>
      <c r="N144" s="2">
        <f t="shared" ref="N144:AK144" si="104">M144+($AL144-$I144)/26</f>
        <v>1273.4615384615386</v>
      </c>
      <c r="O144" s="2">
        <f t="shared" si="104"/>
        <v>1305.6923076923078</v>
      </c>
      <c r="P144" s="2">
        <f t="shared" si="104"/>
        <v>1337.9230769230771</v>
      </c>
      <c r="Q144" s="2">
        <f t="shared" si="104"/>
        <v>1370.1538461538464</v>
      </c>
      <c r="R144" s="2">
        <f t="shared" si="104"/>
        <v>1402.3846153846157</v>
      </c>
      <c r="S144" s="2">
        <f t="shared" si="104"/>
        <v>1434.615384615385</v>
      </c>
      <c r="T144" s="2">
        <f t="shared" si="104"/>
        <v>1466.8461538461543</v>
      </c>
      <c r="U144" s="2">
        <f t="shared" si="104"/>
        <v>1499.0769230769235</v>
      </c>
      <c r="V144" s="2">
        <f t="shared" si="104"/>
        <v>1531.3076923076928</v>
      </c>
      <c r="W144" s="2">
        <f t="shared" si="104"/>
        <v>1563.5384615384621</v>
      </c>
      <c r="X144" s="2">
        <f t="shared" si="104"/>
        <v>1595.7692307692314</v>
      </c>
      <c r="Y144" s="2">
        <f t="shared" si="104"/>
        <v>1628.0000000000007</v>
      </c>
      <c r="Z144" s="2">
        <f t="shared" si="104"/>
        <v>1660.23076923077</v>
      </c>
      <c r="AA144" s="2">
        <f t="shared" si="104"/>
        <v>1692.4615384615392</v>
      </c>
      <c r="AB144" s="2">
        <f t="shared" si="104"/>
        <v>1724.6923076923085</v>
      </c>
      <c r="AC144" s="2">
        <f t="shared" si="104"/>
        <v>1756.9230769230778</v>
      </c>
      <c r="AD144" s="2">
        <f t="shared" si="104"/>
        <v>1789.1538461538471</v>
      </c>
      <c r="AE144" s="2">
        <f t="shared" si="104"/>
        <v>1821.3846153846164</v>
      </c>
      <c r="AF144" s="2">
        <f t="shared" si="104"/>
        <v>1853.6153846153857</v>
      </c>
      <c r="AG144" s="2">
        <f t="shared" si="104"/>
        <v>1885.8461538461549</v>
      </c>
      <c r="AH144" s="2">
        <f t="shared" si="104"/>
        <v>1918.0769230769242</v>
      </c>
      <c r="AI144" s="2">
        <f t="shared" si="104"/>
        <v>1950.3076923076935</v>
      </c>
      <c r="AJ144" s="2">
        <f t="shared" si="104"/>
        <v>1982.5384615384628</v>
      </c>
      <c r="AK144" s="2">
        <f t="shared" si="104"/>
        <v>2014.7692307692321</v>
      </c>
      <c r="AL144" s="2">
        <f>2673-626</f>
        <v>2047</v>
      </c>
    </row>
    <row r="145" spans="1:38">
      <c r="A145" t="s">
        <v>331</v>
      </c>
      <c r="B145" s="355" t="s">
        <v>685</v>
      </c>
      <c r="C145" s="355">
        <v>11</v>
      </c>
      <c r="D145" s="355" t="s">
        <v>124</v>
      </c>
      <c r="E145" s="355" t="s">
        <v>687</v>
      </c>
      <c r="F145" s="356" t="s">
        <v>668</v>
      </c>
      <c r="G145" s="355">
        <v>1</v>
      </c>
      <c r="H145" s="355" t="s">
        <v>346</v>
      </c>
      <c r="I145" s="377">
        <v>22.75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t="s">
        <v>331</v>
      </c>
      <c r="B146" s="355" t="s">
        <v>688</v>
      </c>
      <c r="C146" s="355">
        <v>11</v>
      </c>
      <c r="D146" s="355" t="s">
        <v>124</v>
      </c>
      <c r="E146" s="355" t="s">
        <v>618</v>
      </c>
      <c r="F146" s="356" t="s">
        <v>668</v>
      </c>
      <c r="G146" s="355">
        <v>2</v>
      </c>
      <c r="H146" s="355" t="s">
        <v>346</v>
      </c>
      <c r="I146" s="377">
        <v>1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t="s">
        <v>331</v>
      </c>
      <c r="B147" s="353" t="s">
        <v>689</v>
      </c>
      <c r="C147" s="353">
        <v>12</v>
      </c>
      <c r="D147" s="353" t="s">
        <v>124</v>
      </c>
      <c r="E147" s="353" t="s">
        <v>666</v>
      </c>
      <c r="F147" s="353" t="s">
        <v>681</v>
      </c>
      <c r="G147" s="353">
        <v>1</v>
      </c>
      <c r="H147" s="353" t="s">
        <v>346</v>
      </c>
      <c r="I147" s="400">
        <f>1085.5466246451/1000000</f>
        <v>1.0855466246451001E-3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t="s">
        <v>331</v>
      </c>
      <c r="B148" s="353" t="s">
        <v>690</v>
      </c>
      <c r="C148" s="353">
        <v>12</v>
      </c>
      <c r="D148" s="353" t="s">
        <v>124</v>
      </c>
      <c r="E148" s="353" t="s">
        <v>666</v>
      </c>
      <c r="F148" s="353" t="s">
        <v>681</v>
      </c>
      <c r="G148" s="353">
        <v>1</v>
      </c>
      <c r="H148" s="353" t="s">
        <v>346</v>
      </c>
      <c r="I148" s="400">
        <f>508.477922728358/1000000</f>
        <v>5.0847792272835804E-4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B1AE-E81F-41FF-8920-E458D056DE10}">
  <sheetPr codeName="Sheet31">
    <tabColor theme="8" tint="0.59999389629810485"/>
  </sheetPr>
  <dimension ref="A1:AH38"/>
  <sheetViews>
    <sheetView zoomScale="88" workbookViewId="0">
      <selection activeCell="E8" sqref="E8"/>
    </sheetView>
  </sheetViews>
  <sheetFormatPr defaultColWidth="11.21875" defaultRowHeight="14.4"/>
  <cols>
    <col min="1" max="1" width="17.44140625" customWidth="1"/>
    <col min="2" max="2" width="15.21875" customWidth="1"/>
    <col min="4" max="4" width="16.21875" bestFit="1" customWidth="1"/>
    <col min="5" max="5" width="12" bestFit="1" customWidth="1"/>
  </cols>
  <sheetData>
    <row r="1" spans="1:34">
      <c r="A1" s="4" t="s">
        <v>79</v>
      </c>
      <c r="B1" t="s">
        <v>432</v>
      </c>
      <c r="C1" s="4" t="s">
        <v>83</v>
      </c>
      <c r="D1" s="4" t="s">
        <v>393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s="2" t="s">
        <v>691</v>
      </c>
      <c r="B2" s="2" t="s">
        <v>461</v>
      </c>
      <c r="C2" s="2" t="s">
        <v>692</v>
      </c>
      <c r="D2" s="2" t="s">
        <v>346</v>
      </c>
      <c r="E2" s="2">
        <f>3.98*2.2</f>
        <v>8.7560000000000002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A3" s="2" t="s">
        <v>691</v>
      </c>
      <c r="B3" s="2" t="s">
        <v>457</v>
      </c>
      <c r="C3" s="2" t="s">
        <v>692</v>
      </c>
      <c r="D3" s="2" t="s">
        <v>346</v>
      </c>
      <c r="E3" s="2">
        <v>5.08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>
      <c r="A4" s="2" t="s">
        <v>691</v>
      </c>
      <c r="B4" s="2" t="s">
        <v>458</v>
      </c>
      <c r="C4" s="2" t="s">
        <v>692</v>
      </c>
      <c r="D4" s="2" t="s">
        <v>346</v>
      </c>
      <c r="E4" s="2">
        <v>7.09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 t="s">
        <v>691</v>
      </c>
      <c r="B5" s="2" t="s">
        <v>463</v>
      </c>
      <c r="C5" s="2" t="s">
        <v>692</v>
      </c>
      <c r="D5" s="2" t="s">
        <v>346</v>
      </c>
      <c r="E5" s="2">
        <f>3.98*2.2</f>
        <v>8.7560000000000002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2" t="s">
        <v>691</v>
      </c>
      <c r="B6" s="2" t="s">
        <v>466</v>
      </c>
      <c r="C6" s="2" t="s">
        <v>692</v>
      </c>
      <c r="D6" s="2" t="s">
        <v>346</v>
      </c>
      <c r="E6" s="2">
        <f>3.98*2.2</f>
        <v>8.7560000000000002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>
      <c r="A7" s="2" t="s">
        <v>691</v>
      </c>
      <c r="B7" s="2" t="s">
        <v>517</v>
      </c>
      <c r="C7" s="2" t="s">
        <v>692</v>
      </c>
      <c r="D7" s="2" t="s">
        <v>346</v>
      </c>
      <c r="E7" s="2">
        <f>AVERAGE(4,10)</f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2" t="s">
        <v>691</v>
      </c>
      <c r="B8" s="2" t="s">
        <v>439</v>
      </c>
      <c r="C8" s="2" t="s">
        <v>692</v>
      </c>
      <c r="D8" s="2" t="s">
        <v>346</v>
      </c>
      <c r="E8" s="2">
        <v>6.47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>
      <c r="A9" s="2" t="s">
        <v>691</v>
      </c>
      <c r="B9" s="2" t="s">
        <v>519</v>
      </c>
      <c r="C9" s="2" t="s">
        <v>692</v>
      </c>
      <c r="D9" s="2" t="s">
        <v>346</v>
      </c>
      <c r="E9" s="2">
        <f>AVERAGE(100,320)</f>
        <v>210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A10" s="2" t="s">
        <v>691</v>
      </c>
      <c r="B10" s="2" t="s">
        <v>527</v>
      </c>
      <c r="C10" s="2" t="s">
        <v>692</v>
      </c>
      <c r="D10" s="2" t="s">
        <v>346</v>
      </c>
      <c r="E10" s="2">
        <f>3.98*2.2</f>
        <v>8.7560000000000002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A11" s="2" t="s">
        <v>691</v>
      </c>
      <c r="B11" s="2" t="s">
        <v>529</v>
      </c>
      <c r="C11" s="2" t="s">
        <v>692</v>
      </c>
      <c r="D11" s="2" t="s">
        <v>346</v>
      </c>
      <c r="E11" s="2">
        <f>3.98*2.2</f>
        <v>8.7560000000000002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A12" s="2" t="s">
        <v>691</v>
      </c>
      <c r="B12" s="2" t="s">
        <v>530</v>
      </c>
      <c r="C12" s="2" t="s">
        <v>692</v>
      </c>
      <c r="D12" s="2" t="s">
        <v>346</v>
      </c>
      <c r="E12" s="2">
        <f>3.98*2.2</f>
        <v>8.7560000000000002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>
      <c r="A13" s="2" t="s">
        <v>691</v>
      </c>
      <c r="B13" s="2" t="s">
        <v>531</v>
      </c>
      <c r="C13" s="2" t="s">
        <v>692</v>
      </c>
      <c r="D13" s="2" t="s">
        <v>346</v>
      </c>
      <c r="E13" s="2">
        <f>3.98*2.2</f>
        <v>8.7560000000000002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>
      <c r="A14" s="2" t="s">
        <v>691</v>
      </c>
      <c r="B14" s="2" t="s">
        <v>467</v>
      </c>
      <c r="C14" s="2" t="s">
        <v>692</v>
      </c>
      <c r="D14" s="2" t="s">
        <v>346</v>
      </c>
      <c r="E14" s="2">
        <f>AVERAGE(8.5,10)</f>
        <v>9.25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>
      <c r="A15" s="2" t="s">
        <v>691</v>
      </c>
      <c r="B15" s="2" t="s">
        <v>532</v>
      </c>
      <c r="C15" s="2" t="s">
        <v>692</v>
      </c>
      <c r="D15" s="2" t="s">
        <v>346</v>
      </c>
      <c r="E15" s="2">
        <f>3.98*2.2</f>
        <v>8.7560000000000002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>
      <c r="A16" s="2" t="s">
        <v>691</v>
      </c>
      <c r="B16" s="2" t="s">
        <v>522</v>
      </c>
      <c r="C16" s="2" t="s">
        <v>692</v>
      </c>
      <c r="D16" s="2" t="s">
        <v>346</v>
      </c>
      <c r="E16" s="2">
        <f>3.98*2.2</f>
        <v>8.7560000000000002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>
      <c r="A17" s="2" t="s">
        <v>691</v>
      </c>
      <c r="B17" s="2" t="s">
        <v>523</v>
      </c>
      <c r="C17" s="2" t="s">
        <v>692</v>
      </c>
      <c r="D17" s="2" t="s">
        <v>346</v>
      </c>
      <c r="E17" s="2">
        <f>3.98*2.2</f>
        <v>8.7560000000000002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>
      <c r="A18" s="2" t="s">
        <v>691</v>
      </c>
      <c r="B18" s="2" t="s">
        <v>524</v>
      </c>
      <c r="C18" s="2" t="s">
        <v>692</v>
      </c>
      <c r="D18" s="2" t="s">
        <v>346</v>
      </c>
      <c r="E18" s="2">
        <f>3.98*2.2</f>
        <v>8.7560000000000002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>
      <c r="A19" s="2" t="s">
        <v>691</v>
      </c>
      <c r="B19" s="2" t="s">
        <v>525</v>
      </c>
      <c r="C19" s="2" t="s">
        <v>692</v>
      </c>
      <c r="D19" s="2" t="s">
        <v>346</v>
      </c>
      <c r="E19" s="2">
        <f>3.98*2.2</f>
        <v>8.7560000000000002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>
      <c r="A20" s="2" t="s">
        <v>691</v>
      </c>
      <c r="B20" s="2" t="s">
        <v>520</v>
      </c>
      <c r="C20" s="2" t="s">
        <v>692</v>
      </c>
      <c r="D20" s="2" t="s">
        <v>346</v>
      </c>
      <c r="E20" s="2">
        <f>AVERAGE(8.3,9.5)</f>
        <v>8.9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>
      <c r="A21" s="2" t="s">
        <v>691</v>
      </c>
      <c r="B21" s="2" t="s">
        <v>441</v>
      </c>
      <c r="C21" s="2" t="s">
        <v>692</v>
      </c>
      <c r="D21" s="2" t="s">
        <v>346</v>
      </c>
      <c r="E21" s="2">
        <f>3.98*2.2</f>
        <v>8.7560000000000002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>
      <c r="A22" s="2" t="s">
        <v>691</v>
      </c>
      <c r="B22" s="2" t="s">
        <v>521</v>
      </c>
      <c r="C22" s="2" t="s">
        <v>692</v>
      </c>
      <c r="D22" s="2" t="s">
        <v>346</v>
      </c>
      <c r="E22" s="2">
        <f>3.98*2.2</f>
        <v>8.7560000000000002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>
      <c r="A23" s="2" t="s">
        <v>691</v>
      </c>
      <c r="B23" s="2" t="s">
        <v>528</v>
      </c>
      <c r="C23" s="2" t="s">
        <v>692</v>
      </c>
      <c r="D23" s="2" t="s">
        <v>346</v>
      </c>
      <c r="E23" s="2">
        <f>3.98*2.2</f>
        <v>8.7560000000000002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>
      <c r="A24" s="2" t="s">
        <v>691</v>
      </c>
      <c r="B24" s="2" t="s">
        <v>526</v>
      </c>
      <c r="C24" s="2" t="s">
        <v>692</v>
      </c>
      <c r="D24" s="2" t="s">
        <v>346</v>
      </c>
      <c r="E24" s="2">
        <f>3.98*2.2</f>
        <v>8.7560000000000002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>
      <c r="A25" s="2" t="s">
        <v>691</v>
      </c>
      <c r="B25" s="2" t="s">
        <v>450</v>
      </c>
      <c r="C25" s="2" t="s">
        <v>692</v>
      </c>
      <c r="D25" s="2" t="s">
        <v>346</v>
      </c>
      <c r="E25" s="2">
        <f>30*2.2</f>
        <v>66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>
      <c r="A26" s="2" t="s">
        <v>691</v>
      </c>
      <c r="B26" s="2" t="s">
        <v>468</v>
      </c>
      <c r="C26" s="2" t="s">
        <v>692</v>
      </c>
      <c r="D26" s="2" t="s">
        <v>346</v>
      </c>
      <c r="E26" s="2">
        <f>3.98*2.2</f>
        <v>8.7560000000000002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>
      <c r="A27" s="2" t="s">
        <v>691</v>
      </c>
      <c r="B27" s="2" t="s">
        <v>452</v>
      </c>
      <c r="C27" s="2" t="s">
        <v>692</v>
      </c>
      <c r="D27" s="2" t="s">
        <v>346</v>
      </c>
      <c r="E27" s="2">
        <v>8.26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>
      <c r="A28" s="2" t="s">
        <v>691</v>
      </c>
      <c r="B28" s="2" t="s">
        <v>453</v>
      </c>
      <c r="C28" s="2" t="s">
        <v>692</v>
      </c>
      <c r="D28" s="2" t="s">
        <v>346</v>
      </c>
      <c r="E28" s="2">
        <f>20*2.2</f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>
      <c r="A29" s="2" t="s">
        <v>691</v>
      </c>
      <c r="B29" s="2" t="s">
        <v>443</v>
      </c>
      <c r="C29" s="2" t="s">
        <v>692</v>
      </c>
      <c r="D29" s="2" t="s">
        <v>346</v>
      </c>
      <c r="E29" s="2">
        <v>6.19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>
      <c r="A30" s="2" t="s">
        <v>691</v>
      </c>
      <c r="B30" s="2" t="s">
        <v>444</v>
      </c>
      <c r="C30" s="2" t="s">
        <v>692</v>
      </c>
      <c r="D30" s="2" t="s">
        <v>346</v>
      </c>
      <c r="E30" s="2">
        <v>6.37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>
      <c r="A31" s="2" t="s">
        <v>691</v>
      </c>
      <c r="B31" s="2" t="s">
        <v>445</v>
      </c>
      <c r="C31" s="2" t="s">
        <v>692</v>
      </c>
      <c r="D31" s="2" t="s">
        <v>346</v>
      </c>
      <c r="E31" s="2">
        <f>20*2.2</f>
        <v>44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>
      <c r="A32" s="2" t="s">
        <v>691</v>
      </c>
      <c r="B32" s="2" t="s">
        <v>446</v>
      </c>
      <c r="C32" s="2" t="s">
        <v>692</v>
      </c>
      <c r="D32" s="2" t="s">
        <v>346</v>
      </c>
      <c r="E32" s="2">
        <f>60*1.06</f>
        <v>63.6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>
      <c r="A33" s="2" t="s">
        <v>691</v>
      </c>
      <c r="B33" s="2" t="s">
        <v>447</v>
      </c>
      <c r="C33" s="2" t="s">
        <v>692</v>
      </c>
      <c r="D33" s="2" t="s">
        <v>346</v>
      </c>
      <c r="E33" s="2">
        <f>20*2.2</f>
        <v>44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>
      <c r="A34" s="2" t="s">
        <v>691</v>
      </c>
      <c r="B34" s="2" t="s">
        <v>454</v>
      </c>
      <c r="C34" s="2" t="s">
        <v>692</v>
      </c>
      <c r="D34" s="2" t="s">
        <v>346</v>
      </c>
      <c r="E34" s="2">
        <f t="shared" ref="E34:E35" si="0">20*2.2</f>
        <v>44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>
      <c r="A35" s="2" t="s">
        <v>691</v>
      </c>
      <c r="B35" s="2" t="s">
        <v>448</v>
      </c>
      <c r="C35" s="2" t="s">
        <v>692</v>
      </c>
      <c r="D35" s="2" t="s">
        <v>346</v>
      </c>
      <c r="E35" s="2">
        <f t="shared" si="0"/>
        <v>44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>
      <c r="A36" s="2" t="s">
        <v>691</v>
      </c>
      <c r="B36" s="2" t="s">
        <v>455</v>
      </c>
      <c r="C36" s="2" t="s">
        <v>692</v>
      </c>
      <c r="D36" s="2" t="s">
        <v>346</v>
      </c>
      <c r="E36" s="2">
        <v>8.23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>
      <c r="A37" s="2" t="s">
        <v>691</v>
      </c>
      <c r="B37" s="2" t="s">
        <v>459</v>
      </c>
      <c r="C37" s="2" t="s">
        <v>692</v>
      </c>
      <c r="D37" s="2" t="s">
        <v>346</v>
      </c>
      <c r="E37" s="2">
        <f>3.98*2.2</f>
        <v>8.7560000000000002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>
      <c r="A38" s="2" t="s">
        <v>691</v>
      </c>
      <c r="B38" s="2" t="s">
        <v>460</v>
      </c>
      <c r="C38" s="2" t="s">
        <v>692</v>
      </c>
      <c r="D38" s="2" t="s">
        <v>346</v>
      </c>
      <c r="E38" s="2">
        <f>3.98*2.2</f>
        <v>8.7560000000000002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E866-FDD7-4A20-BC10-00BE08212A55}">
  <sheetPr codeName="Sheet32">
    <tabColor theme="8" tint="0.59999389629810485"/>
  </sheetPr>
  <dimension ref="A1:AR761"/>
  <sheetViews>
    <sheetView zoomScale="55" zoomScaleNormal="55" workbookViewId="0">
      <pane ySplit="1" topLeftCell="A2" activePane="bottomLeft" state="frozen"/>
      <selection pane="bottomLeft" activeCell="X65" sqref="X65"/>
    </sheetView>
  </sheetViews>
  <sheetFormatPr defaultColWidth="9.21875" defaultRowHeight="14.4"/>
  <cols>
    <col min="1" max="2" width="13.21875" bestFit="1" customWidth="1"/>
    <col min="3" max="3" width="14.5546875" bestFit="1" customWidth="1"/>
    <col min="4" max="4" width="15" bestFit="1" customWidth="1"/>
    <col min="5" max="5" width="11.21875" bestFit="1" customWidth="1"/>
    <col min="6" max="6" width="18.21875" bestFit="1" customWidth="1"/>
    <col min="7" max="7" width="17" bestFit="1" customWidth="1"/>
    <col min="8" max="8" width="16.21875" bestFit="1" customWidth="1"/>
    <col min="9" max="9" width="21.21875" bestFit="1" customWidth="1"/>
    <col min="10" max="10" width="21.77734375" bestFit="1" customWidth="1"/>
    <col min="11" max="11" width="20.21875" customWidth="1"/>
    <col min="12" max="12" width="13.44140625" customWidth="1"/>
    <col min="13" max="13" width="10.21875" customWidth="1"/>
    <col min="14" max="14" width="17.44140625" customWidth="1"/>
    <col min="15" max="44" width="13.5546875" bestFit="1" customWidth="1"/>
  </cols>
  <sheetData>
    <row r="1" spans="1:44" ht="28.8">
      <c r="A1" s="1" t="s">
        <v>304</v>
      </c>
      <c r="B1" s="1" t="s">
        <v>305</v>
      </c>
      <c r="C1" s="1" t="s">
        <v>306</v>
      </c>
      <c r="D1" s="1" t="s">
        <v>307</v>
      </c>
      <c r="E1" s="7" t="s">
        <v>308</v>
      </c>
      <c r="F1" s="7" t="s">
        <v>79</v>
      </c>
      <c r="G1" s="7" t="s">
        <v>693</v>
      </c>
      <c r="H1" s="7" t="s">
        <v>363</v>
      </c>
      <c r="I1" s="65" t="s">
        <v>111</v>
      </c>
      <c r="J1" s="65" t="s">
        <v>155</v>
      </c>
      <c r="K1" s="65" t="s">
        <v>83</v>
      </c>
      <c r="L1" s="7" t="s">
        <v>318</v>
      </c>
      <c r="M1" s="65" t="s">
        <v>319</v>
      </c>
      <c r="N1" s="7" t="s">
        <v>694</v>
      </c>
      <c r="O1" s="66">
        <v>2021</v>
      </c>
      <c r="P1" s="66">
        <v>2022</v>
      </c>
      <c r="Q1" s="66">
        <v>2023</v>
      </c>
      <c r="R1" s="66">
        <v>2024</v>
      </c>
      <c r="S1" s="66">
        <v>2025</v>
      </c>
      <c r="T1" s="66">
        <v>2026</v>
      </c>
      <c r="U1" s="66">
        <v>2027</v>
      </c>
      <c r="V1" s="66">
        <v>2028</v>
      </c>
      <c r="W1" s="66">
        <v>2029</v>
      </c>
      <c r="X1" s="66">
        <v>2030</v>
      </c>
      <c r="Y1" s="66">
        <v>2031</v>
      </c>
      <c r="Z1" s="66">
        <v>2032</v>
      </c>
      <c r="AA1" s="66">
        <v>2033</v>
      </c>
      <c r="AB1" s="66">
        <v>2034</v>
      </c>
      <c r="AC1" s="66">
        <v>2035</v>
      </c>
      <c r="AD1" s="66">
        <v>2036</v>
      </c>
      <c r="AE1" s="66">
        <v>2037</v>
      </c>
      <c r="AF1" s="66">
        <v>2038</v>
      </c>
      <c r="AG1" s="66">
        <v>2039</v>
      </c>
      <c r="AH1" s="66">
        <v>2040</v>
      </c>
      <c r="AI1" s="66">
        <v>2041</v>
      </c>
      <c r="AJ1" s="66">
        <v>2042</v>
      </c>
      <c r="AK1" s="66">
        <v>2043</v>
      </c>
      <c r="AL1" s="66">
        <v>2044</v>
      </c>
      <c r="AM1" s="66">
        <v>2045</v>
      </c>
      <c r="AN1" s="66">
        <v>2046</v>
      </c>
      <c r="AO1" s="66">
        <v>2047</v>
      </c>
      <c r="AP1" s="66">
        <v>2048</v>
      </c>
      <c r="AQ1" s="66">
        <v>2049</v>
      </c>
      <c r="AR1" s="66">
        <v>2050</v>
      </c>
    </row>
    <row r="2" spans="1:44">
      <c r="A2" s="2">
        <v>1</v>
      </c>
      <c r="B2" s="2" t="s">
        <v>321</v>
      </c>
      <c r="C2" s="2"/>
      <c r="D2" s="2" t="s">
        <v>321</v>
      </c>
      <c r="E2" s="2">
        <v>1</v>
      </c>
      <c r="F2" s="2" t="s">
        <v>160</v>
      </c>
      <c r="G2" s="2" t="s">
        <v>653</v>
      </c>
      <c r="H2" s="2">
        <v>1</v>
      </c>
      <c r="I2" s="2" t="s">
        <v>210</v>
      </c>
      <c r="J2" s="67" t="s">
        <v>211</v>
      </c>
      <c r="K2" s="67" t="s">
        <v>695</v>
      </c>
      <c r="L2" s="69" t="s">
        <v>346</v>
      </c>
      <c r="M2" s="2"/>
      <c r="N2" s="2"/>
      <c r="O2" s="67">
        <v>6.9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>
      <c r="A3" s="2">
        <v>1</v>
      </c>
      <c r="B3" s="2" t="s">
        <v>321</v>
      </c>
      <c r="C3" s="2"/>
      <c r="D3" s="2" t="s">
        <v>321</v>
      </c>
      <c r="E3" s="2">
        <v>1</v>
      </c>
      <c r="F3" s="2" t="s">
        <v>160</v>
      </c>
      <c r="G3" s="2" t="s">
        <v>653</v>
      </c>
      <c r="H3" s="2">
        <v>2</v>
      </c>
      <c r="I3" s="2" t="s">
        <v>212</v>
      </c>
      <c r="J3" s="67" t="s">
        <v>211</v>
      </c>
      <c r="K3" s="67" t="s">
        <v>695</v>
      </c>
      <c r="L3" s="69" t="s">
        <v>346</v>
      </c>
      <c r="M3" s="2"/>
      <c r="N3" s="2"/>
      <c r="O3" s="67">
        <v>5.52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s="2">
        <v>1</v>
      </c>
      <c r="B4" s="2" t="s">
        <v>321</v>
      </c>
      <c r="C4" s="2"/>
      <c r="D4" s="2" t="s">
        <v>321</v>
      </c>
      <c r="E4" s="2">
        <v>1</v>
      </c>
      <c r="F4" s="2" t="s">
        <v>160</v>
      </c>
      <c r="G4" s="2" t="s">
        <v>653</v>
      </c>
      <c r="H4" s="2">
        <v>3</v>
      </c>
      <c r="I4" s="2" t="s">
        <v>213</v>
      </c>
      <c r="J4" s="67" t="s">
        <v>211</v>
      </c>
      <c r="K4" s="67" t="s">
        <v>695</v>
      </c>
      <c r="L4" s="70" t="s">
        <v>346</v>
      </c>
      <c r="M4" s="67"/>
      <c r="N4" s="67"/>
      <c r="O4" s="67">
        <v>5.52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>
      <c r="A5" s="2">
        <v>1</v>
      </c>
      <c r="B5" s="2" t="s">
        <v>321</v>
      </c>
      <c r="C5" s="2"/>
      <c r="D5" s="2" t="s">
        <v>321</v>
      </c>
      <c r="E5" s="2">
        <v>1</v>
      </c>
      <c r="F5" s="2" t="s">
        <v>160</v>
      </c>
      <c r="G5" s="2" t="s">
        <v>653</v>
      </c>
      <c r="H5" s="2">
        <v>4</v>
      </c>
      <c r="I5" s="2" t="s">
        <v>214</v>
      </c>
      <c r="J5" s="67" t="s">
        <v>211</v>
      </c>
      <c r="K5" s="67" t="s">
        <v>695</v>
      </c>
      <c r="L5" s="69" t="s">
        <v>346</v>
      </c>
      <c r="M5" s="2"/>
      <c r="N5" s="2"/>
      <c r="O5" s="67">
        <v>6.9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>
      <c r="A6" s="2">
        <v>1</v>
      </c>
      <c r="B6" s="2" t="s">
        <v>321</v>
      </c>
      <c r="C6" s="2"/>
      <c r="D6" s="2" t="s">
        <v>321</v>
      </c>
      <c r="E6" s="2">
        <v>1</v>
      </c>
      <c r="F6" s="2" t="s">
        <v>160</v>
      </c>
      <c r="G6" s="2" t="s">
        <v>653</v>
      </c>
      <c r="H6" s="2">
        <v>5</v>
      </c>
      <c r="I6" s="2" t="s">
        <v>215</v>
      </c>
      <c r="J6" s="67" t="s">
        <v>211</v>
      </c>
      <c r="K6" s="67" t="s">
        <v>695</v>
      </c>
      <c r="L6" s="69" t="s">
        <v>346</v>
      </c>
      <c r="M6" s="2"/>
      <c r="N6" s="2"/>
      <c r="O6" s="67">
        <v>5.52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>
      <c r="A7" s="2">
        <v>1</v>
      </c>
      <c r="B7" s="2" t="s">
        <v>321</v>
      </c>
      <c r="C7" s="2"/>
      <c r="D7" s="2" t="s">
        <v>321</v>
      </c>
      <c r="E7" s="2">
        <v>1</v>
      </c>
      <c r="F7" s="2" t="s">
        <v>160</v>
      </c>
      <c r="G7" s="2" t="s">
        <v>653</v>
      </c>
      <c r="H7" s="2">
        <v>6</v>
      </c>
      <c r="I7" s="2" t="s">
        <v>216</v>
      </c>
      <c r="J7" s="67" t="s">
        <v>211</v>
      </c>
      <c r="K7" s="67" t="s">
        <v>695</v>
      </c>
      <c r="L7" s="69" t="s">
        <v>346</v>
      </c>
      <c r="M7" s="2"/>
      <c r="N7" s="2"/>
      <c r="O7" s="67">
        <v>5.52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>
      <c r="A8" s="2">
        <v>1</v>
      </c>
      <c r="B8" s="2" t="s">
        <v>321</v>
      </c>
      <c r="C8" s="2"/>
      <c r="D8" s="2" t="s">
        <v>321</v>
      </c>
      <c r="E8" s="2">
        <v>1</v>
      </c>
      <c r="F8" s="2" t="s">
        <v>160</v>
      </c>
      <c r="G8" s="2" t="s">
        <v>653</v>
      </c>
      <c r="H8" s="2">
        <v>7</v>
      </c>
      <c r="I8" s="2" t="s">
        <v>217</v>
      </c>
      <c r="J8" s="67" t="s">
        <v>211</v>
      </c>
      <c r="K8" s="67" t="s">
        <v>695</v>
      </c>
      <c r="L8" s="69" t="s">
        <v>346</v>
      </c>
      <c r="M8" s="2"/>
      <c r="N8" s="2"/>
      <c r="O8" s="67">
        <v>5.52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>
      <c r="A9" s="2">
        <v>1</v>
      </c>
      <c r="B9" s="2" t="s">
        <v>321</v>
      </c>
      <c r="C9" s="2"/>
      <c r="D9" s="2" t="s">
        <v>321</v>
      </c>
      <c r="E9" s="2">
        <v>1</v>
      </c>
      <c r="F9" s="2" t="s">
        <v>160</v>
      </c>
      <c r="G9" s="2" t="s">
        <v>653</v>
      </c>
      <c r="H9" s="2">
        <v>8</v>
      </c>
      <c r="I9" s="2" t="s">
        <v>218</v>
      </c>
      <c r="J9" s="67" t="s">
        <v>211</v>
      </c>
      <c r="K9" s="67" t="s">
        <v>695</v>
      </c>
      <c r="L9" s="69" t="s">
        <v>346</v>
      </c>
      <c r="M9" s="2"/>
      <c r="N9" s="2"/>
      <c r="O9" s="67">
        <v>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>
      <c r="A10" s="2">
        <v>1</v>
      </c>
      <c r="B10" s="2" t="s">
        <v>321</v>
      </c>
      <c r="C10" s="2"/>
      <c r="D10" s="2" t="s">
        <v>321</v>
      </c>
      <c r="E10" s="2">
        <v>1</v>
      </c>
      <c r="F10" s="2" t="s">
        <v>160</v>
      </c>
      <c r="G10" s="2" t="s">
        <v>653</v>
      </c>
      <c r="H10" s="2">
        <v>9</v>
      </c>
      <c r="I10" s="2" t="s">
        <v>219</v>
      </c>
      <c r="J10" s="67" t="s">
        <v>211</v>
      </c>
      <c r="K10" s="67" t="s">
        <v>695</v>
      </c>
      <c r="L10" s="69" t="s">
        <v>346</v>
      </c>
      <c r="M10" s="2"/>
      <c r="N10" s="2"/>
      <c r="O10" s="67">
        <v>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>
      <c r="A11" s="2">
        <v>1</v>
      </c>
      <c r="B11" s="2" t="s">
        <v>321</v>
      </c>
      <c r="C11" s="2"/>
      <c r="D11" s="2" t="s">
        <v>321</v>
      </c>
      <c r="E11" s="2">
        <v>1</v>
      </c>
      <c r="F11" s="2" t="s">
        <v>160</v>
      </c>
      <c r="G11" s="2" t="s">
        <v>653</v>
      </c>
      <c r="H11" s="2">
        <v>10</v>
      </c>
      <c r="I11" s="2" t="s">
        <v>220</v>
      </c>
      <c r="J11" s="67" t="s">
        <v>211</v>
      </c>
      <c r="K11" s="67" t="s">
        <v>695</v>
      </c>
      <c r="L11" s="69" t="s">
        <v>346</v>
      </c>
      <c r="M11" s="2"/>
      <c r="N11" s="2"/>
      <c r="O11" s="67">
        <v>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>
      <c r="A12" s="2">
        <v>1</v>
      </c>
      <c r="B12" s="2" t="s">
        <v>321</v>
      </c>
      <c r="C12" s="2"/>
      <c r="D12" s="2" t="s">
        <v>321</v>
      </c>
      <c r="E12" s="2">
        <v>1</v>
      </c>
      <c r="F12" s="2" t="s">
        <v>160</v>
      </c>
      <c r="G12" s="2" t="s">
        <v>653</v>
      </c>
      <c r="H12" s="2">
        <v>11</v>
      </c>
      <c r="I12" s="2" t="s">
        <v>221</v>
      </c>
      <c r="J12" s="67" t="s">
        <v>211</v>
      </c>
      <c r="K12" s="67" t="s">
        <v>695</v>
      </c>
      <c r="L12" s="69" t="s">
        <v>346</v>
      </c>
      <c r="M12" s="2"/>
      <c r="N12" s="2"/>
      <c r="O12" s="67">
        <v>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>
      <c r="A13" s="2">
        <v>1</v>
      </c>
      <c r="B13" s="2" t="s">
        <v>321</v>
      </c>
      <c r="C13" s="2"/>
      <c r="D13" s="2" t="s">
        <v>321</v>
      </c>
      <c r="E13" s="2">
        <v>1</v>
      </c>
      <c r="F13" s="2" t="s">
        <v>160</v>
      </c>
      <c r="G13" s="2" t="s">
        <v>653</v>
      </c>
      <c r="H13" s="2">
        <v>12</v>
      </c>
      <c r="I13" s="2" t="s">
        <v>222</v>
      </c>
      <c r="J13" s="67" t="s">
        <v>211</v>
      </c>
      <c r="K13" s="67" t="s">
        <v>695</v>
      </c>
      <c r="L13" s="69" t="s">
        <v>346</v>
      </c>
      <c r="M13" s="2"/>
      <c r="N13" s="2"/>
      <c r="O13" s="67">
        <v>10.199999999999999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>
      <c r="A14" s="2">
        <v>1</v>
      </c>
      <c r="B14" s="2" t="s">
        <v>321</v>
      </c>
      <c r="C14" s="2"/>
      <c r="D14" s="2" t="s">
        <v>321</v>
      </c>
      <c r="E14" s="2">
        <v>1</v>
      </c>
      <c r="F14" s="2" t="s">
        <v>160</v>
      </c>
      <c r="G14" s="2" t="s">
        <v>653</v>
      </c>
      <c r="H14" s="2">
        <v>13</v>
      </c>
      <c r="I14" s="2" t="s">
        <v>223</v>
      </c>
      <c r="J14" s="67" t="s">
        <v>211</v>
      </c>
      <c r="K14" s="67" t="s">
        <v>695</v>
      </c>
      <c r="L14" s="69" t="s">
        <v>346</v>
      </c>
      <c r="M14" s="2"/>
      <c r="N14" s="2"/>
      <c r="O14" s="67">
        <v>10.199999999999999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>
      <c r="A15" s="2">
        <v>1</v>
      </c>
      <c r="B15" s="2" t="s">
        <v>321</v>
      </c>
      <c r="C15" s="2"/>
      <c r="D15" s="2" t="s">
        <v>321</v>
      </c>
      <c r="E15" s="2">
        <v>1</v>
      </c>
      <c r="F15" s="2" t="s">
        <v>160</v>
      </c>
      <c r="G15" s="2" t="s">
        <v>653</v>
      </c>
      <c r="H15" s="2">
        <v>14</v>
      </c>
      <c r="I15" s="2" t="s">
        <v>224</v>
      </c>
      <c r="J15" s="67" t="s">
        <v>211</v>
      </c>
      <c r="K15" s="67" t="s">
        <v>695</v>
      </c>
      <c r="L15" s="69" t="s">
        <v>346</v>
      </c>
      <c r="M15" s="2"/>
      <c r="N15" s="2"/>
      <c r="O15" s="67">
        <v>10.199999999999999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>
      <c r="A16" s="2">
        <v>1</v>
      </c>
      <c r="B16" s="2" t="s">
        <v>321</v>
      </c>
      <c r="C16" s="2"/>
      <c r="D16" s="2" t="s">
        <v>321</v>
      </c>
      <c r="E16" s="2">
        <v>1</v>
      </c>
      <c r="F16" s="2" t="s">
        <v>160</v>
      </c>
      <c r="G16" s="2" t="s">
        <v>653</v>
      </c>
      <c r="H16" s="2">
        <v>15</v>
      </c>
      <c r="I16" s="2" t="s">
        <v>225</v>
      </c>
      <c r="J16" s="67" t="s">
        <v>211</v>
      </c>
      <c r="K16" s="67" t="s">
        <v>695</v>
      </c>
      <c r="L16" s="69" t="s">
        <v>346</v>
      </c>
      <c r="M16" s="2"/>
      <c r="N16" s="2"/>
      <c r="O16" s="67">
        <v>5.52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>
      <c r="A17" s="2">
        <v>1</v>
      </c>
      <c r="B17" s="2" t="s">
        <v>321</v>
      </c>
      <c r="C17" s="2"/>
      <c r="D17" s="2" t="s">
        <v>321</v>
      </c>
      <c r="E17" s="2">
        <v>1</v>
      </c>
      <c r="F17" s="2" t="s">
        <v>160</v>
      </c>
      <c r="G17" s="2" t="s">
        <v>653</v>
      </c>
      <c r="H17" s="2">
        <v>16</v>
      </c>
      <c r="I17" s="2" t="s">
        <v>226</v>
      </c>
      <c r="J17" s="67" t="s">
        <v>211</v>
      </c>
      <c r="K17" s="67" t="s">
        <v>695</v>
      </c>
      <c r="L17" s="69" t="s">
        <v>346</v>
      </c>
      <c r="M17" s="125"/>
      <c r="N17" s="125"/>
      <c r="O17" s="67">
        <v>0</v>
      </c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</row>
    <row r="18" spans="1:44" ht="15" thickBot="1">
      <c r="A18" s="62">
        <v>1</v>
      </c>
      <c r="B18" s="62" t="s">
        <v>321</v>
      </c>
      <c r="C18" s="62"/>
      <c r="D18" s="62" t="s">
        <v>321</v>
      </c>
      <c r="E18" s="62">
        <v>1</v>
      </c>
      <c r="F18" s="62" t="s">
        <v>160</v>
      </c>
      <c r="G18" s="62" t="s">
        <v>653</v>
      </c>
      <c r="H18" s="2">
        <v>17</v>
      </c>
      <c r="I18" s="62" t="s">
        <v>227</v>
      </c>
      <c r="J18" s="92" t="s">
        <v>211</v>
      </c>
      <c r="K18" s="92" t="s">
        <v>695</v>
      </c>
      <c r="L18" s="108" t="s">
        <v>346</v>
      </c>
      <c r="M18" s="62"/>
      <c r="N18" s="62"/>
      <c r="O18" s="92">
        <v>5.52</v>
      </c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</row>
    <row r="19" spans="1:44">
      <c r="A19" s="61">
        <v>1</v>
      </c>
      <c r="B19" s="61" t="s">
        <v>321</v>
      </c>
      <c r="C19" s="61"/>
      <c r="D19" s="61" t="s">
        <v>321</v>
      </c>
      <c r="E19" s="61">
        <v>1</v>
      </c>
      <c r="F19" s="61" t="s">
        <v>160</v>
      </c>
      <c r="G19" s="61" t="s">
        <v>653</v>
      </c>
      <c r="H19" s="61">
        <v>18</v>
      </c>
      <c r="I19" s="61" t="s">
        <v>210</v>
      </c>
      <c r="J19" s="91" t="s">
        <v>228</v>
      </c>
      <c r="K19" s="91" t="s">
        <v>695</v>
      </c>
      <c r="L19" s="107" t="s">
        <v>346</v>
      </c>
      <c r="M19" s="61"/>
      <c r="N19" s="61"/>
      <c r="O19" s="91">
        <v>6.9</v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</row>
    <row r="20" spans="1:44">
      <c r="A20" s="2">
        <v>1</v>
      </c>
      <c r="B20" s="2" t="s">
        <v>321</v>
      </c>
      <c r="C20" s="2"/>
      <c r="D20" s="2" t="s">
        <v>321</v>
      </c>
      <c r="E20" s="2">
        <v>1</v>
      </c>
      <c r="F20" s="2" t="s">
        <v>160</v>
      </c>
      <c r="G20" s="2" t="s">
        <v>653</v>
      </c>
      <c r="H20" s="2">
        <v>19</v>
      </c>
      <c r="I20" s="2" t="s">
        <v>212</v>
      </c>
      <c r="J20" s="67" t="s">
        <v>228</v>
      </c>
      <c r="K20" s="67" t="s">
        <v>695</v>
      </c>
      <c r="L20" s="69" t="s">
        <v>346</v>
      </c>
      <c r="M20" s="2"/>
      <c r="N20" s="2"/>
      <c r="O20" s="67">
        <v>5.52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>
      <c r="A21" s="2">
        <v>1</v>
      </c>
      <c r="B21" s="2" t="s">
        <v>321</v>
      </c>
      <c r="C21" s="2"/>
      <c r="D21" s="2" t="s">
        <v>321</v>
      </c>
      <c r="E21" s="2">
        <v>1</v>
      </c>
      <c r="F21" s="2" t="s">
        <v>160</v>
      </c>
      <c r="G21" s="2" t="s">
        <v>653</v>
      </c>
      <c r="H21" s="2">
        <v>20</v>
      </c>
      <c r="I21" s="2" t="s">
        <v>213</v>
      </c>
      <c r="J21" s="67" t="s">
        <v>228</v>
      </c>
      <c r="K21" s="67" t="s">
        <v>695</v>
      </c>
      <c r="L21" s="69" t="s">
        <v>346</v>
      </c>
      <c r="M21" s="2"/>
      <c r="N21" s="2"/>
      <c r="O21" s="67">
        <v>5.52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>
      <c r="A22" s="2">
        <v>1</v>
      </c>
      <c r="B22" s="2" t="s">
        <v>321</v>
      </c>
      <c r="C22" s="2"/>
      <c r="D22" s="2" t="s">
        <v>321</v>
      </c>
      <c r="E22" s="2">
        <v>1</v>
      </c>
      <c r="F22" s="2" t="s">
        <v>160</v>
      </c>
      <c r="G22" s="2" t="s">
        <v>653</v>
      </c>
      <c r="H22" s="2">
        <v>21</v>
      </c>
      <c r="I22" s="2" t="s">
        <v>214</v>
      </c>
      <c r="J22" s="67" t="s">
        <v>228</v>
      </c>
      <c r="K22" s="67" t="s">
        <v>695</v>
      </c>
      <c r="L22" s="69" t="s">
        <v>346</v>
      </c>
      <c r="M22" s="2"/>
      <c r="N22" s="2"/>
      <c r="O22" s="67">
        <v>6.9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>
      <c r="A23" s="2">
        <v>1</v>
      </c>
      <c r="B23" s="2" t="s">
        <v>321</v>
      </c>
      <c r="C23" s="2"/>
      <c r="D23" s="2" t="s">
        <v>321</v>
      </c>
      <c r="E23" s="2">
        <v>1</v>
      </c>
      <c r="F23" s="2" t="s">
        <v>160</v>
      </c>
      <c r="G23" s="2" t="s">
        <v>653</v>
      </c>
      <c r="H23" s="2">
        <v>22</v>
      </c>
      <c r="I23" s="2" t="s">
        <v>215</v>
      </c>
      <c r="J23" s="67" t="s">
        <v>228</v>
      </c>
      <c r="K23" s="67" t="s">
        <v>695</v>
      </c>
      <c r="L23" s="69" t="s">
        <v>346</v>
      </c>
      <c r="M23" s="2"/>
      <c r="N23" s="2"/>
      <c r="O23" s="67">
        <v>5.52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>
      <c r="A24" s="2">
        <v>1</v>
      </c>
      <c r="B24" s="2" t="s">
        <v>321</v>
      </c>
      <c r="C24" s="2"/>
      <c r="D24" s="2" t="s">
        <v>321</v>
      </c>
      <c r="E24" s="2">
        <v>1</v>
      </c>
      <c r="F24" s="2" t="s">
        <v>160</v>
      </c>
      <c r="G24" s="2" t="s">
        <v>653</v>
      </c>
      <c r="H24" s="2">
        <v>23</v>
      </c>
      <c r="I24" s="2" t="s">
        <v>216</v>
      </c>
      <c r="J24" s="67" t="s">
        <v>228</v>
      </c>
      <c r="K24" s="67" t="s">
        <v>695</v>
      </c>
      <c r="L24" s="69" t="s">
        <v>346</v>
      </c>
      <c r="M24" s="2"/>
      <c r="N24" s="2"/>
      <c r="O24" s="67">
        <v>5.52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>
      <c r="A25" s="2">
        <v>1</v>
      </c>
      <c r="B25" s="2" t="s">
        <v>321</v>
      </c>
      <c r="C25" s="2"/>
      <c r="D25" s="2" t="s">
        <v>321</v>
      </c>
      <c r="E25" s="2">
        <v>1</v>
      </c>
      <c r="F25" s="2" t="s">
        <v>160</v>
      </c>
      <c r="G25" s="2" t="s">
        <v>653</v>
      </c>
      <c r="H25" s="2">
        <v>24</v>
      </c>
      <c r="I25" s="2" t="s">
        <v>217</v>
      </c>
      <c r="J25" s="67" t="s">
        <v>228</v>
      </c>
      <c r="K25" s="67" t="s">
        <v>695</v>
      </c>
      <c r="L25" s="69" t="s">
        <v>346</v>
      </c>
      <c r="M25" s="2"/>
      <c r="N25" s="2"/>
      <c r="O25" s="67">
        <v>5.52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>
      <c r="A26" s="2">
        <v>1</v>
      </c>
      <c r="B26" s="2" t="s">
        <v>321</v>
      </c>
      <c r="C26" s="2"/>
      <c r="D26" s="2" t="s">
        <v>321</v>
      </c>
      <c r="E26" s="2">
        <v>1</v>
      </c>
      <c r="F26" s="2" t="s">
        <v>160</v>
      </c>
      <c r="G26" s="2" t="s">
        <v>653</v>
      </c>
      <c r="H26" s="2">
        <v>25</v>
      </c>
      <c r="I26" s="2" t="s">
        <v>218</v>
      </c>
      <c r="J26" s="67" t="s">
        <v>228</v>
      </c>
      <c r="K26" s="67" t="s">
        <v>695</v>
      </c>
      <c r="L26" s="69" t="s">
        <v>346</v>
      </c>
      <c r="M26" s="2"/>
      <c r="N26" s="2"/>
      <c r="O26" s="67">
        <v>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>
      <c r="A27" s="2">
        <v>1</v>
      </c>
      <c r="B27" s="2" t="s">
        <v>321</v>
      </c>
      <c r="C27" s="2"/>
      <c r="D27" s="2" t="s">
        <v>321</v>
      </c>
      <c r="E27" s="2">
        <v>1</v>
      </c>
      <c r="F27" s="2" t="s">
        <v>160</v>
      </c>
      <c r="G27" s="2" t="s">
        <v>653</v>
      </c>
      <c r="H27" s="2">
        <v>26</v>
      </c>
      <c r="I27" s="2" t="s">
        <v>219</v>
      </c>
      <c r="J27" s="67" t="s">
        <v>228</v>
      </c>
      <c r="K27" s="67" t="s">
        <v>695</v>
      </c>
      <c r="L27" s="69" t="s">
        <v>346</v>
      </c>
      <c r="M27" s="2"/>
      <c r="N27" s="2"/>
      <c r="O27" s="67">
        <v>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>
      <c r="A28" s="2">
        <v>1</v>
      </c>
      <c r="B28" s="2" t="s">
        <v>321</v>
      </c>
      <c r="C28" s="2"/>
      <c r="D28" s="2" t="s">
        <v>321</v>
      </c>
      <c r="E28" s="2">
        <v>1</v>
      </c>
      <c r="F28" s="2" t="s">
        <v>160</v>
      </c>
      <c r="G28" s="2" t="s">
        <v>653</v>
      </c>
      <c r="H28" s="2">
        <v>27</v>
      </c>
      <c r="I28" s="2" t="s">
        <v>220</v>
      </c>
      <c r="J28" s="67" t="s">
        <v>228</v>
      </c>
      <c r="K28" s="67" t="s">
        <v>695</v>
      </c>
      <c r="L28" s="69" t="s">
        <v>346</v>
      </c>
      <c r="M28" s="2"/>
      <c r="N28" s="2"/>
      <c r="O28" s="67">
        <v>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>
      <c r="A29" s="2">
        <v>1</v>
      </c>
      <c r="B29" s="2" t="s">
        <v>321</v>
      </c>
      <c r="C29" s="2"/>
      <c r="D29" s="2" t="s">
        <v>321</v>
      </c>
      <c r="E29" s="2">
        <v>1</v>
      </c>
      <c r="F29" s="2" t="s">
        <v>160</v>
      </c>
      <c r="G29" s="2" t="s">
        <v>653</v>
      </c>
      <c r="H29" s="2">
        <v>28</v>
      </c>
      <c r="I29" s="2" t="s">
        <v>221</v>
      </c>
      <c r="J29" s="67" t="s">
        <v>228</v>
      </c>
      <c r="K29" s="67" t="s">
        <v>695</v>
      </c>
      <c r="L29" s="69" t="s">
        <v>346</v>
      </c>
      <c r="M29" s="2"/>
      <c r="N29" s="2"/>
      <c r="O29" s="67">
        <v>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>
      <c r="A30" s="2">
        <v>1</v>
      </c>
      <c r="B30" s="2" t="s">
        <v>321</v>
      </c>
      <c r="C30" s="2"/>
      <c r="D30" s="2" t="s">
        <v>321</v>
      </c>
      <c r="E30" s="2">
        <v>1</v>
      </c>
      <c r="F30" s="2" t="s">
        <v>160</v>
      </c>
      <c r="G30" s="2" t="s">
        <v>653</v>
      </c>
      <c r="H30" s="2">
        <v>29</v>
      </c>
      <c r="I30" s="2" t="s">
        <v>222</v>
      </c>
      <c r="J30" s="67" t="s">
        <v>228</v>
      </c>
      <c r="K30" s="67" t="s">
        <v>695</v>
      </c>
      <c r="L30" s="69" t="s">
        <v>346</v>
      </c>
      <c r="M30" s="2"/>
      <c r="N30" s="2"/>
      <c r="O30" s="67">
        <v>10.199999999999999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>
      <c r="A31" s="2">
        <v>1</v>
      </c>
      <c r="B31" s="2" t="s">
        <v>321</v>
      </c>
      <c r="C31" s="2"/>
      <c r="D31" s="2" t="s">
        <v>321</v>
      </c>
      <c r="E31" s="2">
        <v>1</v>
      </c>
      <c r="F31" s="2" t="s">
        <v>160</v>
      </c>
      <c r="G31" s="2" t="s">
        <v>653</v>
      </c>
      <c r="H31" s="2">
        <v>30</v>
      </c>
      <c r="I31" s="2" t="s">
        <v>223</v>
      </c>
      <c r="J31" s="67" t="s">
        <v>228</v>
      </c>
      <c r="K31" s="67" t="s">
        <v>695</v>
      </c>
      <c r="L31" s="69" t="s">
        <v>346</v>
      </c>
      <c r="M31" s="2"/>
      <c r="N31" s="2"/>
      <c r="O31" s="67">
        <v>10.199999999999999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>
      <c r="A32" s="2">
        <v>1</v>
      </c>
      <c r="B32" s="2" t="s">
        <v>321</v>
      </c>
      <c r="C32" s="2"/>
      <c r="D32" s="2" t="s">
        <v>321</v>
      </c>
      <c r="E32" s="2">
        <v>1</v>
      </c>
      <c r="F32" s="2" t="s">
        <v>160</v>
      </c>
      <c r="G32" s="2" t="s">
        <v>653</v>
      </c>
      <c r="H32" s="2">
        <v>31</v>
      </c>
      <c r="I32" s="2" t="s">
        <v>224</v>
      </c>
      <c r="J32" s="67" t="s">
        <v>228</v>
      </c>
      <c r="K32" s="67" t="s">
        <v>695</v>
      </c>
      <c r="L32" s="69" t="s">
        <v>346</v>
      </c>
      <c r="M32" s="2"/>
      <c r="N32" s="2"/>
      <c r="O32" s="67">
        <v>10.199999999999999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>
      <c r="A33" s="2">
        <v>1</v>
      </c>
      <c r="B33" s="2" t="s">
        <v>321</v>
      </c>
      <c r="C33" s="2"/>
      <c r="D33" s="2" t="s">
        <v>321</v>
      </c>
      <c r="E33" s="2">
        <v>1</v>
      </c>
      <c r="F33" s="2" t="s">
        <v>160</v>
      </c>
      <c r="G33" s="2" t="s">
        <v>653</v>
      </c>
      <c r="H33" s="2">
        <v>32</v>
      </c>
      <c r="I33" s="2" t="s">
        <v>225</v>
      </c>
      <c r="J33" s="67" t="s">
        <v>228</v>
      </c>
      <c r="K33" s="67" t="s">
        <v>695</v>
      </c>
      <c r="L33" s="69" t="s">
        <v>346</v>
      </c>
      <c r="M33" s="2"/>
      <c r="N33" s="2"/>
      <c r="O33" s="67">
        <v>5.52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>
      <c r="A34" s="2">
        <v>1</v>
      </c>
      <c r="B34" s="2" t="s">
        <v>321</v>
      </c>
      <c r="C34" s="2"/>
      <c r="D34" s="2" t="s">
        <v>321</v>
      </c>
      <c r="E34" s="2">
        <v>1</v>
      </c>
      <c r="F34" s="2" t="s">
        <v>160</v>
      </c>
      <c r="G34" s="2" t="s">
        <v>653</v>
      </c>
      <c r="H34" s="2">
        <v>33</v>
      </c>
      <c r="I34" s="2" t="s">
        <v>226</v>
      </c>
      <c r="J34" s="67" t="s">
        <v>228</v>
      </c>
      <c r="K34" s="67" t="s">
        <v>695</v>
      </c>
      <c r="L34" s="69" t="s">
        <v>346</v>
      </c>
      <c r="M34" s="125"/>
      <c r="N34" s="125"/>
      <c r="O34" s="67">
        <v>0</v>
      </c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</row>
    <row r="35" spans="1:44" ht="15" thickBot="1">
      <c r="A35" s="62">
        <v>1</v>
      </c>
      <c r="B35" s="62" t="s">
        <v>321</v>
      </c>
      <c r="C35" s="62"/>
      <c r="D35" s="62" t="s">
        <v>321</v>
      </c>
      <c r="E35" s="62">
        <v>1</v>
      </c>
      <c r="F35" s="62" t="s">
        <v>160</v>
      </c>
      <c r="G35" s="62" t="s">
        <v>653</v>
      </c>
      <c r="H35" s="2">
        <v>34</v>
      </c>
      <c r="I35" s="62" t="s">
        <v>227</v>
      </c>
      <c r="J35" s="92" t="s">
        <v>228</v>
      </c>
      <c r="K35" s="92" t="s">
        <v>695</v>
      </c>
      <c r="L35" s="108" t="s">
        <v>346</v>
      </c>
      <c r="M35" s="62"/>
      <c r="N35" s="62"/>
      <c r="O35" s="92">
        <v>5.52</v>
      </c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</row>
    <row r="36" spans="1:44">
      <c r="A36" s="2">
        <v>1</v>
      </c>
      <c r="B36" s="2" t="s">
        <v>321</v>
      </c>
      <c r="C36" s="2"/>
      <c r="D36" s="2" t="s">
        <v>321</v>
      </c>
      <c r="E36" s="2">
        <v>1</v>
      </c>
      <c r="F36" s="2" t="s">
        <v>160</v>
      </c>
      <c r="G36" s="2" t="s">
        <v>653</v>
      </c>
      <c r="H36" s="61">
        <v>35</v>
      </c>
      <c r="I36" s="61" t="s">
        <v>210</v>
      </c>
      <c r="J36" s="91" t="s">
        <v>230</v>
      </c>
      <c r="K36" s="67" t="s">
        <v>695</v>
      </c>
      <c r="L36" s="69" t="s">
        <v>346</v>
      </c>
      <c r="M36" s="2"/>
      <c r="N36" s="2"/>
      <c r="O36" s="67">
        <v>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>
      <c r="A37" s="2">
        <v>1</v>
      </c>
      <c r="B37" s="2" t="s">
        <v>321</v>
      </c>
      <c r="C37" s="2"/>
      <c r="D37" s="2" t="s">
        <v>321</v>
      </c>
      <c r="E37" s="2">
        <v>1</v>
      </c>
      <c r="F37" s="2" t="s">
        <v>160</v>
      </c>
      <c r="G37" s="2" t="s">
        <v>653</v>
      </c>
      <c r="H37" s="2">
        <v>36</v>
      </c>
      <c r="I37" s="2" t="s">
        <v>212</v>
      </c>
      <c r="J37" s="67" t="s">
        <v>230</v>
      </c>
      <c r="K37" s="67" t="s">
        <v>695</v>
      </c>
      <c r="L37" s="69" t="s">
        <v>346</v>
      </c>
      <c r="M37" s="2"/>
      <c r="N37" s="2"/>
      <c r="O37" s="67">
        <v>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>
      <c r="A38" s="2">
        <v>1</v>
      </c>
      <c r="B38" s="2" t="s">
        <v>321</v>
      </c>
      <c r="C38" s="2"/>
      <c r="D38" s="2" t="s">
        <v>321</v>
      </c>
      <c r="E38" s="2">
        <v>1</v>
      </c>
      <c r="F38" s="2" t="s">
        <v>160</v>
      </c>
      <c r="G38" s="2" t="s">
        <v>653</v>
      </c>
      <c r="H38" s="2">
        <v>37</v>
      </c>
      <c r="I38" s="2" t="s">
        <v>213</v>
      </c>
      <c r="J38" s="67" t="s">
        <v>230</v>
      </c>
      <c r="K38" s="67" t="s">
        <v>695</v>
      </c>
      <c r="L38" s="69" t="s">
        <v>346</v>
      </c>
      <c r="M38" s="2"/>
      <c r="N38" s="2"/>
      <c r="O38" s="67">
        <v>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>
      <c r="A39" s="2">
        <v>1</v>
      </c>
      <c r="B39" s="2" t="s">
        <v>321</v>
      </c>
      <c r="C39" s="2"/>
      <c r="D39" s="2" t="s">
        <v>321</v>
      </c>
      <c r="E39" s="2">
        <v>1</v>
      </c>
      <c r="F39" s="2" t="s">
        <v>160</v>
      </c>
      <c r="G39" s="2" t="s">
        <v>653</v>
      </c>
      <c r="H39" s="2">
        <v>38</v>
      </c>
      <c r="I39" s="2" t="s">
        <v>214</v>
      </c>
      <c r="J39" s="67" t="s">
        <v>230</v>
      </c>
      <c r="K39" s="67" t="s">
        <v>695</v>
      </c>
      <c r="L39" s="69" t="s">
        <v>346</v>
      </c>
      <c r="M39" s="2"/>
      <c r="N39" s="2"/>
      <c r="O39" s="67">
        <v>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>
      <c r="A40" s="2">
        <v>1</v>
      </c>
      <c r="B40" s="2" t="s">
        <v>321</v>
      </c>
      <c r="C40" s="2"/>
      <c r="D40" s="2" t="s">
        <v>321</v>
      </c>
      <c r="E40" s="2">
        <v>1</v>
      </c>
      <c r="F40" s="2" t="s">
        <v>160</v>
      </c>
      <c r="G40" s="2" t="s">
        <v>653</v>
      </c>
      <c r="H40" s="2">
        <v>39</v>
      </c>
      <c r="I40" s="2" t="s">
        <v>215</v>
      </c>
      <c r="J40" s="67" t="s">
        <v>230</v>
      </c>
      <c r="K40" s="67" t="s">
        <v>695</v>
      </c>
      <c r="L40" s="69" t="s">
        <v>346</v>
      </c>
      <c r="M40" s="2"/>
      <c r="N40" s="2"/>
      <c r="O40" s="67">
        <v>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>
      <c r="A41" s="2">
        <v>1</v>
      </c>
      <c r="B41" s="2" t="s">
        <v>321</v>
      </c>
      <c r="C41" s="2"/>
      <c r="D41" s="2" t="s">
        <v>321</v>
      </c>
      <c r="E41" s="2">
        <v>1</v>
      </c>
      <c r="F41" s="2" t="s">
        <v>160</v>
      </c>
      <c r="G41" s="2" t="s">
        <v>653</v>
      </c>
      <c r="H41" s="2">
        <v>40</v>
      </c>
      <c r="I41" s="2" t="s">
        <v>216</v>
      </c>
      <c r="J41" s="67" t="s">
        <v>230</v>
      </c>
      <c r="K41" s="67" t="s">
        <v>695</v>
      </c>
      <c r="L41" s="69" t="s">
        <v>346</v>
      </c>
      <c r="M41" s="2"/>
      <c r="N41" s="2"/>
      <c r="O41" s="67">
        <v>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>
      <c r="A42" s="2">
        <v>1</v>
      </c>
      <c r="B42" s="2" t="s">
        <v>321</v>
      </c>
      <c r="C42" s="2"/>
      <c r="D42" s="2" t="s">
        <v>321</v>
      </c>
      <c r="E42" s="2">
        <v>1</v>
      </c>
      <c r="F42" s="2" t="s">
        <v>160</v>
      </c>
      <c r="G42" s="2" t="s">
        <v>653</v>
      </c>
      <c r="H42" s="2">
        <v>41</v>
      </c>
      <c r="I42" s="2" t="s">
        <v>217</v>
      </c>
      <c r="J42" s="67" t="s">
        <v>230</v>
      </c>
      <c r="K42" s="67" t="s">
        <v>695</v>
      </c>
      <c r="L42" s="69" t="s">
        <v>346</v>
      </c>
      <c r="M42" s="2"/>
      <c r="N42" s="2"/>
      <c r="O42" s="67">
        <v>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>
      <c r="A43" s="2">
        <v>1</v>
      </c>
      <c r="B43" s="2" t="s">
        <v>321</v>
      </c>
      <c r="C43" s="2"/>
      <c r="D43" s="2" t="s">
        <v>321</v>
      </c>
      <c r="E43" s="2">
        <v>1</v>
      </c>
      <c r="F43" s="2" t="s">
        <v>160</v>
      </c>
      <c r="G43" s="2" t="s">
        <v>653</v>
      </c>
      <c r="H43" s="2">
        <v>42</v>
      </c>
      <c r="I43" s="2" t="s">
        <v>218</v>
      </c>
      <c r="J43" s="67" t="s">
        <v>230</v>
      </c>
      <c r="K43" s="67" t="s">
        <v>695</v>
      </c>
      <c r="L43" s="69" t="s">
        <v>346</v>
      </c>
      <c r="M43" s="2"/>
      <c r="N43" s="2"/>
      <c r="O43" s="67">
        <v>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>
      <c r="A44" s="2">
        <v>1</v>
      </c>
      <c r="B44" s="2" t="s">
        <v>321</v>
      </c>
      <c r="C44" s="2"/>
      <c r="D44" s="2" t="s">
        <v>321</v>
      </c>
      <c r="E44" s="2">
        <v>1</v>
      </c>
      <c r="F44" s="2" t="s">
        <v>160</v>
      </c>
      <c r="G44" s="2" t="s">
        <v>653</v>
      </c>
      <c r="H44" s="2">
        <v>43</v>
      </c>
      <c r="I44" s="2" t="s">
        <v>219</v>
      </c>
      <c r="J44" s="67" t="s">
        <v>230</v>
      </c>
      <c r="K44" s="67" t="s">
        <v>695</v>
      </c>
      <c r="L44" s="69" t="s">
        <v>346</v>
      </c>
      <c r="M44" s="2"/>
      <c r="N44" s="2"/>
      <c r="O44" s="67">
        <v>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>
      <c r="A45" s="2">
        <v>1</v>
      </c>
      <c r="B45" s="2" t="s">
        <v>321</v>
      </c>
      <c r="C45" s="2"/>
      <c r="D45" s="2" t="s">
        <v>321</v>
      </c>
      <c r="E45" s="2">
        <v>1</v>
      </c>
      <c r="F45" s="2" t="s">
        <v>160</v>
      </c>
      <c r="G45" s="2" t="s">
        <v>653</v>
      </c>
      <c r="H45" s="2">
        <v>44</v>
      </c>
      <c r="I45" s="2" t="s">
        <v>220</v>
      </c>
      <c r="J45" s="67" t="s">
        <v>230</v>
      </c>
      <c r="K45" s="67" t="s">
        <v>695</v>
      </c>
      <c r="L45" s="69" t="s">
        <v>346</v>
      </c>
      <c r="M45" s="2"/>
      <c r="N45" s="2"/>
      <c r="O45" s="67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>
      <c r="A46" s="2">
        <v>1</v>
      </c>
      <c r="B46" s="2" t="s">
        <v>321</v>
      </c>
      <c r="C46" s="2"/>
      <c r="D46" s="2" t="s">
        <v>321</v>
      </c>
      <c r="E46" s="2">
        <v>1</v>
      </c>
      <c r="F46" s="2" t="s">
        <v>160</v>
      </c>
      <c r="G46" s="2" t="s">
        <v>653</v>
      </c>
      <c r="H46" s="2">
        <v>45</v>
      </c>
      <c r="I46" s="2" t="s">
        <v>221</v>
      </c>
      <c r="J46" s="67" t="s">
        <v>230</v>
      </c>
      <c r="K46" s="67" t="s">
        <v>695</v>
      </c>
      <c r="L46" s="69" t="s">
        <v>346</v>
      </c>
      <c r="M46" s="2"/>
      <c r="N46" s="2"/>
      <c r="O46" s="67"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>
      <c r="A47" s="2">
        <v>1</v>
      </c>
      <c r="B47" s="2" t="s">
        <v>321</v>
      </c>
      <c r="C47" s="2"/>
      <c r="D47" s="2" t="s">
        <v>321</v>
      </c>
      <c r="E47" s="2">
        <v>1</v>
      </c>
      <c r="F47" s="2" t="s">
        <v>160</v>
      </c>
      <c r="G47" s="2" t="s">
        <v>653</v>
      </c>
      <c r="H47" s="2">
        <v>46</v>
      </c>
      <c r="I47" s="2" t="s">
        <v>222</v>
      </c>
      <c r="J47" s="67" t="s">
        <v>230</v>
      </c>
      <c r="K47" s="67" t="s">
        <v>695</v>
      </c>
      <c r="L47" s="69" t="s">
        <v>346</v>
      </c>
      <c r="M47" s="2"/>
      <c r="N47" s="2"/>
      <c r="O47" s="67"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>
      <c r="A48" s="2">
        <v>1</v>
      </c>
      <c r="B48" s="2" t="s">
        <v>321</v>
      </c>
      <c r="C48" s="2"/>
      <c r="D48" s="2" t="s">
        <v>321</v>
      </c>
      <c r="E48" s="2">
        <v>1</v>
      </c>
      <c r="F48" s="2" t="s">
        <v>160</v>
      </c>
      <c r="G48" s="2" t="s">
        <v>653</v>
      </c>
      <c r="H48" s="2">
        <v>47</v>
      </c>
      <c r="I48" s="2" t="s">
        <v>223</v>
      </c>
      <c r="J48" s="67" t="s">
        <v>230</v>
      </c>
      <c r="K48" s="67" t="s">
        <v>695</v>
      </c>
      <c r="L48" s="69" t="s">
        <v>346</v>
      </c>
      <c r="M48" s="2"/>
      <c r="N48" s="2"/>
      <c r="O48" s="67">
        <v>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>
      <c r="A49" s="2">
        <v>1</v>
      </c>
      <c r="B49" s="2" t="s">
        <v>321</v>
      </c>
      <c r="C49" s="2"/>
      <c r="D49" s="2" t="s">
        <v>321</v>
      </c>
      <c r="E49" s="2">
        <v>1</v>
      </c>
      <c r="F49" s="2" t="s">
        <v>160</v>
      </c>
      <c r="G49" s="2" t="s">
        <v>653</v>
      </c>
      <c r="H49" s="2">
        <v>48</v>
      </c>
      <c r="I49" s="2" t="s">
        <v>224</v>
      </c>
      <c r="J49" s="67" t="s">
        <v>230</v>
      </c>
      <c r="K49" s="67" t="s">
        <v>695</v>
      </c>
      <c r="L49" s="69" t="s">
        <v>346</v>
      </c>
      <c r="M49" s="2"/>
      <c r="N49" s="2"/>
      <c r="O49" s="67">
        <v>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>
      <c r="A50" s="2">
        <v>1</v>
      </c>
      <c r="B50" s="2" t="s">
        <v>321</v>
      </c>
      <c r="C50" s="2"/>
      <c r="D50" s="2" t="s">
        <v>321</v>
      </c>
      <c r="E50" s="2">
        <v>1</v>
      </c>
      <c r="F50" s="2" t="s">
        <v>160</v>
      </c>
      <c r="G50" s="2" t="s">
        <v>653</v>
      </c>
      <c r="H50" s="2">
        <v>49</v>
      </c>
      <c r="I50" s="2" t="s">
        <v>225</v>
      </c>
      <c r="J50" s="67" t="s">
        <v>230</v>
      </c>
      <c r="K50" s="67" t="s">
        <v>695</v>
      </c>
      <c r="L50" s="69" t="s">
        <v>346</v>
      </c>
      <c r="M50" s="2"/>
      <c r="N50" s="2"/>
      <c r="O50" s="67">
        <v>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>
      <c r="A51" s="2">
        <v>1</v>
      </c>
      <c r="B51" s="2" t="s">
        <v>321</v>
      </c>
      <c r="C51" s="2"/>
      <c r="D51" s="2" t="s">
        <v>321</v>
      </c>
      <c r="E51" s="2">
        <v>1</v>
      </c>
      <c r="F51" s="2" t="s">
        <v>160</v>
      </c>
      <c r="G51" s="2" t="s">
        <v>653</v>
      </c>
      <c r="H51" s="2">
        <v>50</v>
      </c>
      <c r="I51" s="2" t="s">
        <v>226</v>
      </c>
      <c r="J51" s="67" t="s">
        <v>230</v>
      </c>
      <c r="K51" s="67" t="s">
        <v>695</v>
      </c>
      <c r="L51" s="69" t="s">
        <v>346</v>
      </c>
      <c r="M51" s="125"/>
      <c r="N51" s="125"/>
      <c r="O51" s="144">
        <v>0</v>
      </c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</row>
    <row r="52" spans="1:44" ht="15" thickBot="1">
      <c r="A52" s="62">
        <v>1</v>
      </c>
      <c r="B52" s="62" t="s">
        <v>321</v>
      </c>
      <c r="C52" s="62"/>
      <c r="D52" s="62" t="s">
        <v>321</v>
      </c>
      <c r="E52" s="62">
        <v>1</v>
      </c>
      <c r="F52" s="62" t="s">
        <v>160</v>
      </c>
      <c r="G52" s="62" t="s">
        <v>653</v>
      </c>
      <c r="H52" s="2">
        <v>51</v>
      </c>
      <c r="I52" s="62" t="s">
        <v>227</v>
      </c>
      <c r="J52" s="92" t="s">
        <v>230</v>
      </c>
      <c r="K52" s="92" t="s">
        <v>695</v>
      </c>
      <c r="L52" s="108" t="s">
        <v>346</v>
      </c>
      <c r="M52" s="62"/>
      <c r="N52" s="62"/>
      <c r="O52" s="92">
        <v>0</v>
      </c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</row>
    <row r="53" spans="1:44">
      <c r="A53" s="2">
        <v>1</v>
      </c>
      <c r="B53" s="2" t="s">
        <v>321</v>
      </c>
      <c r="C53" s="2"/>
      <c r="D53" s="2" t="s">
        <v>321</v>
      </c>
      <c r="E53" s="2">
        <v>1</v>
      </c>
      <c r="F53" s="2" t="s">
        <v>160</v>
      </c>
      <c r="G53" s="2" t="s">
        <v>653</v>
      </c>
      <c r="H53" s="61">
        <v>52</v>
      </c>
      <c r="I53" s="61" t="s">
        <v>210</v>
      </c>
      <c r="J53" s="91" t="s">
        <v>231</v>
      </c>
      <c r="K53" s="67" t="s">
        <v>695</v>
      </c>
      <c r="L53" s="69" t="s">
        <v>346</v>
      </c>
      <c r="M53" s="2"/>
      <c r="N53" s="2"/>
      <c r="O53" s="67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>
      <c r="A54" s="2">
        <v>1</v>
      </c>
      <c r="B54" s="2" t="s">
        <v>321</v>
      </c>
      <c r="C54" s="2"/>
      <c r="D54" s="2" t="s">
        <v>321</v>
      </c>
      <c r="E54" s="2">
        <v>1</v>
      </c>
      <c r="F54" s="2" t="s">
        <v>160</v>
      </c>
      <c r="G54" s="2" t="s">
        <v>653</v>
      </c>
      <c r="H54" s="2">
        <v>53</v>
      </c>
      <c r="I54" s="2" t="s">
        <v>212</v>
      </c>
      <c r="J54" s="67" t="s">
        <v>231</v>
      </c>
      <c r="K54" s="67" t="s">
        <v>695</v>
      </c>
      <c r="L54" s="69" t="s">
        <v>346</v>
      </c>
      <c r="M54" s="2"/>
      <c r="N54" s="2"/>
      <c r="O54" s="67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>
      <c r="A55" s="2">
        <v>1</v>
      </c>
      <c r="B55" s="2" t="s">
        <v>321</v>
      </c>
      <c r="C55" s="2"/>
      <c r="D55" s="2" t="s">
        <v>321</v>
      </c>
      <c r="E55" s="2">
        <v>1</v>
      </c>
      <c r="F55" s="2" t="s">
        <v>160</v>
      </c>
      <c r="G55" s="2" t="s">
        <v>653</v>
      </c>
      <c r="H55" s="2">
        <v>54</v>
      </c>
      <c r="I55" s="2" t="s">
        <v>213</v>
      </c>
      <c r="J55" s="67" t="s">
        <v>231</v>
      </c>
      <c r="K55" s="67" t="s">
        <v>695</v>
      </c>
      <c r="L55" s="69" t="s">
        <v>346</v>
      </c>
      <c r="M55" s="2"/>
      <c r="N55" s="2"/>
      <c r="O55" s="67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>
      <c r="A56" s="2">
        <v>1</v>
      </c>
      <c r="B56" s="2" t="s">
        <v>321</v>
      </c>
      <c r="C56" s="2"/>
      <c r="D56" s="2" t="s">
        <v>321</v>
      </c>
      <c r="E56" s="2">
        <v>1</v>
      </c>
      <c r="F56" s="2" t="s">
        <v>160</v>
      </c>
      <c r="G56" s="2" t="s">
        <v>653</v>
      </c>
      <c r="H56" s="2">
        <v>55</v>
      </c>
      <c r="I56" s="2" t="s">
        <v>214</v>
      </c>
      <c r="J56" s="67" t="s">
        <v>231</v>
      </c>
      <c r="K56" s="67" t="s">
        <v>695</v>
      </c>
      <c r="L56" s="69" t="s">
        <v>346</v>
      </c>
      <c r="M56" s="2"/>
      <c r="N56" s="2"/>
      <c r="O56" s="67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>
      <c r="A57" s="2">
        <v>1</v>
      </c>
      <c r="B57" s="2" t="s">
        <v>321</v>
      </c>
      <c r="C57" s="2"/>
      <c r="D57" s="2" t="s">
        <v>321</v>
      </c>
      <c r="E57" s="2">
        <v>1</v>
      </c>
      <c r="F57" s="2" t="s">
        <v>160</v>
      </c>
      <c r="G57" s="2" t="s">
        <v>653</v>
      </c>
      <c r="H57" s="2">
        <v>56</v>
      </c>
      <c r="I57" s="2" t="s">
        <v>215</v>
      </c>
      <c r="J57" s="67" t="s">
        <v>231</v>
      </c>
      <c r="K57" s="67" t="s">
        <v>695</v>
      </c>
      <c r="L57" s="69" t="s">
        <v>346</v>
      </c>
      <c r="M57" s="2"/>
      <c r="N57" s="2"/>
      <c r="O57" s="67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>
      <c r="A58" s="2">
        <v>1</v>
      </c>
      <c r="B58" s="2" t="s">
        <v>321</v>
      </c>
      <c r="C58" s="2"/>
      <c r="D58" s="2" t="s">
        <v>321</v>
      </c>
      <c r="E58" s="2">
        <v>1</v>
      </c>
      <c r="F58" s="2" t="s">
        <v>160</v>
      </c>
      <c r="G58" s="2" t="s">
        <v>653</v>
      </c>
      <c r="H58" s="2">
        <v>57</v>
      </c>
      <c r="I58" s="2" t="s">
        <v>216</v>
      </c>
      <c r="J58" s="67" t="s">
        <v>231</v>
      </c>
      <c r="K58" s="67" t="s">
        <v>695</v>
      </c>
      <c r="L58" s="69" t="s">
        <v>346</v>
      </c>
      <c r="M58" s="2"/>
      <c r="N58" s="2"/>
      <c r="O58" s="67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>
      <c r="A59" s="2">
        <v>1</v>
      </c>
      <c r="B59" s="2" t="s">
        <v>321</v>
      </c>
      <c r="C59" s="2"/>
      <c r="D59" s="2" t="s">
        <v>321</v>
      </c>
      <c r="E59" s="2">
        <v>1</v>
      </c>
      <c r="F59" s="2" t="s">
        <v>160</v>
      </c>
      <c r="G59" s="2" t="s">
        <v>653</v>
      </c>
      <c r="H59" s="2">
        <v>58</v>
      </c>
      <c r="I59" s="2" t="s">
        <v>217</v>
      </c>
      <c r="J59" s="67" t="s">
        <v>231</v>
      </c>
      <c r="K59" s="67" t="s">
        <v>695</v>
      </c>
      <c r="L59" s="69" t="s">
        <v>346</v>
      </c>
      <c r="M59" s="2"/>
      <c r="N59" s="2"/>
      <c r="O59" s="67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>
      <c r="A60" s="2">
        <v>1</v>
      </c>
      <c r="B60" s="2" t="s">
        <v>321</v>
      </c>
      <c r="C60" s="2"/>
      <c r="D60" s="2" t="s">
        <v>321</v>
      </c>
      <c r="E60" s="2">
        <v>1</v>
      </c>
      <c r="F60" s="2" t="s">
        <v>160</v>
      </c>
      <c r="G60" s="2" t="s">
        <v>653</v>
      </c>
      <c r="H60" s="2">
        <v>59</v>
      </c>
      <c r="I60" s="2" t="s">
        <v>218</v>
      </c>
      <c r="J60" s="67" t="s">
        <v>231</v>
      </c>
      <c r="K60" s="67" t="s">
        <v>695</v>
      </c>
      <c r="L60" s="69" t="s">
        <v>346</v>
      </c>
      <c r="M60" s="2"/>
      <c r="N60" s="2"/>
      <c r="O60" s="67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>
      <c r="A61" s="2">
        <v>1</v>
      </c>
      <c r="B61" s="2" t="s">
        <v>321</v>
      </c>
      <c r="C61" s="2"/>
      <c r="D61" s="2" t="s">
        <v>321</v>
      </c>
      <c r="E61" s="2">
        <v>1</v>
      </c>
      <c r="F61" s="2" t="s">
        <v>160</v>
      </c>
      <c r="G61" s="2" t="s">
        <v>653</v>
      </c>
      <c r="H61" s="2">
        <v>60</v>
      </c>
      <c r="I61" s="2" t="s">
        <v>219</v>
      </c>
      <c r="J61" s="67" t="s">
        <v>231</v>
      </c>
      <c r="K61" s="67" t="s">
        <v>695</v>
      </c>
      <c r="L61" s="69" t="s">
        <v>346</v>
      </c>
      <c r="M61" s="2"/>
      <c r="N61" s="2"/>
      <c r="O61" s="67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>
      <c r="A62" s="2">
        <v>1</v>
      </c>
      <c r="B62" s="2" t="s">
        <v>321</v>
      </c>
      <c r="C62" s="2"/>
      <c r="D62" s="2" t="s">
        <v>321</v>
      </c>
      <c r="E62" s="2">
        <v>1</v>
      </c>
      <c r="F62" s="2" t="s">
        <v>160</v>
      </c>
      <c r="G62" s="2" t="s">
        <v>653</v>
      </c>
      <c r="H62" s="2">
        <v>61</v>
      </c>
      <c r="I62" s="2" t="s">
        <v>220</v>
      </c>
      <c r="J62" s="67" t="s">
        <v>231</v>
      </c>
      <c r="K62" s="67" t="s">
        <v>695</v>
      </c>
      <c r="L62" s="69" t="s">
        <v>346</v>
      </c>
      <c r="M62" s="2"/>
      <c r="N62" s="2"/>
      <c r="O62" s="67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>
      <c r="A63" s="2">
        <v>1</v>
      </c>
      <c r="B63" s="2" t="s">
        <v>321</v>
      </c>
      <c r="C63" s="2"/>
      <c r="D63" s="2" t="s">
        <v>321</v>
      </c>
      <c r="E63" s="2">
        <v>1</v>
      </c>
      <c r="F63" s="2" t="s">
        <v>160</v>
      </c>
      <c r="G63" s="2" t="s">
        <v>653</v>
      </c>
      <c r="H63" s="2">
        <v>62</v>
      </c>
      <c r="I63" s="2" t="s">
        <v>221</v>
      </c>
      <c r="J63" s="67" t="s">
        <v>231</v>
      </c>
      <c r="K63" s="67" t="s">
        <v>695</v>
      </c>
      <c r="L63" s="69" t="s">
        <v>346</v>
      </c>
      <c r="M63" s="2"/>
      <c r="N63" s="2"/>
      <c r="O63" s="67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>
      <c r="A64" s="2">
        <v>1</v>
      </c>
      <c r="B64" s="2" t="s">
        <v>321</v>
      </c>
      <c r="C64" s="2"/>
      <c r="D64" s="2" t="s">
        <v>321</v>
      </c>
      <c r="E64" s="2">
        <v>1</v>
      </c>
      <c r="F64" s="2" t="s">
        <v>160</v>
      </c>
      <c r="G64" s="2" t="s">
        <v>653</v>
      </c>
      <c r="H64" s="2">
        <v>63</v>
      </c>
      <c r="I64" s="2" t="s">
        <v>222</v>
      </c>
      <c r="J64" s="67" t="s">
        <v>231</v>
      </c>
      <c r="K64" s="67" t="s">
        <v>695</v>
      </c>
      <c r="L64" s="69" t="s">
        <v>346</v>
      </c>
      <c r="M64" s="2"/>
      <c r="N64" s="2"/>
      <c r="O64" s="67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>
      <c r="A65" s="2">
        <v>1</v>
      </c>
      <c r="B65" s="2" t="s">
        <v>321</v>
      </c>
      <c r="C65" s="2"/>
      <c r="D65" s="2" t="s">
        <v>321</v>
      </c>
      <c r="E65" s="2">
        <v>1</v>
      </c>
      <c r="F65" s="2" t="s">
        <v>160</v>
      </c>
      <c r="G65" s="2" t="s">
        <v>653</v>
      </c>
      <c r="H65" s="2">
        <v>64</v>
      </c>
      <c r="I65" s="2" t="s">
        <v>223</v>
      </c>
      <c r="J65" s="67" t="s">
        <v>231</v>
      </c>
      <c r="K65" s="67" t="s">
        <v>695</v>
      </c>
      <c r="L65" s="69" t="s">
        <v>346</v>
      </c>
      <c r="M65" s="2"/>
      <c r="N65" s="2"/>
      <c r="O65" s="67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>
      <c r="A66" s="2">
        <v>1</v>
      </c>
      <c r="B66" s="2" t="s">
        <v>321</v>
      </c>
      <c r="C66" s="2"/>
      <c r="D66" s="2" t="s">
        <v>321</v>
      </c>
      <c r="E66" s="2">
        <v>1</v>
      </c>
      <c r="F66" s="2" t="s">
        <v>160</v>
      </c>
      <c r="G66" s="2" t="s">
        <v>653</v>
      </c>
      <c r="H66" s="2">
        <v>65</v>
      </c>
      <c r="I66" s="2" t="s">
        <v>224</v>
      </c>
      <c r="J66" s="67" t="s">
        <v>231</v>
      </c>
      <c r="K66" s="67" t="s">
        <v>695</v>
      </c>
      <c r="L66" s="69" t="s">
        <v>346</v>
      </c>
      <c r="M66" s="2"/>
      <c r="N66" s="2"/>
      <c r="O66" s="67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>
      <c r="A67" s="2">
        <v>1</v>
      </c>
      <c r="B67" s="2" t="s">
        <v>321</v>
      </c>
      <c r="C67" s="2"/>
      <c r="D67" s="2" t="s">
        <v>321</v>
      </c>
      <c r="E67" s="2">
        <v>1</v>
      </c>
      <c r="F67" s="2" t="s">
        <v>160</v>
      </c>
      <c r="G67" s="2" t="s">
        <v>653</v>
      </c>
      <c r="H67" s="2">
        <v>66</v>
      </c>
      <c r="I67" s="2" t="s">
        <v>225</v>
      </c>
      <c r="J67" s="67" t="s">
        <v>231</v>
      </c>
      <c r="K67" s="67" t="s">
        <v>695</v>
      </c>
      <c r="L67" s="69" t="s">
        <v>346</v>
      </c>
      <c r="M67" s="2"/>
      <c r="N67" s="2"/>
      <c r="O67" s="67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>
      <c r="A68" s="2">
        <v>1</v>
      </c>
      <c r="B68" s="2" t="s">
        <v>321</v>
      </c>
      <c r="C68" s="2"/>
      <c r="D68" s="2" t="s">
        <v>321</v>
      </c>
      <c r="E68" s="2">
        <v>1</v>
      </c>
      <c r="F68" s="2" t="s">
        <v>160</v>
      </c>
      <c r="G68" s="2" t="s">
        <v>653</v>
      </c>
      <c r="H68" s="2">
        <v>67</v>
      </c>
      <c r="I68" s="2" t="s">
        <v>226</v>
      </c>
      <c r="J68" s="67" t="s">
        <v>231</v>
      </c>
      <c r="K68" s="67" t="s">
        <v>695</v>
      </c>
      <c r="L68" s="69" t="s">
        <v>346</v>
      </c>
      <c r="M68" s="125"/>
      <c r="N68" s="125"/>
      <c r="O68" s="144">
        <v>0</v>
      </c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</row>
    <row r="69" spans="1:44" ht="15" thickBot="1">
      <c r="A69" s="62">
        <v>1</v>
      </c>
      <c r="B69" s="62" t="s">
        <v>321</v>
      </c>
      <c r="C69" s="62"/>
      <c r="D69" s="62" t="s">
        <v>321</v>
      </c>
      <c r="E69" s="62">
        <v>1</v>
      </c>
      <c r="F69" s="62" t="s">
        <v>160</v>
      </c>
      <c r="G69" s="62" t="s">
        <v>653</v>
      </c>
      <c r="H69" s="2">
        <v>68</v>
      </c>
      <c r="I69" s="62" t="s">
        <v>227</v>
      </c>
      <c r="J69" s="92" t="s">
        <v>231</v>
      </c>
      <c r="K69" s="92" t="s">
        <v>695</v>
      </c>
      <c r="L69" s="108" t="s">
        <v>346</v>
      </c>
      <c r="M69" s="62"/>
      <c r="N69" s="62"/>
      <c r="O69" s="92">
        <v>0</v>
      </c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</row>
    <row r="70" spans="1:44">
      <c r="A70" s="2">
        <v>1</v>
      </c>
      <c r="B70" s="2" t="s">
        <v>321</v>
      </c>
      <c r="C70" s="2"/>
      <c r="D70" s="2" t="s">
        <v>321</v>
      </c>
      <c r="E70" s="2">
        <v>2</v>
      </c>
      <c r="F70" s="2" t="s">
        <v>696</v>
      </c>
      <c r="G70" s="2" t="s">
        <v>653</v>
      </c>
      <c r="H70" s="2">
        <v>1</v>
      </c>
      <c r="I70" s="2" t="s">
        <v>210</v>
      </c>
      <c r="J70" s="67" t="s">
        <v>211</v>
      </c>
      <c r="K70" s="67" t="s">
        <v>695</v>
      </c>
      <c r="L70" s="69" t="s">
        <v>346</v>
      </c>
      <c r="M70" s="2"/>
      <c r="N70" s="2"/>
      <c r="O70" s="67">
        <v>32.200000000000003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>
      <c r="A71" s="2">
        <v>1</v>
      </c>
      <c r="B71" s="2" t="s">
        <v>321</v>
      </c>
      <c r="C71" s="2"/>
      <c r="D71" s="2" t="s">
        <v>321</v>
      </c>
      <c r="E71" s="2">
        <v>2</v>
      </c>
      <c r="F71" s="2" t="s">
        <v>696</v>
      </c>
      <c r="G71" s="2" t="s">
        <v>653</v>
      </c>
      <c r="H71" s="2">
        <v>2</v>
      </c>
      <c r="I71" s="2" t="s">
        <v>212</v>
      </c>
      <c r="J71" s="67" t="s">
        <v>211</v>
      </c>
      <c r="K71" s="67" t="s">
        <v>695</v>
      </c>
      <c r="L71" s="69" t="s">
        <v>346</v>
      </c>
      <c r="M71" s="2"/>
      <c r="N71" s="2"/>
      <c r="O71" s="67">
        <v>25.8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>
      <c r="A72" s="2">
        <v>1</v>
      </c>
      <c r="B72" s="2" t="s">
        <v>321</v>
      </c>
      <c r="C72" s="2"/>
      <c r="D72" s="2" t="s">
        <v>321</v>
      </c>
      <c r="E72" s="2">
        <v>2</v>
      </c>
      <c r="F72" s="2" t="s">
        <v>696</v>
      </c>
      <c r="G72" s="2" t="s">
        <v>653</v>
      </c>
      <c r="H72" s="2">
        <v>3</v>
      </c>
      <c r="I72" s="2" t="s">
        <v>213</v>
      </c>
      <c r="J72" s="67" t="s">
        <v>211</v>
      </c>
      <c r="K72" s="67" t="s">
        <v>695</v>
      </c>
      <c r="L72" s="70" t="s">
        <v>346</v>
      </c>
      <c r="M72" s="67"/>
      <c r="N72" s="67"/>
      <c r="O72" s="67">
        <v>25.8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>
      <c r="A73" s="2">
        <v>1</v>
      </c>
      <c r="B73" s="2" t="s">
        <v>321</v>
      </c>
      <c r="C73" s="2"/>
      <c r="D73" s="2" t="s">
        <v>321</v>
      </c>
      <c r="E73" s="2">
        <v>2</v>
      </c>
      <c r="F73" s="2" t="s">
        <v>696</v>
      </c>
      <c r="G73" s="2" t="s">
        <v>653</v>
      </c>
      <c r="H73" s="2">
        <v>4</v>
      </c>
      <c r="I73" s="2" t="s">
        <v>214</v>
      </c>
      <c r="J73" s="67" t="s">
        <v>211</v>
      </c>
      <c r="K73" s="67" t="s">
        <v>695</v>
      </c>
      <c r="L73" s="69" t="s">
        <v>346</v>
      </c>
      <c r="M73" s="2"/>
      <c r="N73" s="2"/>
      <c r="O73" s="67">
        <v>32.200000000000003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>
      <c r="A74" s="2">
        <v>1</v>
      </c>
      <c r="B74" s="2" t="s">
        <v>321</v>
      </c>
      <c r="C74" s="2"/>
      <c r="D74" s="2" t="s">
        <v>321</v>
      </c>
      <c r="E74" s="2">
        <v>2</v>
      </c>
      <c r="F74" s="2" t="s">
        <v>696</v>
      </c>
      <c r="G74" s="2" t="s">
        <v>653</v>
      </c>
      <c r="H74" s="2">
        <v>5</v>
      </c>
      <c r="I74" s="2" t="s">
        <v>215</v>
      </c>
      <c r="J74" s="67" t="s">
        <v>211</v>
      </c>
      <c r="K74" s="67" t="s">
        <v>695</v>
      </c>
      <c r="L74" s="69" t="s">
        <v>346</v>
      </c>
      <c r="M74" s="2"/>
      <c r="N74" s="2"/>
      <c r="O74" s="67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>
      <c r="A75" s="2">
        <v>1</v>
      </c>
      <c r="B75" s="2" t="s">
        <v>321</v>
      </c>
      <c r="C75" s="2"/>
      <c r="D75" s="2" t="s">
        <v>321</v>
      </c>
      <c r="E75" s="2">
        <v>2</v>
      </c>
      <c r="F75" s="2" t="s">
        <v>696</v>
      </c>
      <c r="G75" s="2" t="s">
        <v>653</v>
      </c>
      <c r="H75" s="2">
        <v>6</v>
      </c>
      <c r="I75" s="2" t="s">
        <v>216</v>
      </c>
      <c r="J75" s="67" t="s">
        <v>211</v>
      </c>
      <c r="K75" s="67" t="s">
        <v>695</v>
      </c>
      <c r="L75" s="69" t="s">
        <v>346</v>
      </c>
      <c r="M75" s="2"/>
      <c r="N75" s="2"/>
      <c r="O75" s="67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>
      <c r="A76" s="2">
        <v>1</v>
      </c>
      <c r="B76" s="2" t="s">
        <v>321</v>
      </c>
      <c r="C76" s="2"/>
      <c r="D76" s="2" t="s">
        <v>321</v>
      </c>
      <c r="E76" s="2">
        <v>2</v>
      </c>
      <c r="F76" s="2" t="s">
        <v>696</v>
      </c>
      <c r="G76" s="2" t="s">
        <v>653</v>
      </c>
      <c r="H76" s="2">
        <v>7</v>
      </c>
      <c r="I76" s="2" t="s">
        <v>217</v>
      </c>
      <c r="J76" s="67" t="s">
        <v>211</v>
      </c>
      <c r="K76" s="67" t="s">
        <v>695</v>
      </c>
      <c r="L76" s="69" t="s">
        <v>346</v>
      </c>
      <c r="M76" s="2"/>
      <c r="N76" s="2"/>
      <c r="O76" s="67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>
      <c r="A77" s="2">
        <v>1</v>
      </c>
      <c r="B77" s="2" t="s">
        <v>321</v>
      </c>
      <c r="C77" s="2"/>
      <c r="D77" s="2" t="s">
        <v>321</v>
      </c>
      <c r="E77" s="2">
        <v>2</v>
      </c>
      <c r="F77" s="2" t="s">
        <v>696</v>
      </c>
      <c r="G77" s="2" t="s">
        <v>653</v>
      </c>
      <c r="H77" s="2">
        <v>8</v>
      </c>
      <c r="I77" s="2" t="s">
        <v>218</v>
      </c>
      <c r="J77" s="67" t="s">
        <v>211</v>
      </c>
      <c r="K77" s="67" t="s">
        <v>695</v>
      </c>
      <c r="L77" s="69" t="s">
        <v>346</v>
      </c>
      <c r="M77" s="2"/>
      <c r="N77" s="2"/>
      <c r="O77" s="67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>
      <c r="A78" s="2">
        <v>1</v>
      </c>
      <c r="B78" s="2" t="s">
        <v>321</v>
      </c>
      <c r="C78" s="2"/>
      <c r="D78" s="2" t="s">
        <v>321</v>
      </c>
      <c r="E78" s="2">
        <v>2</v>
      </c>
      <c r="F78" s="2" t="s">
        <v>696</v>
      </c>
      <c r="G78" s="2" t="s">
        <v>653</v>
      </c>
      <c r="H78" s="2">
        <v>9</v>
      </c>
      <c r="I78" s="2" t="s">
        <v>219</v>
      </c>
      <c r="J78" s="67" t="s">
        <v>211</v>
      </c>
      <c r="K78" s="67" t="s">
        <v>695</v>
      </c>
      <c r="L78" s="69" t="s">
        <v>346</v>
      </c>
      <c r="M78" s="2"/>
      <c r="N78" s="2"/>
      <c r="O78" s="67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>
      <c r="A79" s="2">
        <v>1</v>
      </c>
      <c r="B79" s="2" t="s">
        <v>321</v>
      </c>
      <c r="C79" s="2"/>
      <c r="D79" s="2" t="s">
        <v>321</v>
      </c>
      <c r="E79" s="2">
        <v>2</v>
      </c>
      <c r="F79" s="2" t="s">
        <v>696</v>
      </c>
      <c r="G79" s="2" t="s">
        <v>653</v>
      </c>
      <c r="H79" s="2">
        <v>10</v>
      </c>
      <c r="I79" s="2" t="s">
        <v>220</v>
      </c>
      <c r="J79" s="67" t="s">
        <v>211</v>
      </c>
      <c r="K79" s="67" t="s">
        <v>695</v>
      </c>
      <c r="L79" s="69" t="s">
        <v>346</v>
      </c>
      <c r="M79" s="2"/>
      <c r="N79" s="2"/>
      <c r="O79" s="67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>
      <c r="A80" s="2">
        <v>1</v>
      </c>
      <c r="B80" s="2" t="s">
        <v>321</v>
      </c>
      <c r="C80" s="2"/>
      <c r="D80" s="2" t="s">
        <v>321</v>
      </c>
      <c r="E80" s="2">
        <v>2</v>
      </c>
      <c r="F80" s="2" t="s">
        <v>696</v>
      </c>
      <c r="G80" s="2" t="s">
        <v>653</v>
      </c>
      <c r="H80" s="2">
        <v>11</v>
      </c>
      <c r="I80" s="2" t="s">
        <v>221</v>
      </c>
      <c r="J80" s="67" t="s">
        <v>211</v>
      </c>
      <c r="K80" s="67" t="s">
        <v>695</v>
      </c>
      <c r="L80" s="69" t="s">
        <v>346</v>
      </c>
      <c r="M80" s="2"/>
      <c r="N80" s="2"/>
      <c r="O80" s="67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>
      <c r="A81" s="2">
        <v>1</v>
      </c>
      <c r="B81" s="2" t="s">
        <v>321</v>
      </c>
      <c r="C81" s="2"/>
      <c r="D81" s="2" t="s">
        <v>321</v>
      </c>
      <c r="E81" s="2">
        <v>2</v>
      </c>
      <c r="F81" s="2" t="s">
        <v>696</v>
      </c>
      <c r="G81" s="2" t="s">
        <v>653</v>
      </c>
      <c r="H81" s="2">
        <v>12</v>
      </c>
      <c r="I81" s="2" t="s">
        <v>222</v>
      </c>
      <c r="J81" s="67" t="s">
        <v>211</v>
      </c>
      <c r="K81" s="67" t="s">
        <v>695</v>
      </c>
      <c r="L81" s="69" t="s">
        <v>346</v>
      </c>
      <c r="M81" s="2"/>
      <c r="N81" s="2"/>
      <c r="O81" s="67">
        <v>29.736000000000001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>
      <c r="A82" s="2">
        <v>1</v>
      </c>
      <c r="B82" s="2" t="s">
        <v>321</v>
      </c>
      <c r="C82" s="2"/>
      <c r="D82" s="2" t="s">
        <v>321</v>
      </c>
      <c r="E82" s="2">
        <v>2</v>
      </c>
      <c r="F82" s="2" t="s">
        <v>696</v>
      </c>
      <c r="G82" s="2" t="s">
        <v>653</v>
      </c>
      <c r="H82" s="2">
        <v>13</v>
      </c>
      <c r="I82" s="2" t="s">
        <v>223</v>
      </c>
      <c r="J82" s="67" t="s">
        <v>211</v>
      </c>
      <c r="K82" s="67" t="s">
        <v>695</v>
      </c>
      <c r="L82" s="69" t="s">
        <v>346</v>
      </c>
      <c r="M82" s="2"/>
      <c r="N82" s="2"/>
      <c r="O82" s="67">
        <v>29.736000000000001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>
      <c r="A83" s="2">
        <v>1</v>
      </c>
      <c r="B83" s="2" t="s">
        <v>321</v>
      </c>
      <c r="C83" s="2"/>
      <c r="D83" s="2" t="s">
        <v>321</v>
      </c>
      <c r="E83" s="2">
        <v>2</v>
      </c>
      <c r="F83" s="2" t="s">
        <v>696</v>
      </c>
      <c r="G83" s="2" t="s">
        <v>653</v>
      </c>
      <c r="H83" s="2">
        <v>14</v>
      </c>
      <c r="I83" s="2" t="s">
        <v>224</v>
      </c>
      <c r="J83" s="67" t="s">
        <v>211</v>
      </c>
      <c r="K83" s="67" t="s">
        <v>695</v>
      </c>
      <c r="L83" s="69" t="s">
        <v>346</v>
      </c>
      <c r="M83" s="2"/>
      <c r="N83" s="2"/>
      <c r="O83" s="67">
        <v>29.736000000000001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>
      <c r="A84" s="2">
        <v>1</v>
      </c>
      <c r="B84" s="2" t="s">
        <v>321</v>
      </c>
      <c r="C84" s="2"/>
      <c r="D84" s="2" t="s">
        <v>321</v>
      </c>
      <c r="E84" s="2">
        <v>2</v>
      </c>
      <c r="F84" s="2" t="s">
        <v>696</v>
      </c>
      <c r="G84" s="2" t="s">
        <v>653</v>
      </c>
      <c r="H84" s="2">
        <v>15</v>
      </c>
      <c r="I84" s="2" t="s">
        <v>225</v>
      </c>
      <c r="J84" s="67" t="s">
        <v>211</v>
      </c>
      <c r="K84" s="67" t="s">
        <v>695</v>
      </c>
      <c r="L84" s="69" t="s">
        <v>346</v>
      </c>
      <c r="M84" s="2"/>
      <c r="N84" s="2"/>
      <c r="O84" s="67">
        <v>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>
      <c r="A85" s="2">
        <v>1</v>
      </c>
      <c r="B85" s="2" t="s">
        <v>321</v>
      </c>
      <c r="C85" s="2"/>
      <c r="D85" s="2" t="s">
        <v>321</v>
      </c>
      <c r="E85" s="2">
        <v>2</v>
      </c>
      <c r="F85" s="2" t="s">
        <v>696</v>
      </c>
      <c r="G85" s="2" t="s">
        <v>653</v>
      </c>
      <c r="H85" s="2">
        <v>16</v>
      </c>
      <c r="I85" s="2" t="s">
        <v>226</v>
      </c>
      <c r="J85" s="67" t="s">
        <v>211</v>
      </c>
      <c r="K85" s="67" t="s">
        <v>695</v>
      </c>
      <c r="L85" s="69" t="s">
        <v>346</v>
      </c>
      <c r="M85" s="125"/>
      <c r="N85" s="125"/>
      <c r="O85" s="144">
        <v>0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</row>
    <row r="86" spans="1:44" ht="15" thickBot="1">
      <c r="A86" s="62">
        <v>1</v>
      </c>
      <c r="B86" s="62" t="s">
        <v>321</v>
      </c>
      <c r="C86" s="62"/>
      <c r="D86" s="62" t="s">
        <v>321</v>
      </c>
      <c r="E86" s="62">
        <v>2</v>
      </c>
      <c r="F86" s="62" t="s">
        <v>696</v>
      </c>
      <c r="G86" s="62" t="s">
        <v>653</v>
      </c>
      <c r="H86" s="2">
        <v>17</v>
      </c>
      <c r="I86" s="62" t="s">
        <v>227</v>
      </c>
      <c r="J86" s="92" t="s">
        <v>211</v>
      </c>
      <c r="K86" s="92" t="s">
        <v>695</v>
      </c>
      <c r="L86" s="108" t="s">
        <v>346</v>
      </c>
      <c r="M86" s="62"/>
      <c r="N86" s="62"/>
      <c r="O86" s="92">
        <v>0</v>
      </c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</row>
    <row r="87" spans="1:44">
      <c r="A87" s="61">
        <v>1</v>
      </c>
      <c r="B87" s="61" t="s">
        <v>321</v>
      </c>
      <c r="C87" s="61"/>
      <c r="D87" s="61" t="s">
        <v>321</v>
      </c>
      <c r="E87" s="61">
        <v>2</v>
      </c>
      <c r="F87" s="61" t="s">
        <v>696</v>
      </c>
      <c r="G87" s="61" t="s">
        <v>653</v>
      </c>
      <c r="H87" s="61">
        <v>18</v>
      </c>
      <c r="I87" s="61" t="s">
        <v>210</v>
      </c>
      <c r="J87" s="91" t="s">
        <v>228</v>
      </c>
      <c r="K87" s="91" t="s">
        <v>695</v>
      </c>
      <c r="L87" s="107" t="s">
        <v>346</v>
      </c>
      <c r="M87" s="61"/>
      <c r="N87" s="61"/>
      <c r="O87" s="91">
        <v>115</v>
      </c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</row>
    <row r="88" spans="1:44">
      <c r="A88" s="2">
        <v>1</v>
      </c>
      <c r="B88" s="2" t="s">
        <v>321</v>
      </c>
      <c r="C88" s="2"/>
      <c r="D88" s="2" t="s">
        <v>321</v>
      </c>
      <c r="E88" s="2">
        <v>2</v>
      </c>
      <c r="F88" s="2" t="s">
        <v>696</v>
      </c>
      <c r="G88" s="2" t="s">
        <v>653</v>
      </c>
      <c r="H88" s="2">
        <v>19</v>
      </c>
      <c r="I88" s="2" t="s">
        <v>212</v>
      </c>
      <c r="J88" s="67" t="s">
        <v>228</v>
      </c>
      <c r="K88" s="67" t="s">
        <v>695</v>
      </c>
      <c r="L88" s="69" t="s">
        <v>346</v>
      </c>
      <c r="M88" s="2"/>
      <c r="N88" s="2"/>
      <c r="O88" s="67">
        <v>27.8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>
      <c r="A89" s="2">
        <v>1</v>
      </c>
      <c r="B89" s="2" t="s">
        <v>321</v>
      </c>
      <c r="C89" s="2"/>
      <c r="D89" s="2" t="s">
        <v>321</v>
      </c>
      <c r="E89" s="2">
        <v>2</v>
      </c>
      <c r="F89" s="2" t="s">
        <v>696</v>
      </c>
      <c r="G89" s="2" t="s">
        <v>653</v>
      </c>
      <c r="H89" s="2">
        <v>20</v>
      </c>
      <c r="I89" s="2" t="s">
        <v>213</v>
      </c>
      <c r="J89" s="67" t="s">
        <v>228</v>
      </c>
      <c r="K89" s="67" t="s">
        <v>695</v>
      </c>
      <c r="L89" s="69" t="s">
        <v>346</v>
      </c>
      <c r="M89" s="2"/>
      <c r="N89" s="2"/>
      <c r="O89" s="67">
        <v>27.8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>
      <c r="A90" s="2">
        <v>1</v>
      </c>
      <c r="B90" s="2" t="s">
        <v>321</v>
      </c>
      <c r="C90" s="2"/>
      <c r="D90" s="2" t="s">
        <v>321</v>
      </c>
      <c r="E90" s="2">
        <v>2</v>
      </c>
      <c r="F90" s="2" t="s">
        <v>696</v>
      </c>
      <c r="G90" s="2" t="s">
        <v>653</v>
      </c>
      <c r="H90" s="2">
        <v>21</v>
      </c>
      <c r="I90" s="2" t="s">
        <v>214</v>
      </c>
      <c r="J90" s="67" t="s">
        <v>228</v>
      </c>
      <c r="K90" s="67" t="s">
        <v>695</v>
      </c>
      <c r="L90" s="69" t="s">
        <v>346</v>
      </c>
      <c r="M90" s="2"/>
      <c r="N90" s="2"/>
      <c r="O90" s="67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>
      <c r="A91" s="2">
        <v>1</v>
      </c>
      <c r="B91" s="2" t="s">
        <v>321</v>
      </c>
      <c r="C91" s="2"/>
      <c r="D91" s="2" t="s">
        <v>321</v>
      </c>
      <c r="E91" s="2">
        <v>2</v>
      </c>
      <c r="F91" s="2" t="s">
        <v>696</v>
      </c>
      <c r="G91" s="2" t="s">
        <v>653</v>
      </c>
      <c r="H91" s="2">
        <v>22</v>
      </c>
      <c r="I91" s="2" t="s">
        <v>215</v>
      </c>
      <c r="J91" s="67" t="s">
        <v>228</v>
      </c>
      <c r="K91" s="67" t="s">
        <v>695</v>
      </c>
      <c r="L91" s="69" t="s">
        <v>346</v>
      </c>
      <c r="M91" s="2"/>
      <c r="N91" s="2"/>
      <c r="O91" s="67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>
      <c r="A92" s="2">
        <v>1</v>
      </c>
      <c r="B92" s="2" t="s">
        <v>321</v>
      </c>
      <c r="C92" s="2"/>
      <c r="D92" s="2" t="s">
        <v>321</v>
      </c>
      <c r="E92" s="2">
        <v>2</v>
      </c>
      <c r="F92" s="2" t="s">
        <v>696</v>
      </c>
      <c r="G92" s="2" t="s">
        <v>653</v>
      </c>
      <c r="H92" s="2">
        <v>23</v>
      </c>
      <c r="I92" s="2" t="s">
        <v>216</v>
      </c>
      <c r="J92" s="67" t="s">
        <v>228</v>
      </c>
      <c r="K92" s="67" t="s">
        <v>695</v>
      </c>
      <c r="L92" s="69" t="s">
        <v>346</v>
      </c>
      <c r="M92" s="2"/>
      <c r="N92" s="2"/>
      <c r="O92" s="67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>
      <c r="A93" s="2">
        <v>1</v>
      </c>
      <c r="B93" s="2" t="s">
        <v>321</v>
      </c>
      <c r="C93" s="2"/>
      <c r="D93" s="2" t="s">
        <v>321</v>
      </c>
      <c r="E93" s="2">
        <v>2</v>
      </c>
      <c r="F93" s="2" t="s">
        <v>696</v>
      </c>
      <c r="G93" s="2" t="s">
        <v>653</v>
      </c>
      <c r="H93" s="2">
        <v>24</v>
      </c>
      <c r="I93" s="2" t="s">
        <v>217</v>
      </c>
      <c r="J93" s="67" t="s">
        <v>228</v>
      </c>
      <c r="K93" s="67" t="s">
        <v>695</v>
      </c>
      <c r="L93" s="69" t="s">
        <v>346</v>
      </c>
      <c r="M93" s="2"/>
      <c r="N93" s="2"/>
      <c r="O93" s="67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>
      <c r="A94" s="2">
        <v>1</v>
      </c>
      <c r="B94" s="2" t="s">
        <v>321</v>
      </c>
      <c r="C94" s="2"/>
      <c r="D94" s="2" t="s">
        <v>321</v>
      </c>
      <c r="E94" s="2">
        <v>2</v>
      </c>
      <c r="F94" s="2" t="s">
        <v>696</v>
      </c>
      <c r="G94" s="2" t="s">
        <v>653</v>
      </c>
      <c r="H94" s="2">
        <v>25</v>
      </c>
      <c r="I94" s="2" t="s">
        <v>218</v>
      </c>
      <c r="J94" s="67" t="s">
        <v>228</v>
      </c>
      <c r="K94" s="67" t="s">
        <v>695</v>
      </c>
      <c r="L94" s="69" t="s">
        <v>346</v>
      </c>
      <c r="M94" s="2"/>
      <c r="N94" s="2"/>
      <c r="O94" s="67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>
      <c r="A95" s="2">
        <v>1</v>
      </c>
      <c r="B95" s="2" t="s">
        <v>321</v>
      </c>
      <c r="C95" s="2"/>
      <c r="D95" s="2" t="s">
        <v>321</v>
      </c>
      <c r="E95" s="2">
        <v>2</v>
      </c>
      <c r="F95" s="2" t="s">
        <v>696</v>
      </c>
      <c r="G95" s="2" t="s">
        <v>653</v>
      </c>
      <c r="H95" s="2">
        <v>26</v>
      </c>
      <c r="I95" s="2" t="s">
        <v>219</v>
      </c>
      <c r="J95" s="67" t="s">
        <v>228</v>
      </c>
      <c r="K95" s="67" t="s">
        <v>695</v>
      </c>
      <c r="L95" s="69" t="s">
        <v>346</v>
      </c>
      <c r="M95" s="2"/>
      <c r="N95" s="2"/>
      <c r="O95" s="67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>
      <c r="A96" s="2">
        <v>1</v>
      </c>
      <c r="B96" s="2" t="s">
        <v>321</v>
      </c>
      <c r="C96" s="2"/>
      <c r="D96" s="2" t="s">
        <v>321</v>
      </c>
      <c r="E96" s="2">
        <v>2</v>
      </c>
      <c r="F96" s="2" t="s">
        <v>696</v>
      </c>
      <c r="G96" s="2" t="s">
        <v>653</v>
      </c>
      <c r="H96" s="2">
        <v>27</v>
      </c>
      <c r="I96" s="2" t="s">
        <v>220</v>
      </c>
      <c r="J96" s="67" t="s">
        <v>228</v>
      </c>
      <c r="K96" s="67" t="s">
        <v>695</v>
      </c>
      <c r="L96" s="69" t="s">
        <v>346</v>
      </c>
      <c r="M96" s="2"/>
      <c r="N96" s="2"/>
      <c r="O96" s="67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>
      <c r="A97" s="2">
        <v>1</v>
      </c>
      <c r="B97" s="2" t="s">
        <v>321</v>
      </c>
      <c r="C97" s="2"/>
      <c r="D97" s="2" t="s">
        <v>321</v>
      </c>
      <c r="E97" s="2">
        <v>2</v>
      </c>
      <c r="F97" s="2" t="s">
        <v>696</v>
      </c>
      <c r="G97" s="2" t="s">
        <v>653</v>
      </c>
      <c r="H97" s="2">
        <v>28</v>
      </c>
      <c r="I97" s="2" t="s">
        <v>221</v>
      </c>
      <c r="J97" s="67" t="s">
        <v>228</v>
      </c>
      <c r="K97" s="67" t="s">
        <v>695</v>
      </c>
      <c r="L97" s="69" t="s">
        <v>346</v>
      </c>
      <c r="M97" s="2"/>
      <c r="N97" s="2"/>
      <c r="O97" s="67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>
      <c r="A98" s="2">
        <v>1</v>
      </c>
      <c r="B98" s="2" t="s">
        <v>321</v>
      </c>
      <c r="C98" s="2"/>
      <c r="D98" s="2" t="s">
        <v>321</v>
      </c>
      <c r="E98" s="2">
        <v>2</v>
      </c>
      <c r="F98" s="2" t="s">
        <v>696</v>
      </c>
      <c r="G98" s="2" t="s">
        <v>653</v>
      </c>
      <c r="H98" s="2">
        <v>29</v>
      </c>
      <c r="I98" s="2" t="s">
        <v>222</v>
      </c>
      <c r="J98" s="67" t="s">
        <v>228</v>
      </c>
      <c r="K98" s="67" t="s">
        <v>695</v>
      </c>
      <c r="L98" s="69" t="s">
        <v>346</v>
      </c>
      <c r="M98" s="2"/>
      <c r="N98" s="2"/>
      <c r="O98" s="67">
        <v>74.34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>
      <c r="A99" s="2">
        <v>1</v>
      </c>
      <c r="B99" s="2" t="s">
        <v>321</v>
      </c>
      <c r="C99" s="2"/>
      <c r="D99" s="2" t="s">
        <v>321</v>
      </c>
      <c r="E99" s="2">
        <v>2</v>
      </c>
      <c r="F99" s="2" t="s">
        <v>696</v>
      </c>
      <c r="G99" s="2" t="s">
        <v>653</v>
      </c>
      <c r="H99" s="2">
        <v>30</v>
      </c>
      <c r="I99" s="2" t="s">
        <v>223</v>
      </c>
      <c r="J99" s="67" t="s">
        <v>228</v>
      </c>
      <c r="K99" s="67" t="s">
        <v>695</v>
      </c>
      <c r="L99" s="69" t="s">
        <v>346</v>
      </c>
      <c r="M99" s="2"/>
      <c r="N99" s="2"/>
      <c r="O99" s="67">
        <v>74.34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>
      <c r="A100" s="2">
        <v>1</v>
      </c>
      <c r="B100" s="2" t="s">
        <v>321</v>
      </c>
      <c r="C100" s="2"/>
      <c r="D100" s="2" t="s">
        <v>321</v>
      </c>
      <c r="E100" s="2">
        <v>2</v>
      </c>
      <c r="F100" s="2" t="s">
        <v>696</v>
      </c>
      <c r="G100" s="2" t="s">
        <v>653</v>
      </c>
      <c r="H100" s="2">
        <v>31</v>
      </c>
      <c r="I100" s="2" t="s">
        <v>224</v>
      </c>
      <c r="J100" s="67" t="s">
        <v>228</v>
      </c>
      <c r="K100" s="67" t="s">
        <v>695</v>
      </c>
      <c r="L100" s="69" t="s">
        <v>346</v>
      </c>
      <c r="M100" s="2"/>
      <c r="N100" s="2"/>
      <c r="O100" s="67">
        <v>74.34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>
      <c r="A101" s="2">
        <v>1</v>
      </c>
      <c r="B101" s="2" t="s">
        <v>321</v>
      </c>
      <c r="C101" s="2"/>
      <c r="D101" s="2" t="s">
        <v>321</v>
      </c>
      <c r="E101" s="2">
        <v>2</v>
      </c>
      <c r="F101" s="2" t="s">
        <v>696</v>
      </c>
      <c r="G101" s="2" t="s">
        <v>653</v>
      </c>
      <c r="H101" s="2">
        <v>32</v>
      </c>
      <c r="I101" s="2" t="s">
        <v>225</v>
      </c>
      <c r="J101" s="67" t="s">
        <v>228</v>
      </c>
      <c r="K101" s="67" t="s">
        <v>695</v>
      </c>
      <c r="L101" s="69" t="s">
        <v>346</v>
      </c>
      <c r="M101" s="2"/>
      <c r="N101" s="2"/>
      <c r="O101" s="67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>
      <c r="A102" s="2">
        <v>1</v>
      </c>
      <c r="B102" s="2" t="s">
        <v>321</v>
      </c>
      <c r="C102" s="2"/>
      <c r="D102" s="2" t="s">
        <v>321</v>
      </c>
      <c r="E102" s="2">
        <v>2</v>
      </c>
      <c r="F102" s="2" t="s">
        <v>696</v>
      </c>
      <c r="G102" s="2" t="s">
        <v>653</v>
      </c>
      <c r="H102" s="2">
        <v>33</v>
      </c>
      <c r="I102" s="2" t="s">
        <v>226</v>
      </c>
      <c r="J102" s="67" t="s">
        <v>228</v>
      </c>
      <c r="K102" s="67" t="s">
        <v>695</v>
      </c>
      <c r="L102" s="69" t="s">
        <v>346</v>
      </c>
      <c r="M102" s="125"/>
      <c r="N102" s="125"/>
      <c r="O102" s="144">
        <v>0</v>
      </c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</row>
    <row r="103" spans="1:44" ht="15" thickBot="1">
      <c r="A103" s="62">
        <v>1</v>
      </c>
      <c r="B103" s="62" t="s">
        <v>321</v>
      </c>
      <c r="C103" s="62"/>
      <c r="D103" s="62" t="s">
        <v>321</v>
      </c>
      <c r="E103" s="62">
        <v>2</v>
      </c>
      <c r="F103" s="62" t="s">
        <v>696</v>
      </c>
      <c r="G103" s="62" t="s">
        <v>653</v>
      </c>
      <c r="H103" s="2">
        <v>34</v>
      </c>
      <c r="I103" s="62" t="s">
        <v>227</v>
      </c>
      <c r="J103" s="92" t="s">
        <v>228</v>
      </c>
      <c r="K103" s="92" t="s">
        <v>695</v>
      </c>
      <c r="L103" s="108" t="s">
        <v>346</v>
      </c>
      <c r="M103" s="62"/>
      <c r="N103" s="62"/>
      <c r="O103" s="92">
        <v>0</v>
      </c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</row>
    <row r="104" spans="1:44">
      <c r="A104" s="2">
        <v>1</v>
      </c>
      <c r="B104" s="2" t="s">
        <v>321</v>
      </c>
      <c r="C104" s="2"/>
      <c r="D104" s="2" t="s">
        <v>321</v>
      </c>
      <c r="E104" s="2">
        <v>2</v>
      </c>
      <c r="F104" s="2" t="s">
        <v>696</v>
      </c>
      <c r="G104" s="2" t="s">
        <v>653</v>
      </c>
      <c r="H104" s="61">
        <v>35</v>
      </c>
      <c r="I104" s="61" t="s">
        <v>210</v>
      </c>
      <c r="J104" s="91" t="s">
        <v>230</v>
      </c>
      <c r="K104" s="67" t="s">
        <v>695</v>
      </c>
      <c r="L104" s="69" t="s">
        <v>346</v>
      </c>
      <c r="M104" s="2"/>
      <c r="N104" s="2"/>
      <c r="O104" s="67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>
      <c r="A105" s="2">
        <v>1</v>
      </c>
      <c r="B105" s="2" t="s">
        <v>321</v>
      </c>
      <c r="C105" s="2"/>
      <c r="D105" s="2" t="s">
        <v>321</v>
      </c>
      <c r="E105" s="2">
        <v>2</v>
      </c>
      <c r="F105" s="2" t="s">
        <v>696</v>
      </c>
      <c r="G105" s="2" t="s">
        <v>653</v>
      </c>
      <c r="H105" s="2">
        <v>36</v>
      </c>
      <c r="I105" s="2" t="s">
        <v>212</v>
      </c>
      <c r="J105" s="67" t="s">
        <v>230</v>
      </c>
      <c r="K105" s="67" t="s">
        <v>695</v>
      </c>
      <c r="L105" s="69" t="s">
        <v>346</v>
      </c>
      <c r="M105" s="2"/>
      <c r="N105" s="2"/>
      <c r="O105" s="67"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>
      <c r="A106" s="2">
        <v>1</v>
      </c>
      <c r="B106" s="2" t="s">
        <v>321</v>
      </c>
      <c r="C106" s="2"/>
      <c r="D106" s="2" t="s">
        <v>321</v>
      </c>
      <c r="E106" s="2">
        <v>2</v>
      </c>
      <c r="F106" s="2" t="s">
        <v>696</v>
      </c>
      <c r="G106" s="2" t="s">
        <v>653</v>
      </c>
      <c r="H106" s="2">
        <v>37</v>
      </c>
      <c r="I106" s="2" t="s">
        <v>213</v>
      </c>
      <c r="J106" s="67" t="s">
        <v>230</v>
      </c>
      <c r="K106" s="67" t="s">
        <v>695</v>
      </c>
      <c r="L106" s="69" t="s">
        <v>346</v>
      </c>
      <c r="M106" s="2"/>
      <c r="N106" s="2"/>
      <c r="O106" s="67"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>
      <c r="A107" s="2">
        <v>1</v>
      </c>
      <c r="B107" s="2" t="s">
        <v>321</v>
      </c>
      <c r="C107" s="2"/>
      <c r="D107" s="2" t="s">
        <v>321</v>
      </c>
      <c r="E107" s="2">
        <v>2</v>
      </c>
      <c r="F107" s="2" t="s">
        <v>696</v>
      </c>
      <c r="G107" s="2" t="s">
        <v>653</v>
      </c>
      <c r="H107" s="2">
        <v>38</v>
      </c>
      <c r="I107" s="2" t="s">
        <v>214</v>
      </c>
      <c r="J107" s="67" t="s">
        <v>230</v>
      </c>
      <c r="K107" s="67" t="s">
        <v>695</v>
      </c>
      <c r="L107" s="69" t="s">
        <v>346</v>
      </c>
      <c r="M107" s="2"/>
      <c r="N107" s="2"/>
      <c r="O107" s="67">
        <v>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>
      <c r="A108" s="2">
        <v>1</v>
      </c>
      <c r="B108" s="2" t="s">
        <v>321</v>
      </c>
      <c r="C108" s="2"/>
      <c r="D108" s="2" t="s">
        <v>321</v>
      </c>
      <c r="E108" s="2">
        <v>2</v>
      </c>
      <c r="F108" s="2" t="s">
        <v>696</v>
      </c>
      <c r="G108" s="2" t="s">
        <v>653</v>
      </c>
      <c r="H108" s="2">
        <v>39</v>
      </c>
      <c r="I108" s="2" t="s">
        <v>215</v>
      </c>
      <c r="J108" s="67" t="s">
        <v>230</v>
      </c>
      <c r="K108" s="67" t="s">
        <v>695</v>
      </c>
      <c r="L108" s="69" t="s">
        <v>346</v>
      </c>
      <c r="M108" s="2"/>
      <c r="N108" s="2"/>
      <c r="O108" s="67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>
      <c r="A109" s="2">
        <v>1</v>
      </c>
      <c r="B109" s="2" t="s">
        <v>321</v>
      </c>
      <c r="C109" s="2"/>
      <c r="D109" s="2" t="s">
        <v>321</v>
      </c>
      <c r="E109" s="2">
        <v>2</v>
      </c>
      <c r="F109" s="2" t="s">
        <v>696</v>
      </c>
      <c r="G109" s="2" t="s">
        <v>653</v>
      </c>
      <c r="H109" s="2">
        <v>40</v>
      </c>
      <c r="I109" s="2" t="s">
        <v>216</v>
      </c>
      <c r="J109" s="67" t="s">
        <v>230</v>
      </c>
      <c r="K109" s="67" t="s">
        <v>695</v>
      </c>
      <c r="L109" s="69" t="s">
        <v>346</v>
      </c>
      <c r="M109" s="2"/>
      <c r="N109" s="2"/>
      <c r="O109" s="67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>
      <c r="A110" s="2">
        <v>1</v>
      </c>
      <c r="B110" s="2" t="s">
        <v>321</v>
      </c>
      <c r="C110" s="2"/>
      <c r="D110" s="2" t="s">
        <v>321</v>
      </c>
      <c r="E110" s="2">
        <v>2</v>
      </c>
      <c r="F110" s="2" t="s">
        <v>696</v>
      </c>
      <c r="G110" s="2" t="s">
        <v>653</v>
      </c>
      <c r="H110" s="2">
        <v>41</v>
      </c>
      <c r="I110" s="2" t="s">
        <v>217</v>
      </c>
      <c r="J110" s="67" t="s">
        <v>230</v>
      </c>
      <c r="K110" s="67" t="s">
        <v>695</v>
      </c>
      <c r="L110" s="69" t="s">
        <v>346</v>
      </c>
      <c r="M110" s="2"/>
      <c r="N110" s="2"/>
      <c r="O110" s="67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>
      <c r="A111" s="2">
        <v>1</v>
      </c>
      <c r="B111" s="2" t="s">
        <v>321</v>
      </c>
      <c r="C111" s="2"/>
      <c r="D111" s="2" t="s">
        <v>321</v>
      </c>
      <c r="E111" s="2">
        <v>2</v>
      </c>
      <c r="F111" s="2" t="s">
        <v>696</v>
      </c>
      <c r="G111" s="2" t="s">
        <v>653</v>
      </c>
      <c r="H111" s="2">
        <v>42</v>
      </c>
      <c r="I111" s="2" t="s">
        <v>218</v>
      </c>
      <c r="J111" s="67" t="s">
        <v>230</v>
      </c>
      <c r="K111" s="67" t="s">
        <v>695</v>
      </c>
      <c r="L111" s="69" t="s">
        <v>346</v>
      </c>
      <c r="M111" s="2"/>
      <c r="N111" s="2"/>
      <c r="O111" s="67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>
      <c r="A112" s="2">
        <v>1</v>
      </c>
      <c r="B112" s="2" t="s">
        <v>321</v>
      </c>
      <c r="C112" s="2"/>
      <c r="D112" s="2" t="s">
        <v>321</v>
      </c>
      <c r="E112" s="2">
        <v>2</v>
      </c>
      <c r="F112" s="2" t="s">
        <v>696</v>
      </c>
      <c r="G112" s="2" t="s">
        <v>653</v>
      </c>
      <c r="H112" s="2">
        <v>43</v>
      </c>
      <c r="I112" s="2" t="s">
        <v>219</v>
      </c>
      <c r="J112" s="67" t="s">
        <v>230</v>
      </c>
      <c r="K112" s="67" t="s">
        <v>695</v>
      </c>
      <c r="L112" s="69" t="s">
        <v>346</v>
      </c>
      <c r="M112" s="2"/>
      <c r="N112" s="2"/>
      <c r="O112" s="67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>
      <c r="A113" s="2">
        <v>1</v>
      </c>
      <c r="B113" s="2" t="s">
        <v>321</v>
      </c>
      <c r="C113" s="2"/>
      <c r="D113" s="2" t="s">
        <v>321</v>
      </c>
      <c r="E113" s="2">
        <v>2</v>
      </c>
      <c r="F113" s="2" t="s">
        <v>696</v>
      </c>
      <c r="G113" s="2" t="s">
        <v>653</v>
      </c>
      <c r="H113" s="2">
        <v>44</v>
      </c>
      <c r="I113" s="2" t="s">
        <v>220</v>
      </c>
      <c r="J113" s="67" t="s">
        <v>230</v>
      </c>
      <c r="K113" s="67" t="s">
        <v>695</v>
      </c>
      <c r="L113" s="69" t="s">
        <v>346</v>
      </c>
      <c r="M113" s="2"/>
      <c r="N113" s="2"/>
      <c r="O113" s="67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>
      <c r="A114" s="2">
        <v>1</v>
      </c>
      <c r="B114" s="2" t="s">
        <v>321</v>
      </c>
      <c r="C114" s="2"/>
      <c r="D114" s="2" t="s">
        <v>321</v>
      </c>
      <c r="E114" s="2">
        <v>2</v>
      </c>
      <c r="F114" s="2" t="s">
        <v>696</v>
      </c>
      <c r="G114" s="2" t="s">
        <v>653</v>
      </c>
      <c r="H114" s="2">
        <v>45</v>
      </c>
      <c r="I114" s="2" t="s">
        <v>221</v>
      </c>
      <c r="J114" s="67" t="s">
        <v>230</v>
      </c>
      <c r="K114" s="67" t="s">
        <v>695</v>
      </c>
      <c r="L114" s="69" t="s">
        <v>346</v>
      </c>
      <c r="M114" s="2"/>
      <c r="N114" s="2"/>
      <c r="O114" s="67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>
      <c r="A115" s="2">
        <v>1</v>
      </c>
      <c r="B115" s="2" t="s">
        <v>321</v>
      </c>
      <c r="C115" s="2"/>
      <c r="D115" s="2" t="s">
        <v>321</v>
      </c>
      <c r="E115" s="2">
        <v>2</v>
      </c>
      <c r="F115" s="2" t="s">
        <v>696</v>
      </c>
      <c r="G115" s="2" t="s">
        <v>653</v>
      </c>
      <c r="H115" s="2">
        <v>46</v>
      </c>
      <c r="I115" s="2" t="s">
        <v>222</v>
      </c>
      <c r="J115" s="67" t="s">
        <v>230</v>
      </c>
      <c r="K115" s="67" t="s">
        <v>695</v>
      </c>
      <c r="L115" s="69" t="s">
        <v>346</v>
      </c>
      <c r="M115" s="2"/>
      <c r="N115" s="2"/>
      <c r="O115" s="67">
        <v>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>
      <c r="A116" s="2">
        <v>1</v>
      </c>
      <c r="B116" s="2" t="s">
        <v>321</v>
      </c>
      <c r="C116" s="2"/>
      <c r="D116" s="2" t="s">
        <v>321</v>
      </c>
      <c r="E116" s="2">
        <v>2</v>
      </c>
      <c r="F116" s="2" t="s">
        <v>696</v>
      </c>
      <c r="G116" s="2" t="s">
        <v>653</v>
      </c>
      <c r="H116" s="2">
        <v>47</v>
      </c>
      <c r="I116" s="2" t="s">
        <v>223</v>
      </c>
      <c r="J116" s="67" t="s">
        <v>230</v>
      </c>
      <c r="K116" s="67" t="s">
        <v>695</v>
      </c>
      <c r="L116" s="69" t="s">
        <v>346</v>
      </c>
      <c r="M116" s="2"/>
      <c r="N116" s="2"/>
      <c r="O116" s="67">
        <v>0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>
      <c r="A117" s="2">
        <v>1</v>
      </c>
      <c r="B117" s="2" t="s">
        <v>321</v>
      </c>
      <c r="C117" s="2"/>
      <c r="D117" s="2" t="s">
        <v>321</v>
      </c>
      <c r="E117" s="2">
        <v>2</v>
      </c>
      <c r="F117" s="2" t="s">
        <v>696</v>
      </c>
      <c r="G117" s="2" t="s">
        <v>653</v>
      </c>
      <c r="H117" s="2">
        <v>48</v>
      </c>
      <c r="I117" s="2" t="s">
        <v>224</v>
      </c>
      <c r="J117" s="67" t="s">
        <v>230</v>
      </c>
      <c r="K117" s="67" t="s">
        <v>695</v>
      </c>
      <c r="L117" s="69" t="s">
        <v>346</v>
      </c>
      <c r="M117" s="2"/>
      <c r="N117" s="2"/>
      <c r="O117" s="67">
        <v>0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>
      <c r="A118" s="2">
        <v>1</v>
      </c>
      <c r="B118" s="2" t="s">
        <v>321</v>
      </c>
      <c r="C118" s="2"/>
      <c r="D118" s="2" t="s">
        <v>321</v>
      </c>
      <c r="E118" s="2">
        <v>2</v>
      </c>
      <c r="F118" s="2" t="s">
        <v>696</v>
      </c>
      <c r="G118" s="2" t="s">
        <v>653</v>
      </c>
      <c r="H118" s="2">
        <v>49</v>
      </c>
      <c r="I118" s="2" t="s">
        <v>225</v>
      </c>
      <c r="J118" s="67" t="s">
        <v>230</v>
      </c>
      <c r="K118" s="67" t="s">
        <v>695</v>
      </c>
      <c r="L118" s="69" t="s">
        <v>346</v>
      </c>
      <c r="M118" s="2"/>
      <c r="N118" s="2"/>
      <c r="O118" s="67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>
      <c r="A119" s="2">
        <v>1</v>
      </c>
      <c r="B119" s="2" t="s">
        <v>321</v>
      </c>
      <c r="C119" s="2"/>
      <c r="D119" s="2" t="s">
        <v>321</v>
      </c>
      <c r="E119" s="2">
        <v>2</v>
      </c>
      <c r="F119" s="2" t="s">
        <v>696</v>
      </c>
      <c r="G119" s="2" t="s">
        <v>653</v>
      </c>
      <c r="H119" s="2">
        <v>50</v>
      </c>
      <c r="I119" s="2" t="s">
        <v>226</v>
      </c>
      <c r="J119" s="67" t="s">
        <v>230</v>
      </c>
      <c r="K119" s="67" t="s">
        <v>695</v>
      </c>
      <c r="L119" s="69" t="s">
        <v>346</v>
      </c>
      <c r="M119" s="125"/>
      <c r="N119" s="125"/>
      <c r="O119" s="144">
        <v>0</v>
      </c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</row>
    <row r="120" spans="1:44" ht="15" thickBot="1">
      <c r="A120" s="62">
        <v>1</v>
      </c>
      <c r="B120" s="62" t="s">
        <v>321</v>
      </c>
      <c r="C120" s="62"/>
      <c r="D120" s="62" t="s">
        <v>321</v>
      </c>
      <c r="E120" s="62">
        <v>2</v>
      </c>
      <c r="F120" s="62" t="s">
        <v>696</v>
      </c>
      <c r="G120" s="62" t="s">
        <v>653</v>
      </c>
      <c r="H120" s="2">
        <v>51</v>
      </c>
      <c r="I120" s="62" t="s">
        <v>227</v>
      </c>
      <c r="J120" s="92" t="s">
        <v>230</v>
      </c>
      <c r="K120" s="92" t="s">
        <v>695</v>
      </c>
      <c r="L120" s="108" t="s">
        <v>346</v>
      </c>
      <c r="M120" s="62"/>
      <c r="N120" s="62"/>
      <c r="O120" s="92">
        <v>0</v>
      </c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</row>
    <row r="121" spans="1:44">
      <c r="A121" s="2">
        <v>1</v>
      </c>
      <c r="B121" s="2" t="s">
        <v>321</v>
      </c>
      <c r="C121" s="2"/>
      <c r="D121" s="2" t="s">
        <v>321</v>
      </c>
      <c r="E121" s="2">
        <v>2</v>
      </c>
      <c r="F121" s="2" t="s">
        <v>696</v>
      </c>
      <c r="G121" s="2" t="s">
        <v>653</v>
      </c>
      <c r="H121" s="61">
        <v>52</v>
      </c>
      <c r="I121" s="61" t="s">
        <v>210</v>
      </c>
      <c r="J121" s="91" t="s">
        <v>231</v>
      </c>
      <c r="K121" s="67" t="s">
        <v>695</v>
      </c>
      <c r="L121" s="69" t="s">
        <v>346</v>
      </c>
      <c r="M121" s="2"/>
      <c r="N121" s="2"/>
      <c r="O121" s="67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>
      <c r="A122" s="2">
        <v>1</v>
      </c>
      <c r="B122" s="2" t="s">
        <v>321</v>
      </c>
      <c r="C122" s="2"/>
      <c r="D122" s="2" t="s">
        <v>321</v>
      </c>
      <c r="E122" s="2">
        <v>2</v>
      </c>
      <c r="F122" s="2" t="s">
        <v>696</v>
      </c>
      <c r="G122" s="2" t="s">
        <v>653</v>
      </c>
      <c r="H122" s="2">
        <v>53</v>
      </c>
      <c r="I122" s="2" t="s">
        <v>212</v>
      </c>
      <c r="J122" s="67" t="s">
        <v>231</v>
      </c>
      <c r="K122" s="67" t="s">
        <v>695</v>
      </c>
      <c r="L122" s="69" t="s">
        <v>346</v>
      </c>
      <c r="M122" s="2"/>
      <c r="N122" s="2"/>
      <c r="O122" s="67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>
      <c r="A123" s="2">
        <v>1</v>
      </c>
      <c r="B123" s="2" t="s">
        <v>321</v>
      </c>
      <c r="C123" s="2"/>
      <c r="D123" s="2" t="s">
        <v>321</v>
      </c>
      <c r="E123" s="2">
        <v>2</v>
      </c>
      <c r="F123" s="2" t="s">
        <v>696</v>
      </c>
      <c r="G123" s="2" t="s">
        <v>653</v>
      </c>
      <c r="H123" s="2">
        <v>54</v>
      </c>
      <c r="I123" s="2" t="s">
        <v>213</v>
      </c>
      <c r="J123" s="67" t="s">
        <v>231</v>
      </c>
      <c r="K123" s="67" t="s">
        <v>695</v>
      </c>
      <c r="L123" s="69" t="s">
        <v>346</v>
      </c>
      <c r="M123" s="2"/>
      <c r="N123" s="2"/>
      <c r="O123" s="67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>
      <c r="A124" s="2">
        <v>1</v>
      </c>
      <c r="B124" s="2" t="s">
        <v>321</v>
      </c>
      <c r="C124" s="2"/>
      <c r="D124" s="2" t="s">
        <v>321</v>
      </c>
      <c r="E124" s="2">
        <v>2</v>
      </c>
      <c r="F124" s="2" t="s">
        <v>696</v>
      </c>
      <c r="G124" s="2" t="s">
        <v>653</v>
      </c>
      <c r="H124" s="2">
        <v>55</v>
      </c>
      <c r="I124" s="2" t="s">
        <v>214</v>
      </c>
      <c r="J124" s="67" t="s">
        <v>231</v>
      </c>
      <c r="K124" s="67" t="s">
        <v>695</v>
      </c>
      <c r="L124" s="69" t="s">
        <v>346</v>
      </c>
      <c r="M124" s="2"/>
      <c r="N124" s="2"/>
      <c r="O124" s="67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>
      <c r="A125" s="2">
        <v>1</v>
      </c>
      <c r="B125" s="2" t="s">
        <v>321</v>
      </c>
      <c r="C125" s="2"/>
      <c r="D125" s="2" t="s">
        <v>321</v>
      </c>
      <c r="E125" s="2">
        <v>2</v>
      </c>
      <c r="F125" s="2" t="s">
        <v>696</v>
      </c>
      <c r="G125" s="2" t="s">
        <v>653</v>
      </c>
      <c r="H125" s="2">
        <v>56</v>
      </c>
      <c r="I125" s="2" t="s">
        <v>215</v>
      </c>
      <c r="J125" s="67" t="s">
        <v>231</v>
      </c>
      <c r="K125" s="67" t="s">
        <v>695</v>
      </c>
      <c r="L125" s="69" t="s">
        <v>346</v>
      </c>
      <c r="M125" s="2"/>
      <c r="N125" s="2"/>
      <c r="O125" s="67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>
      <c r="A126" s="2">
        <v>1</v>
      </c>
      <c r="B126" s="2" t="s">
        <v>321</v>
      </c>
      <c r="C126" s="2"/>
      <c r="D126" s="2" t="s">
        <v>321</v>
      </c>
      <c r="E126" s="2">
        <v>2</v>
      </c>
      <c r="F126" s="2" t="s">
        <v>696</v>
      </c>
      <c r="G126" s="2" t="s">
        <v>653</v>
      </c>
      <c r="H126" s="2">
        <v>57</v>
      </c>
      <c r="I126" s="2" t="s">
        <v>216</v>
      </c>
      <c r="J126" s="67" t="s">
        <v>231</v>
      </c>
      <c r="K126" s="67" t="s">
        <v>695</v>
      </c>
      <c r="L126" s="69" t="s">
        <v>346</v>
      </c>
      <c r="M126" s="2"/>
      <c r="N126" s="2"/>
      <c r="O126" s="67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>
      <c r="A127" s="2">
        <v>1</v>
      </c>
      <c r="B127" s="2" t="s">
        <v>321</v>
      </c>
      <c r="C127" s="2"/>
      <c r="D127" s="2" t="s">
        <v>321</v>
      </c>
      <c r="E127" s="2">
        <v>2</v>
      </c>
      <c r="F127" s="2" t="s">
        <v>696</v>
      </c>
      <c r="G127" s="2" t="s">
        <v>653</v>
      </c>
      <c r="H127" s="2">
        <v>58</v>
      </c>
      <c r="I127" s="2" t="s">
        <v>217</v>
      </c>
      <c r="J127" s="67" t="s">
        <v>231</v>
      </c>
      <c r="K127" s="67" t="s">
        <v>695</v>
      </c>
      <c r="L127" s="69" t="s">
        <v>346</v>
      </c>
      <c r="M127" s="2"/>
      <c r="N127" s="2"/>
      <c r="O127" s="67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>
      <c r="A128" s="2">
        <v>1</v>
      </c>
      <c r="B128" s="2" t="s">
        <v>321</v>
      </c>
      <c r="C128" s="2"/>
      <c r="D128" s="2" t="s">
        <v>321</v>
      </c>
      <c r="E128" s="2">
        <v>2</v>
      </c>
      <c r="F128" s="2" t="s">
        <v>696</v>
      </c>
      <c r="G128" s="2" t="s">
        <v>653</v>
      </c>
      <c r="H128" s="2">
        <v>59</v>
      </c>
      <c r="I128" s="2" t="s">
        <v>218</v>
      </c>
      <c r="J128" s="67" t="s">
        <v>231</v>
      </c>
      <c r="K128" s="67" t="s">
        <v>695</v>
      </c>
      <c r="L128" s="69" t="s">
        <v>346</v>
      </c>
      <c r="M128" s="2"/>
      <c r="N128" s="2"/>
      <c r="O128" s="67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>
      <c r="A129" s="2">
        <v>1</v>
      </c>
      <c r="B129" s="2" t="s">
        <v>321</v>
      </c>
      <c r="C129" s="2"/>
      <c r="D129" s="2" t="s">
        <v>321</v>
      </c>
      <c r="E129" s="2">
        <v>2</v>
      </c>
      <c r="F129" s="2" t="s">
        <v>696</v>
      </c>
      <c r="G129" s="2" t="s">
        <v>653</v>
      </c>
      <c r="H129" s="2">
        <v>60</v>
      </c>
      <c r="I129" s="2" t="s">
        <v>219</v>
      </c>
      <c r="J129" s="67" t="s">
        <v>231</v>
      </c>
      <c r="K129" s="67" t="s">
        <v>695</v>
      </c>
      <c r="L129" s="69" t="s">
        <v>346</v>
      </c>
      <c r="M129" s="2"/>
      <c r="N129" s="2"/>
      <c r="O129" s="67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>
      <c r="A130" s="2">
        <v>1</v>
      </c>
      <c r="B130" s="2" t="s">
        <v>321</v>
      </c>
      <c r="C130" s="2"/>
      <c r="D130" s="2" t="s">
        <v>321</v>
      </c>
      <c r="E130" s="2">
        <v>2</v>
      </c>
      <c r="F130" s="2" t="s">
        <v>696</v>
      </c>
      <c r="G130" s="2" t="s">
        <v>653</v>
      </c>
      <c r="H130" s="2">
        <v>61</v>
      </c>
      <c r="I130" s="2" t="s">
        <v>220</v>
      </c>
      <c r="J130" s="67" t="s">
        <v>231</v>
      </c>
      <c r="K130" s="67" t="s">
        <v>695</v>
      </c>
      <c r="L130" s="69" t="s">
        <v>346</v>
      </c>
      <c r="M130" s="2"/>
      <c r="N130" s="2"/>
      <c r="O130" s="67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>
      <c r="A131" s="2">
        <v>1</v>
      </c>
      <c r="B131" s="2" t="s">
        <v>321</v>
      </c>
      <c r="C131" s="2"/>
      <c r="D131" s="2" t="s">
        <v>321</v>
      </c>
      <c r="E131" s="2">
        <v>2</v>
      </c>
      <c r="F131" s="2" t="s">
        <v>696</v>
      </c>
      <c r="G131" s="2" t="s">
        <v>653</v>
      </c>
      <c r="H131" s="2">
        <v>62</v>
      </c>
      <c r="I131" s="2" t="s">
        <v>221</v>
      </c>
      <c r="J131" s="67" t="s">
        <v>231</v>
      </c>
      <c r="K131" s="67" t="s">
        <v>695</v>
      </c>
      <c r="L131" s="69" t="s">
        <v>346</v>
      </c>
      <c r="M131" s="2"/>
      <c r="N131" s="2"/>
      <c r="O131" s="67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>
      <c r="A132" s="2">
        <v>1</v>
      </c>
      <c r="B132" s="2" t="s">
        <v>321</v>
      </c>
      <c r="C132" s="2"/>
      <c r="D132" s="2" t="s">
        <v>321</v>
      </c>
      <c r="E132" s="2">
        <v>2</v>
      </c>
      <c r="F132" s="2" t="s">
        <v>696</v>
      </c>
      <c r="G132" s="2" t="s">
        <v>653</v>
      </c>
      <c r="H132" s="2">
        <v>63</v>
      </c>
      <c r="I132" s="2" t="s">
        <v>222</v>
      </c>
      <c r="J132" s="67" t="s">
        <v>231</v>
      </c>
      <c r="K132" s="67" t="s">
        <v>695</v>
      </c>
      <c r="L132" s="69" t="s">
        <v>346</v>
      </c>
      <c r="M132" s="2"/>
      <c r="N132" s="2"/>
      <c r="O132" s="67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>
      <c r="A133" s="2">
        <v>1</v>
      </c>
      <c r="B133" s="2" t="s">
        <v>321</v>
      </c>
      <c r="C133" s="2"/>
      <c r="D133" s="2" t="s">
        <v>321</v>
      </c>
      <c r="E133" s="2">
        <v>2</v>
      </c>
      <c r="F133" s="2" t="s">
        <v>696</v>
      </c>
      <c r="G133" s="2" t="s">
        <v>653</v>
      </c>
      <c r="H133" s="2">
        <v>64</v>
      </c>
      <c r="I133" s="2" t="s">
        <v>223</v>
      </c>
      <c r="J133" s="67" t="s">
        <v>231</v>
      </c>
      <c r="K133" s="67" t="s">
        <v>695</v>
      </c>
      <c r="L133" s="69" t="s">
        <v>346</v>
      </c>
      <c r="M133" s="2"/>
      <c r="N133" s="2"/>
      <c r="O133" s="67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>
      <c r="A134" s="2">
        <v>1</v>
      </c>
      <c r="B134" s="2" t="s">
        <v>321</v>
      </c>
      <c r="C134" s="2"/>
      <c r="D134" s="2" t="s">
        <v>321</v>
      </c>
      <c r="E134" s="2">
        <v>2</v>
      </c>
      <c r="F134" s="2" t="s">
        <v>696</v>
      </c>
      <c r="G134" s="2" t="s">
        <v>653</v>
      </c>
      <c r="H134" s="2">
        <v>65</v>
      </c>
      <c r="I134" s="2" t="s">
        <v>224</v>
      </c>
      <c r="J134" s="67" t="s">
        <v>231</v>
      </c>
      <c r="K134" s="67" t="s">
        <v>695</v>
      </c>
      <c r="L134" s="69" t="s">
        <v>346</v>
      </c>
      <c r="M134" s="2"/>
      <c r="N134" s="2"/>
      <c r="O134" s="67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>
      <c r="A135" s="2">
        <v>1</v>
      </c>
      <c r="B135" s="2" t="s">
        <v>321</v>
      </c>
      <c r="C135" s="2"/>
      <c r="D135" s="2" t="s">
        <v>321</v>
      </c>
      <c r="E135" s="2">
        <v>2</v>
      </c>
      <c r="F135" s="2" t="s">
        <v>696</v>
      </c>
      <c r="G135" s="2" t="s">
        <v>653</v>
      </c>
      <c r="H135" s="2">
        <v>66</v>
      </c>
      <c r="I135" s="2" t="s">
        <v>225</v>
      </c>
      <c r="J135" s="67" t="s">
        <v>231</v>
      </c>
      <c r="K135" s="67" t="s">
        <v>695</v>
      </c>
      <c r="L135" s="69" t="s">
        <v>346</v>
      </c>
      <c r="M135" s="2"/>
      <c r="N135" s="2"/>
      <c r="O135" s="67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>
      <c r="A136" s="2">
        <v>1</v>
      </c>
      <c r="B136" s="2" t="s">
        <v>321</v>
      </c>
      <c r="C136" s="2"/>
      <c r="D136" s="2" t="s">
        <v>321</v>
      </c>
      <c r="E136" s="2">
        <v>2</v>
      </c>
      <c r="F136" s="2" t="s">
        <v>696</v>
      </c>
      <c r="G136" s="2" t="s">
        <v>653</v>
      </c>
      <c r="H136" s="2">
        <v>67</v>
      </c>
      <c r="I136" s="2" t="s">
        <v>226</v>
      </c>
      <c r="J136" s="67" t="s">
        <v>231</v>
      </c>
      <c r="K136" s="67" t="s">
        <v>695</v>
      </c>
      <c r="L136" s="69" t="s">
        <v>346</v>
      </c>
      <c r="M136" s="125"/>
      <c r="N136" s="125"/>
      <c r="O136" s="144">
        <v>0</v>
      </c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  <c r="AA136" s="125"/>
      <c r="AB136" s="125"/>
      <c r="AC136" s="125"/>
      <c r="AD136" s="125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</row>
    <row r="137" spans="1:44" ht="15" thickBot="1">
      <c r="A137" s="62">
        <v>1</v>
      </c>
      <c r="B137" s="62" t="s">
        <v>321</v>
      </c>
      <c r="C137" s="62"/>
      <c r="D137" s="62" t="s">
        <v>321</v>
      </c>
      <c r="E137" s="62">
        <v>2</v>
      </c>
      <c r="F137" s="62" t="s">
        <v>696</v>
      </c>
      <c r="G137" s="62" t="s">
        <v>653</v>
      </c>
      <c r="H137" s="2">
        <v>68</v>
      </c>
      <c r="I137" s="62" t="s">
        <v>227</v>
      </c>
      <c r="J137" s="92" t="s">
        <v>231</v>
      </c>
      <c r="K137" s="92" t="s">
        <v>695</v>
      </c>
      <c r="L137" s="108" t="s">
        <v>346</v>
      </c>
      <c r="M137" s="62"/>
      <c r="N137" s="62"/>
      <c r="O137" s="92">
        <v>0</v>
      </c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</row>
    <row r="138" spans="1:44">
      <c r="A138" s="2">
        <v>1</v>
      </c>
      <c r="B138" s="2" t="s">
        <v>321</v>
      </c>
      <c r="C138" s="2"/>
      <c r="D138" s="2" t="s">
        <v>321</v>
      </c>
      <c r="E138" s="2">
        <v>3</v>
      </c>
      <c r="F138" s="2" t="s">
        <v>697</v>
      </c>
      <c r="G138" s="2" t="s">
        <v>653</v>
      </c>
      <c r="H138" s="2">
        <v>1</v>
      </c>
      <c r="I138" s="2" t="s">
        <v>210</v>
      </c>
      <c r="J138" s="67" t="s">
        <v>211</v>
      </c>
      <c r="K138" s="67" t="s">
        <v>695</v>
      </c>
      <c r="L138" s="69" t="s">
        <v>346</v>
      </c>
      <c r="M138" s="2"/>
      <c r="N138" s="2"/>
      <c r="O138" s="67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>
      <c r="A139" s="2">
        <v>1</v>
      </c>
      <c r="B139" s="2" t="s">
        <v>321</v>
      </c>
      <c r="C139" s="2"/>
      <c r="D139" s="2" t="s">
        <v>321</v>
      </c>
      <c r="E139" s="2">
        <v>3</v>
      </c>
      <c r="F139" s="2" t="s">
        <v>697</v>
      </c>
      <c r="G139" s="2" t="s">
        <v>653</v>
      </c>
      <c r="H139" s="2">
        <v>2</v>
      </c>
      <c r="I139" s="2" t="s">
        <v>212</v>
      </c>
      <c r="J139" s="67" t="s">
        <v>211</v>
      </c>
      <c r="K139" s="67" t="s">
        <v>695</v>
      </c>
      <c r="L139" s="69" t="s">
        <v>346</v>
      </c>
      <c r="M139" s="2"/>
      <c r="N139" s="2"/>
      <c r="O139" s="67">
        <v>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>
      <c r="A140" s="2">
        <v>1</v>
      </c>
      <c r="B140" s="2" t="s">
        <v>321</v>
      </c>
      <c r="C140" s="2"/>
      <c r="D140" s="2" t="s">
        <v>321</v>
      </c>
      <c r="E140" s="2">
        <v>3</v>
      </c>
      <c r="F140" s="2" t="s">
        <v>697</v>
      </c>
      <c r="G140" s="2" t="s">
        <v>653</v>
      </c>
      <c r="H140" s="2">
        <v>3</v>
      </c>
      <c r="I140" s="2" t="s">
        <v>213</v>
      </c>
      <c r="J140" s="67" t="s">
        <v>211</v>
      </c>
      <c r="K140" s="67" t="s">
        <v>695</v>
      </c>
      <c r="L140" s="70" t="s">
        <v>346</v>
      </c>
      <c r="M140" s="67"/>
      <c r="N140" s="67"/>
      <c r="O140" s="67">
        <v>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>
      <c r="A141" s="2">
        <v>1</v>
      </c>
      <c r="B141" s="2" t="s">
        <v>321</v>
      </c>
      <c r="C141" s="2"/>
      <c r="D141" s="2" t="s">
        <v>321</v>
      </c>
      <c r="E141" s="2">
        <v>3</v>
      </c>
      <c r="F141" s="2" t="s">
        <v>697</v>
      </c>
      <c r="G141" s="2" t="s">
        <v>653</v>
      </c>
      <c r="H141" s="2">
        <v>4</v>
      </c>
      <c r="I141" s="2" t="s">
        <v>214</v>
      </c>
      <c r="J141" s="67" t="s">
        <v>211</v>
      </c>
      <c r="K141" s="67" t="s">
        <v>695</v>
      </c>
      <c r="L141" s="69" t="s">
        <v>346</v>
      </c>
      <c r="M141" s="2"/>
      <c r="N141" s="2"/>
      <c r="O141" s="67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>
      <c r="A142" s="2">
        <v>1</v>
      </c>
      <c r="B142" s="2" t="s">
        <v>321</v>
      </c>
      <c r="C142" s="2"/>
      <c r="D142" s="2" t="s">
        <v>321</v>
      </c>
      <c r="E142" s="2">
        <v>3</v>
      </c>
      <c r="F142" s="2" t="s">
        <v>697</v>
      </c>
      <c r="G142" s="2" t="s">
        <v>653</v>
      </c>
      <c r="H142" s="2">
        <v>5</v>
      </c>
      <c r="I142" s="2" t="s">
        <v>215</v>
      </c>
      <c r="J142" s="67" t="s">
        <v>211</v>
      </c>
      <c r="K142" s="67" t="s">
        <v>695</v>
      </c>
      <c r="L142" s="69" t="s">
        <v>346</v>
      </c>
      <c r="M142" s="2"/>
      <c r="N142" s="2"/>
      <c r="O142" s="67">
        <v>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>
      <c r="A143" s="2">
        <v>1</v>
      </c>
      <c r="B143" s="2" t="s">
        <v>321</v>
      </c>
      <c r="C143" s="2"/>
      <c r="D143" s="2" t="s">
        <v>321</v>
      </c>
      <c r="E143" s="2">
        <v>3</v>
      </c>
      <c r="F143" s="2" t="s">
        <v>697</v>
      </c>
      <c r="G143" s="2" t="s">
        <v>653</v>
      </c>
      <c r="H143" s="2">
        <v>6</v>
      </c>
      <c r="I143" s="2" t="s">
        <v>216</v>
      </c>
      <c r="J143" s="67" t="s">
        <v>211</v>
      </c>
      <c r="K143" s="67" t="s">
        <v>695</v>
      </c>
      <c r="L143" s="69" t="s">
        <v>346</v>
      </c>
      <c r="M143" s="2"/>
      <c r="N143" s="2"/>
      <c r="O143" s="67">
        <v>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>
      <c r="A144" s="2">
        <v>1</v>
      </c>
      <c r="B144" s="2" t="s">
        <v>321</v>
      </c>
      <c r="C144" s="2"/>
      <c r="D144" s="2" t="s">
        <v>321</v>
      </c>
      <c r="E144" s="2">
        <v>3</v>
      </c>
      <c r="F144" s="2" t="s">
        <v>697</v>
      </c>
      <c r="G144" s="2" t="s">
        <v>653</v>
      </c>
      <c r="H144" s="2">
        <v>7</v>
      </c>
      <c r="I144" s="2" t="s">
        <v>217</v>
      </c>
      <c r="J144" s="67" t="s">
        <v>211</v>
      </c>
      <c r="K144" s="67" t="s">
        <v>695</v>
      </c>
      <c r="L144" s="69" t="s">
        <v>346</v>
      </c>
      <c r="M144" s="2"/>
      <c r="N144" s="2"/>
      <c r="O144" s="67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>
      <c r="A145" s="2">
        <v>1</v>
      </c>
      <c r="B145" s="2" t="s">
        <v>321</v>
      </c>
      <c r="C145" s="2"/>
      <c r="D145" s="2" t="s">
        <v>321</v>
      </c>
      <c r="E145" s="2">
        <v>3</v>
      </c>
      <c r="F145" s="2" t="s">
        <v>697</v>
      </c>
      <c r="G145" s="2" t="s">
        <v>653</v>
      </c>
      <c r="H145" s="2">
        <v>8</v>
      </c>
      <c r="I145" s="2" t="s">
        <v>218</v>
      </c>
      <c r="J145" s="67" t="s">
        <v>211</v>
      </c>
      <c r="K145" s="67" t="s">
        <v>695</v>
      </c>
      <c r="L145" s="69" t="s">
        <v>346</v>
      </c>
      <c r="M145" s="2"/>
      <c r="N145" s="2"/>
      <c r="O145" s="67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>
      <c r="A146" s="2">
        <v>1</v>
      </c>
      <c r="B146" s="2" t="s">
        <v>321</v>
      </c>
      <c r="C146" s="2"/>
      <c r="D146" s="2" t="s">
        <v>321</v>
      </c>
      <c r="E146" s="2">
        <v>3</v>
      </c>
      <c r="F146" s="2" t="s">
        <v>697</v>
      </c>
      <c r="G146" s="2" t="s">
        <v>653</v>
      </c>
      <c r="H146" s="2">
        <v>9</v>
      </c>
      <c r="I146" s="2" t="s">
        <v>219</v>
      </c>
      <c r="J146" s="67" t="s">
        <v>211</v>
      </c>
      <c r="K146" s="67" t="s">
        <v>695</v>
      </c>
      <c r="L146" s="69" t="s">
        <v>346</v>
      </c>
      <c r="M146" s="2"/>
      <c r="N146" s="2"/>
      <c r="O146" s="67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>
      <c r="A147" s="2">
        <v>1</v>
      </c>
      <c r="B147" s="2" t="s">
        <v>321</v>
      </c>
      <c r="C147" s="2"/>
      <c r="D147" s="2" t="s">
        <v>321</v>
      </c>
      <c r="E147" s="2">
        <v>3</v>
      </c>
      <c r="F147" s="2" t="s">
        <v>697</v>
      </c>
      <c r="G147" s="2" t="s">
        <v>653</v>
      </c>
      <c r="H147" s="2">
        <v>10</v>
      </c>
      <c r="I147" s="2" t="s">
        <v>220</v>
      </c>
      <c r="J147" s="67" t="s">
        <v>211</v>
      </c>
      <c r="K147" s="67" t="s">
        <v>695</v>
      </c>
      <c r="L147" s="69" t="s">
        <v>346</v>
      </c>
      <c r="M147" s="2"/>
      <c r="N147" s="2"/>
      <c r="O147" s="67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>
      <c r="A148" s="2">
        <v>1</v>
      </c>
      <c r="B148" s="2" t="s">
        <v>321</v>
      </c>
      <c r="C148" s="2"/>
      <c r="D148" s="2" t="s">
        <v>321</v>
      </c>
      <c r="E148" s="2">
        <v>3</v>
      </c>
      <c r="F148" s="2" t="s">
        <v>697</v>
      </c>
      <c r="G148" s="2" t="s">
        <v>653</v>
      </c>
      <c r="H148" s="2">
        <v>11</v>
      </c>
      <c r="I148" s="2" t="s">
        <v>221</v>
      </c>
      <c r="J148" s="67" t="s">
        <v>211</v>
      </c>
      <c r="K148" s="67" t="s">
        <v>695</v>
      </c>
      <c r="L148" s="69" t="s">
        <v>346</v>
      </c>
      <c r="M148" s="2"/>
      <c r="N148" s="2"/>
      <c r="O148" s="67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>
      <c r="A149" s="2">
        <v>1</v>
      </c>
      <c r="B149" s="2" t="s">
        <v>321</v>
      </c>
      <c r="C149" s="2"/>
      <c r="D149" s="2" t="s">
        <v>321</v>
      </c>
      <c r="E149" s="2">
        <v>3</v>
      </c>
      <c r="F149" s="2" t="s">
        <v>697</v>
      </c>
      <c r="G149" s="2" t="s">
        <v>653</v>
      </c>
      <c r="H149" s="2">
        <v>12</v>
      </c>
      <c r="I149" s="2" t="s">
        <v>222</v>
      </c>
      <c r="J149" s="67" t="s">
        <v>211</v>
      </c>
      <c r="K149" s="67" t="s">
        <v>695</v>
      </c>
      <c r="L149" s="69" t="s">
        <v>346</v>
      </c>
      <c r="M149" s="2"/>
      <c r="N149" s="2"/>
      <c r="O149" s="67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>
      <c r="A150" s="2">
        <v>1</v>
      </c>
      <c r="B150" s="2" t="s">
        <v>321</v>
      </c>
      <c r="C150" s="2"/>
      <c r="D150" s="2" t="s">
        <v>321</v>
      </c>
      <c r="E150" s="2">
        <v>3</v>
      </c>
      <c r="F150" s="2" t="s">
        <v>697</v>
      </c>
      <c r="G150" s="2" t="s">
        <v>653</v>
      </c>
      <c r="H150" s="2">
        <v>13</v>
      </c>
      <c r="I150" s="2" t="s">
        <v>223</v>
      </c>
      <c r="J150" s="67" t="s">
        <v>211</v>
      </c>
      <c r="K150" s="67" t="s">
        <v>695</v>
      </c>
      <c r="L150" s="69" t="s">
        <v>346</v>
      </c>
      <c r="M150" s="2"/>
      <c r="N150" s="2"/>
      <c r="O150" s="67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>
      <c r="A151" s="2">
        <v>1</v>
      </c>
      <c r="B151" s="2" t="s">
        <v>321</v>
      </c>
      <c r="C151" s="2"/>
      <c r="D151" s="2" t="s">
        <v>321</v>
      </c>
      <c r="E151" s="2">
        <v>3</v>
      </c>
      <c r="F151" s="2" t="s">
        <v>697</v>
      </c>
      <c r="G151" s="2" t="s">
        <v>653</v>
      </c>
      <c r="H151" s="2">
        <v>14</v>
      </c>
      <c r="I151" s="2" t="s">
        <v>224</v>
      </c>
      <c r="J151" s="67" t="s">
        <v>211</v>
      </c>
      <c r="K151" s="67" t="s">
        <v>695</v>
      </c>
      <c r="L151" s="69" t="s">
        <v>346</v>
      </c>
      <c r="M151" s="2"/>
      <c r="N151" s="2"/>
      <c r="O151" s="67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>
      <c r="A152" s="2">
        <v>1</v>
      </c>
      <c r="B152" s="2" t="s">
        <v>321</v>
      </c>
      <c r="C152" s="2"/>
      <c r="D152" s="2" t="s">
        <v>321</v>
      </c>
      <c r="E152" s="2">
        <v>3</v>
      </c>
      <c r="F152" s="2" t="s">
        <v>697</v>
      </c>
      <c r="G152" s="2" t="s">
        <v>653</v>
      </c>
      <c r="H152" s="2">
        <v>15</v>
      </c>
      <c r="I152" s="2" t="s">
        <v>225</v>
      </c>
      <c r="J152" s="67" t="s">
        <v>211</v>
      </c>
      <c r="K152" s="67" t="s">
        <v>695</v>
      </c>
      <c r="L152" s="69" t="s">
        <v>346</v>
      </c>
      <c r="M152" s="2"/>
      <c r="N152" s="2"/>
      <c r="O152" s="67">
        <v>0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>
      <c r="A153" s="2">
        <v>1</v>
      </c>
      <c r="B153" s="2" t="s">
        <v>321</v>
      </c>
      <c r="C153" s="2"/>
      <c r="D153" s="2" t="s">
        <v>321</v>
      </c>
      <c r="E153" s="2">
        <v>3</v>
      </c>
      <c r="F153" s="2" t="s">
        <v>697</v>
      </c>
      <c r="G153" s="2" t="s">
        <v>653</v>
      </c>
      <c r="H153" s="2">
        <v>16</v>
      </c>
      <c r="I153" s="2" t="s">
        <v>226</v>
      </c>
      <c r="J153" s="67" t="s">
        <v>211</v>
      </c>
      <c r="K153" s="67" t="s">
        <v>695</v>
      </c>
      <c r="L153" s="69" t="s">
        <v>346</v>
      </c>
      <c r="M153" s="125"/>
      <c r="N153" s="125"/>
      <c r="O153" s="144">
        <v>0</v>
      </c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125"/>
    </row>
    <row r="154" spans="1:44" ht="15" thickBot="1">
      <c r="A154" s="62">
        <v>1</v>
      </c>
      <c r="B154" s="62" t="s">
        <v>321</v>
      </c>
      <c r="C154" s="62"/>
      <c r="D154" s="62" t="s">
        <v>321</v>
      </c>
      <c r="E154" s="62">
        <v>3</v>
      </c>
      <c r="F154" s="62" t="s">
        <v>697</v>
      </c>
      <c r="G154" s="62" t="s">
        <v>653</v>
      </c>
      <c r="H154" s="2">
        <v>17</v>
      </c>
      <c r="I154" s="62" t="s">
        <v>227</v>
      </c>
      <c r="J154" s="92" t="s">
        <v>211</v>
      </c>
      <c r="K154" s="92" t="s">
        <v>695</v>
      </c>
      <c r="L154" s="108" t="s">
        <v>346</v>
      </c>
      <c r="M154" s="62"/>
      <c r="N154" s="62"/>
      <c r="O154" s="92">
        <v>0</v>
      </c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</row>
    <row r="155" spans="1:44">
      <c r="A155" s="61">
        <v>1</v>
      </c>
      <c r="B155" s="61" t="s">
        <v>321</v>
      </c>
      <c r="C155" s="61"/>
      <c r="D155" s="61" t="s">
        <v>321</v>
      </c>
      <c r="E155" s="61">
        <v>3</v>
      </c>
      <c r="F155" s="61" t="s">
        <v>697</v>
      </c>
      <c r="G155" s="61" t="s">
        <v>653</v>
      </c>
      <c r="H155" s="61">
        <v>18</v>
      </c>
      <c r="I155" s="61" t="s">
        <v>210</v>
      </c>
      <c r="J155" s="91" t="s">
        <v>228</v>
      </c>
      <c r="K155" s="91" t="s">
        <v>695</v>
      </c>
      <c r="L155" s="107" t="s">
        <v>346</v>
      </c>
      <c r="M155" s="61"/>
      <c r="N155" s="61"/>
      <c r="O155" s="91">
        <v>22</v>
      </c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</row>
    <row r="156" spans="1:44">
      <c r="A156" s="2">
        <v>1</v>
      </c>
      <c r="B156" s="2" t="s">
        <v>321</v>
      </c>
      <c r="C156" s="2"/>
      <c r="D156" s="2" t="s">
        <v>321</v>
      </c>
      <c r="E156" s="2">
        <v>3</v>
      </c>
      <c r="F156" s="2" t="s">
        <v>697</v>
      </c>
      <c r="G156" s="2" t="s">
        <v>653</v>
      </c>
      <c r="H156" s="2">
        <v>19</v>
      </c>
      <c r="I156" s="2" t="s">
        <v>212</v>
      </c>
      <c r="J156" s="67" t="s">
        <v>228</v>
      </c>
      <c r="K156" s="67" t="s">
        <v>695</v>
      </c>
      <c r="L156" s="69" t="s">
        <v>346</v>
      </c>
      <c r="M156" s="2"/>
      <c r="N156" s="2"/>
      <c r="O156" s="67">
        <v>0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>
      <c r="A157" s="2">
        <v>1</v>
      </c>
      <c r="B157" s="2" t="s">
        <v>321</v>
      </c>
      <c r="C157" s="2"/>
      <c r="D157" s="2" t="s">
        <v>321</v>
      </c>
      <c r="E157" s="2">
        <v>3</v>
      </c>
      <c r="F157" s="2" t="s">
        <v>697</v>
      </c>
      <c r="G157" s="2" t="s">
        <v>653</v>
      </c>
      <c r="H157" s="2">
        <v>20</v>
      </c>
      <c r="I157" s="2" t="s">
        <v>213</v>
      </c>
      <c r="J157" s="67" t="s">
        <v>228</v>
      </c>
      <c r="K157" s="67" t="s">
        <v>695</v>
      </c>
      <c r="L157" s="69" t="s">
        <v>346</v>
      </c>
      <c r="M157" s="2"/>
      <c r="N157" s="2"/>
      <c r="O157" s="67">
        <v>0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>
      <c r="A158" s="2">
        <v>1</v>
      </c>
      <c r="B158" s="2" t="s">
        <v>321</v>
      </c>
      <c r="C158" s="2"/>
      <c r="D158" s="2" t="s">
        <v>321</v>
      </c>
      <c r="E158" s="2">
        <v>3</v>
      </c>
      <c r="F158" s="2" t="s">
        <v>697</v>
      </c>
      <c r="G158" s="2" t="s">
        <v>653</v>
      </c>
      <c r="H158" s="2">
        <v>21</v>
      </c>
      <c r="I158" s="2" t="s">
        <v>214</v>
      </c>
      <c r="J158" s="67" t="s">
        <v>228</v>
      </c>
      <c r="K158" s="67" t="s">
        <v>695</v>
      </c>
      <c r="L158" s="69" t="s">
        <v>346</v>
      </c>
      <c r="M158" s="2"/>
      <c r="N158" s="2"/>
      <c r="O158" s="67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>
      <c r="A159" s="2">
        <v>1</v>
      </c>
      <c r="B159" s="2" t="s">
        <v>321</v>
      </c>
      <c r="C159" s="2"/>
      <c r="D159" s="2" t="s">
        <v>321</v>
      </c>
      <c r="E159" s="2">
        <v>3</v>
      </c>
      <c r="F159" s="2" t="s">
        <v>697</v>
      </c>
      <c r="G159" s="2" t="s">
        <v>653</v>
      </c>
      <c r="H159" s="2">
        <v>22</v>
      </c>
      <c r="I159" s="2" t="s">
        <v>215</v>
      </c>
      <c r="J159" s="67" t="s">
        <v>228</v>
      </c>
      <c r="K159" s="67" t="s">
        <v>695</v>
      </c>
      <c r="L159" s="69" t="s">
        <v>346</v>
      </c>
      <c r="M159" s="2"/>
      <c r="N159" s="2"/>
      <c r="O159" s="67">
        <v>0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>
      <c r="A160" s="2">
        <v>1</v>
      </c>
      <c r="B160" s="2" t="s">
        <v>321</v>
      </c>
      <c r="C160" s="2"/>
      <c r="D160" s="2" t="s">
        <v>321</v>
      </c>
      <c r="E160" s="2">
        <v>3</v>
      </c>
      <c r="F160" s="2" t="s">
        <v>697</v>
      </c>
      <c r="G160" s="2" t="s">
        <v>653</v>
      </c>
      <c r="H160" s="2">
        <v>23</v>
      </c>
      <c r="I160" s="2" t="s">
        <v>216</v>
      </c>
      <c r="J160" s="67" t="s">
        <v>228</v>
      </c>
      <c r="K160" s="67" t="s">
        <v>695</v>
      </c>
      <c r="L160" s="69" t="s">
        <v>346</v>
      </c>
      <c r="M160" s="2"/>
      <c r="N160" s="2"/>
      <c r="O160" s="67">
        <v>0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>
      <c r="A161" s="2">
        <v>1</v>
      </c>
      <c r="B161" s="2" t="s">
        <v>321</v>
      </c>
      <c r="C161" s="2"/>
      <c r="D161" s="2" t="s">
        <v>321</v>
      </c>
      <c r="E161" s="2">
        <v>3</v>
      </c>
      <c r="F161" s="2" t="s">
        <v>697</v>
      </c>
      <c r="G161" s="2" t="s">
        <v>653</v>
      </c>
      <c r="H161" s="2">
        <v>24</v>
      </c>
      <c r="I161" s="2" t="s">
        <v>217</v>
      </c>
      <c r="J161" s="67" t="s">
        <v>228</v>
      </c>
      <c r="K161" s="67" t="s">
        <v>695</v>
      </c>
      <c r="L161" s="69" t="s">
        <v>346</v>
      </c>
      <c r="M161" s="2"/>
      <c r="N161" s="2"/>
      <c r="O161" s="67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>
      <c r="A162" s="2">
        <v>1</v>
      </c>
      <c r="B162" s="2" t="s">
        <v>321</v>
      </c>
      <c r="C162" s="2"/>
      <c r="D162" s="2" t="s">
        <v>321</v>
      </c>
      <c r="E162" s="2">
        <v>3</v>
      </c>
      <c r="F162" s="2" t="s">
        <v>697</v>
      </c>
      <c r="G162" s="2" t="s">
        <v>653</v>
      </c>
      <c r="H162" s="2">
        <v>25</v>
      </c>
      <c r="I162" s="2" t="s">
        <v>218</v>
      </c>
      <c r="J162" s="67" t="s">
        <v>228</v>
      </c>
      <c r="K162" s="67" t="s">
        <v>695</v>
      </c>
      <c r="L162" s="69" t="s">
        <v>346</v>
      </c>
      <c r="M162" s="2"/>
      <c r="N162" s="2"/>
      <c r="O162" s="67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>
      <c r="A163" s="2">
        <v>1</v>
      </c>
      <c r="B163" s="2" t="s">
        <v>321</v>
      </c>
      <c r="C163" s="2"/>
      <c r="D163" s="2" t="s">
        <v>321</v>
      </c>
      <c r="E163" s="2">
        <v>3</v>
      </c>
      <c r="F163" s="2" t="s">
        <v>697</v>
      </c>
      <c r="G163" s="2" t="s">
        <v>653</v>
      </c>
      <c r="H163" s="2">
        <v>26</v>
      </c>
      <c r="I163" s="2" t="s">
        <v>219</v>
      </c>
      <c r="J163" s="67" t="s">
        <v>228</v>
      </c>
      <c r="K163" s="67" t="s">
        <v>695</v>
      </c>
      <c r="L163" s="69" t="s">
        <v>346</v>
      </c>
      <c r="M163" s="2"/>
      <c r="N163" s="2"/>
      <c r="O163" s="67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>
      <c r="A164" s="2">
        <v>1</v>
      </c>
      <c r="B164" s="2" t="s">
        <v>321</v>
      </c>
      <c r="C164" s="2"/>
      <c r="D164" s="2" t="s">
        <v>321</v>
      </c>
      <c r="E164" s="2">
        <v>3</v>
      </c>
      <c r="F164" s="2" t="s">
        <v>697</v>
      </c>
      <c r="G164" s="2" t="s">
        <v>653</v>
      </c>
      <c r="H164" s="2">
        <v>27</v>
      </c>
      <c r="I164" s="2" t="s">
        <v>220</v>
      </c>
      <c r="J164" s="67" t="s">
        <v>228</v>
      </c>
      <c r="K164" s="67" t="s">
        <v>695</v>
      </c>
      <c r="L164" s="69" t="s">
        <v>346</v>
      </c>
      <c r="M164" s="2"/>
      <c r="N164" s="2"/>
      <c r="O164" s="67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>
      <c r="A165" s="2">
        <v>1</v>
      </c>
      <c r="B165" s="2" t="s">
        <v>321</v>
      </c>
      <c r="C165" s="2"/>
      <c r="D165" s="2" t="s">
        <v>321</v>
      </c>
      <c r="E165" s="2">
        <v>3</v>
      </c>
      <c r="F165" s="2" t="s">
        <v>697</v>
      </c>
      <c r="G165" s="2" t="s">
        <v>653</v>
      </c>
      <c r="H165" s="2">
        <v>28</v>
      </c>
      <c r="I165" s="2" t="s">
        <v>221</v>
      </c>
      <c r="J165" s="67" t="s">
        <v>228</v>
      </c>
      <c r="K165" s="67" t="s">
        <v>695</v>
      </c>
      <c r="L165" s="69" t="s">
        <v>346</v>
      </c>
      <c r="M165" s="2"/>
      <c r="N165" s="2"/>
      <c r="O165" s="67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>
      <c r="A166" s="2">
        <v>1</v>
      </c>
      <c r="B166" s="2" t="s">
        <v>321</v>
      </c>
      <c r="C166" s="2"/>
      <c r="D166" s="2" t="s">
        <v>321</v>
      </c>
      <c r="E166" s="2">
        <v>3</v>
      </c>
      <c r="F166" s="2" t="s">
        <v>697</v>
      </c>
      <c r="G166" s="2" t="s">
        <v>653</v>
      </c>
      <c r="H166" s="2">
        <v>29</v>
      </c>
      <c r="I166" s="2" t="s">
        <v>222</v>
      </c>
      <c r="J166" s="67" t="s">
        <v>228</v>
      </c>
      <c r="K166" s="67" t="s">
        <v>695</v>
      </c>
      <c r="L166" s="69" t="s">
        <v>346</v>
      </c>
      <c r="M166" s="2"/>
      <c r="N166" s="2"/>
      <c r="O166" s="67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>
      <c r="A167" s="2">
        <v>1</v>
      </c>
      <c r="B167" s="2" t="s">
        <v>321</v>
      </c>
      <c r="C167" s="2"/>
      <c r="D167" s="2" t="s">
        <v>321</v>
      </c>
      <c r="E167" s="2">
        <v>3</v>
      </c>
      <c r="F167" s="2" t="s">
        <v>697</v>
      </c>
      <c r="G167" s="2" t="s">
        <v>653</v>
      </c>
      <c r="H167" s="2">
        <v>30</v>
      </c>
      <c r="I167" s="2" t="s">
        <v>223</v>
      </c>
      <c r="J167" s="67" t="s">
        <v>228</v>
      </c>
      <c r="K167" s="67" t="s">
        <v>695</v>
      </c>
      <c r="L167" s="69" t="s">
        <v>346</v>
      </c>
      <c r="M167" s="2"/>
      <c r="N167" s="2"/>
      <c r="O167" s="67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>
      <c r="A168" s="2">
        <v>1</v>
      </c>
      <c r="B168" s="2" t="s">
        <v>321</v>
      </c>
      <c r="C168" s="2"/>
      <c r="D168" s="2" t="s">
        <v>321</v>
      </c>
      <c r="E168" s="2">
        <v>3</v>
      </c>
      <c r="F168" s="2" t="s">
        <v>697</v>
      </c>
      <c r="G168" s="2" t="s">
        <v>653</v>
      </c>
      <c r="H168" s="2">
        <v>31</v>
      </c>
      <c r="I168" s="2" t="s">
        <v>224</v>
      </c>
      <c r="J168" s="67" t="s">
        <v>228</v>
      </c>
      <c r="K168" s="67" t="s">
        <v>695</v>
      </c>
      <c r="L168" s="69" t="s">
        <v>346</v>
      </c>
      <c r="M168" s="2"/>
      <c r="N168" s="2"/>
      <c r="O168" s="67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>
      <c r="A169" s="2">
        <v>1</v>
      </c>
      <c r="B169" s="2" t="s">
        <v>321</v>
      </c>
      <c r="C169" s="2"/>
      <c r="D169" s="2" t="s">
        <v>321</v>
      </c>
      <c r="E169" s="2">
        <v>3</v>
      </c>
      <c r="F169" s="2" t="s">
        <v>697</v>
      </c>
      <c r="G169" s="2" t="s">
        <v>653</v>
      </c>
      <c r="H169" s="2">
        <v>32</v>
      </c>
      <c r="I169" s="2" t="s">
        <v>225</v>
      </c>
      <c r="J169" s="67" t="s">
        <v>228</v>
      </c>
      <c r="K169" s="67" t="s">
        <v>695</v>
      </c>
      <c r="L169" s="69" t="s">
        <v>346</v>
      </c>
      <c r="M169" s="2"/>
      <c r="N169" s="2"/>
      <c r="O169" s="67">
        <v>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>
      <c r="A170" s="2">
        <v>1</v>
      </c>
      <c r="B170" s="2" t="s">
        <v>321</v>
      </c>
      <c r="C170" s="2"/>
      <c r="D170" s="2" t="s">
        <v>321</v>
      </c>
      <c r="E170" s="2">
        <v>3</v>
      </c>
      <c r="F170" s="2" t="s">
        <v>697</v>
      </c>
      <c r="G170" s="2" t="s">
        <v>653</v>
      </c>
      <c r="H170" s="2">
        <v>33</v>
      </c>
      <c r="I170" s="2" t="s">
        <v>226</v>
      </c>
      <c r="J170" s="67" t="s">
        <v>228</v>
      </c>
      <c r="K170" s="67" t="s">
        <v>695</v>
      </c>
      <c r="L170" s="69" t="s">
        <v>346</v>
      </c>
      <c r="M170" s="125"/>
      <c r="N170" s="125"/>
      <c r="O170" s="144">
        <v>0</v>
      </c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</row>
    <row r="171" spans="1:44" ht="15" thickBot="1">
      <c r="A171" s="62">
        <v>1</v>
      </c>
      <c r="B171" s="62" t="s">
        <v>321</v>
      </c>
      <c r="C171" s="62"/>
      <c r="D171" s="62" t="s">
        <v>321</v>
      </c>
      <c r="E171" s="62">
        <v>3</v>
      </c>
      <c r="F171" s="62" t="s">
        <v>697</v>
      </c>
      <c r="G171" s="62" t="s">
        <v>653</v>
      </c>
      <c r="H171" s="2">
        <v>34</v>
      </c>
      <c r="I171" s="62" t="s">
        <v>227</v>
      </c>
      <c r="J171" s="92" t="s">
        <v>228</v>
      </c>
      <c r="K171" s="92" t="s">
        <v>695</v>
      </c>
      <c r="L171" s="108" t="s">
        <v>346</v>
      </c>
      <c r="M171" s="62"/>
      <c r="N171" s="62"/>
      <c r="O171" s="92">
        <v>0</v>
      </c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</row>
    <row r="172" spans="1:44">
      <c r="A172" s="2">
        <v>1</v>
      </c>
      <c r="B172" s="2" t="s">
        <v>321</v>
      </c>
      <c r="C172" s="2"/>
      <c r="D172" s="2" t="s">
        <v>321</v>
      </c>
      <c r="E172" s="2">
        <v>3</v>
      </c>
      <c r="F172" s="2" t="s">
        <v>697</v>
      </c>
      <c r="G172" s="2" t="s">
        <v>653</v>
      </c>
      <c r="H172" s="61">
        <v>35</v>
      </c>
      <c r="I172" s="61" t="s">
        <v>210</v>
      </c>
      <c r="J172" s="91" t="s">
        <v>230</v>
      </c>
      <c r="K172" s="67" t="s">
        <v>695</v>
      </c>
      <c r="L172" s="69" t="s">
        <v>346</v>
      </c>
      <c r="M172" s="2"/>
      <c r="N172" s="2"/>
      <c r="O172" s="67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>
      <c r="A173" s="2">
        <v>1</v>
      </c>
      <c r="B173" s="2" t="s">
        <v>321</v>
      </c>
      <c r="C173" s="2"/>
      <c r="D173" s="2" t="s">
        <v>321</v>
      </c>
      <c r="E173" s="2">
        <v>3</v>
      </c>
      <c r="F173" s="2" t="s">
        <v>697</v>
      </c>
      <c r="G173" s="2" t="s">
        <v>653</v>
      </c>
      <c r="H173" s="2">
        <v>36</v>
      </c>
      <c r="I173" s="2" t="s">
        <v>212</v>
      </c>
      <c r="J173" s="67" t="s">
        <v>230</v>
      </c>
      <c r="K173" s="67" t="s">
        <v>695</v>
      </c>
      <c r="L173" s="69" t="s">
        <v>346</v>
      </c>
      <c r="M173" s="2"/>
      <c r="N173" s="2"/>
      <c r="O173" s="67">
        <v>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>
      <c r="A174" s="2">
        <v>1</v>
      </c>
      <c r="B174" s="2" t="s">
        <v>321</v>
      </c>
      <c r="C174" s="2"/>
      <c r="D174" s="2" t="s">
        <v>321</v>
      </c>
      <c r="E174" s="2">
        <v>3</v>
      </c>
      <c r="F174" s="2" t="s">
        <v>697</v>
      </c>
      <c r="G174" s="2" t="s">
        <v>653</v>
      </c>
      <c r="H174" s="2">
        <v>37</v>
      </c>
      <c r="I174" s="2" t="s">
        <v>213</v>
      </c>
      <c r="J174" s="67" t="s">
        <v>230</v>
      </c>
      <c r="K174" s="67" t="s">
        <v>695</v>
      </c>
      <c r="L174" s="69" t="s">
        <v>346</v>
      </c>
      <c r="M174" s="2"/>
      <c r="N174" s="2"/>
      <c r="O174" s="67">
        <v>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>
      <c r="A175" s="2">
        <v>1</v>
      </c>
      <c r="B175" s="2" t="s">
        <v>321</v>
      </c>
      <c r="C175" s="2"/>
      <c r="D175" s="2" t="s">
        <v>321</v>
      </c>
      <c r="E175" s="2">
        <v>3</v>
      </c>
      <c r="F175" s="2" t="s">
        <v>697</v>
      </c>
      <c r="G175" s="2" t="s">
        <v>653</v>
      </c>
      <c r="H175" s="2">
        <v>38</v>
      </c>
      <c r="I175" s="2" t="s">
        <v>214</v>
      </c>
      <c r="J175" s="67" t="s">
        <v>230</v>
      </c>
      <c r="K175" s="67" t="s">
        <v>695</v>
      </c>
      <c r="L175" s="69" t="s">
        <v>346</v>
      </c>
      <c r="M175" s="2"/>
      <c r="N175" s="2"/>
      <c r="O175" s="67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>
      <c r="A176" s="2">
        <v>1</v>
      </c>
      <c r="B176" s="2" t="s">
        <v>321</v>
      </c>
      <c r="C176" s="2"/>
      <c r="D176" s="2" t="s">
        <v>321</v>
      </c>
      <c r="E176" s="2">
        <v>3</v>
      </c>
      <c r="F176" s="2" t="s">
        <v>697</v>
      </c>
      <c r="G176" s="2" t="s">
        <v>653</v>
      </c>
      <c r="H176" s="2">
        <v>39</v>
      </c>
      <c r="I176" s="2" t="s">
        <v>215</v>
      </c>
      <c r="J176" s="67" t="s">
        <v>230</v>
      </c>
      <c r="K176" s="67" t="s">
        <v>695</v>
      </c>
      <c r="L176" s="69" t="s">
        <v>346</v>
      </c>
      <c r="M176" s="2"/>
      <c r="N176" s="2"/>
      <c r="O176" s="67">
        <v>0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>
      <c r="A177" s="2">
        <v>1</v>
      </c>
      <c r="B177" s="2" t="s">
        <v>321</v>
      </c>
      <c r="C177" s="2"/>
      <c r="D177" s="2" t="s">
        <v>321</v>
      </c>
      <c r="E177" s="2">
        <v>3</v>
      </c>
      <c r="F177" s="2" t="s">
        <v>697</v>
      </c>
      <c r="G177" s="2" t="s">
        <v>653</v>
      </c>
      <c r="H177" s="2">
        <v>40</v>
      </c>
      <c r="I177" s="2" t="s">
        <v>216</v>
      </c>
      <c r="J177" s="67" t="s">
        <v>230</v>
      </c>
      <c r="K177" s="67" t="s">
        <v>695</v>
      </c>
      <c r="L177" s="69" t="s">
        <v>346</v>
      </c>
      <c r="M177" s="2"/>
      <c r="N177" s="2"/>
      <c r="O177" s="67">
        <v>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>
      <c r="A178" s="2">
        <v>1</v>
      </c>
      <c r="B178" s="2" t="s">
        <v>321</v>
      </c>
      <c r="C178" s="2"/>
      <c r="D178" s="2" t="s">
        <v>321</v>
      </c>
      <c r="E178" s="2">
        <v>3</v>
      </c>
      <c r="F178" s="2" t="s">
        <v>697</v>
      </c>
      <c r="G178" s="2" t="s">
        <v>653</v>
      </c>
      <c r="H178" s="2">
        <v>41</v>
      </c>
      <c r="I178" s="2" t="s">
        <v>217</v>
      </c>
      <c r="J178" s="67" t="s">
        <v>230</v>
      </c>
      <c r="K178" s="67" t="s">
        <v>695</v>
      </c>
      <c r="L178" s="69" t="s">
        <v>346</v>
      </c>
      <c r="M178" s="2"/>
      <c r="N178" s="2"/>
      <c r="O178" s="67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>
      <c r="A179" s="2">
        <v>1</v>
      </c>
      <c r="B179" s="2" t="s">
        <v>321</v>
      </c>
      <c r="C179" s="2"/>
      <c r="D179" s="2" t="s">
        <v>321</v>
      </c>
      <c r="E179" s="2">
        <v>3</v>
      </c>
      <c r="F179" s="2" t="s">
        <v>697</v>
      </c>
      <c r="G179" s="2" t="s">
        <v>653</v>
      </c>
      <c r="H179" s="2">
        <v>42</v>
      </c>
      <c r="I179" s="2" t="s">
        <v>218</v>
      </c>
      <c r="J179" s="67" t="s">
        <v>230</v>
      </c>
      <c r="K179" s="67" t="s">
        <v>695</v>
      </c>
      <c r="L179" s="69" t="s">
        <v>346</v>
      </c>
      <c r="M179" s="2"/>
      <c r="N179" s="2"/>
      <c r="O179" s="67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>
      <c r="A180" s="2">
        <v>1</v>
      </c>
      <c r="B180" s="2" t="s">
        <v>321</v>
      </c>
      <c r="C180" s="2"/>
      <c r="D180" s="2" t="s">
        <v>321</v>
      </c>
      <c r="E180" s="2">
        <v>3</v>
      </c>
      <c r="F180" s="2" t="s">
        <v>697</v>
      </c>
      <c r="G180" s="2" t="s">
        <v>653</v>
      </c>
      <c r="H180" s="2">
        <v>43</v>
      </c>
      <c r="I180" s="2" t="s">
        <v>219</v>
      </c>
      <c r="J180" s="67" t="s">
        <v>230</v>
      </c>
      <c r="K180" s="67" t="s">
        <v>695</v>
      </c>
      <c r="L180" s="69" t="s">
        <v>346</v>
      </c>
      <c r="M180" s="2"/>
      <c r="N180" s="2"/>
      <c r="O180" s="67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>
      <c r="A181" s="2">
        <v>1</v>
      </c>
      <c r="B181" s="2" t="s">
        <v>321</v>
      </c>
      <c r="C181" s="2"/>
      <c r="D181" s="2" t="s">
        <v>321</v>
      </c>
      <c r="E181" s="2">
        <v>3</v>
      </c>
      <c r="F181" s="2" t="s">
        <v>697</v>
      </c>
      <c r="G181" s="2" t="s">
        <v>653</v>
      </c>
      <c r="H181" s="2">
        <v>44</v>
      </c>
      <c r="I181" s="2" t="s">
        <v>220</v>
      </c>
      <c r="J181" s="67" t="s">
        <v>230</v>
      </c>
      <c r="K181" s="67" t="s">
        <v>695</v>
      </c>
      <c r="L181" s="69" t="s">
        <v>346</v>
      </c>
      <c r="M181" s="2"/>
      <c r="N181" s="2"/>
      <c r="O181" s="67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>
      <c r="A182" s="2">
        <v>1</v>
      </c>
      <c r="B182" s="2" t="s">
        <v>321</v>
      </c>
      <c r="C182" s="2"/>
      <c r="D182" s="2" t="s">
        <v>321</v>
      </c>
      <c r="E182" s="2">
        <v>3</v>
      </c>
      <c r="F182" s="2" t="s">
        <v>697</v>
      </c>
      <c r="G182" s="2" t="s">
        <v>653</v>
      </c>
      <c r="H182" s="2">
        <v>45</v>
      </c>
      <c r="I182" s="2" t="s">
        <v>221</v>
      </c>
      <c r="J182" s="67" t="s">
        <v>230</v>
      </c>
      <c r="K182" s="67" t="s">
        <v>695</v>
      </c>
      <c r="L182" s="69" t="s">
        <v>346</v>
      </c>
      <c r="M182" s="2"/>
      <c r="N182" s="2"/>
      <c r="O182" s="67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>
      <c r="A183" s="2">
        <v>1</v>
      </c>
      <c r="B183" s="2" t="s">
        <v>321</v>
      </c>
      <c r="C183" s="2"/>
      <c r="D183" s="2" t="s">
        <v>321</v>
      </c>
      <c r="E183" s="2">
        <v>3</v>
      </c>
      <c r="F183" s="2" t="s">
        <v>697</v>
      </c>
      <c r="G183" s="2" t="s">
        <v>653</v>
      </c>
      <c r="H183" s="2">
        <v>46</v>
      </c>
      <c r="I183" s="2" t="s">
        <v>222</v>
      </c>
      <c r="J183" s="67" t="s">
        <v>230</v>
      </c>
      <c r="K183" s="67" t="s">
        <v>695</v>
      </c>
      <c r="L183" s="69" t="s">
        <v>346</v>
      </c>
      <c r="M183" s="2"/>
      <c r="N183" s="2"/>
      <c r="O183" s="67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>
      <c r="A184" s="2">
        <v>1</v>
      </c>
      <c r="B184" s="2" t="s">
        <v>321</v>
      </c>
      <c r="C184" s="2"/>
      <c r="D184" s="2" t="s">
        <v>321</v>
      </c>
      <c r="E184" s="2">
        <v>3</v>
      </c>
      <c r="F184" s="2" t="s">
        <v>697</v>
      </c>
      <c r="G184" s="2" t="s">
        <v>653</v>
      </c>
      <c r="H184" s="2">
        <v>47</v>
      </c>
      <c r="I184" s="2" t="s">
        <v>223</v>
      </c>
      <c r="J184" s="67" t="s">
        <v>230</v>
      </c>
      <c r="K184" s="67" t="s">
        <v>695</v>
      </c>
      <c r="L184" s="69" t="s">
        <v>346</v>
      </c>
      <c r="M184" s="2"/>
      <c r="N184" s="2"/>
      <c r="O184" s="67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>
      <c r="A185" s="2">
        <v>1</v>
      </c>
      <c r="B185" s="2" t="s">
        <v>321</v>
      </c>
      <c r="C185" s="2"/>
      <c r="D185" s="2" t="s">
        <v>321</v>
      </c>
      <c r="E185" s="2">
        <v>3</v>
      </c>
      <c r="F185" s="2" t="s">
        <v>697</v>
      </c>
      <c r="G185" s="2" t="s">
        <v>653</v>
      </c>
      <c r="H185" s="2">
        <v>48</v>
      </c>
      <c r="I185" s="2" t="s">
        <v>224</v>
      </c>
      <c r="J185" s="67" t="s">
        <v>230</v>
      </c>
      <c r="K185" s="67" t="s">
        <v>695</v>
      </c>
      <c r="L185" s="69" t="s">
        <v>346</v>
      </c>
      <c r="M185" s="2"/>
      <c r="N185" s="2"/>
      <c r="O185" s="67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>
      <c r="A186" s="2">
        <v>1</v>
      </c>
      <c r="B186" s="2" t="s">
        <v>321</v>
      </c>
      <c r="C186" s="2"/>
      <c r="D186" s="2" t="s">
        <v>321</v>
      </c>
      <c r="E186" s="2">
        <v>3</v>
      </c>
      <c r="F186" s="2" t="s">
        <v>697</v>
      </c>
      <c r="G186" s="2" t="s">
        <v>653</v>
      </c>
      <c r="H186" s="2">
        <v>49</v>
      </c>
      <c r="I186" s="2" t="s">
        <v>225</v>
      </c>
      <c r="J186" s="67" t="s">
        <v>230</v>
      </c>
      <c r="K186" s="67" t="s">
        <v>695</v>
      </c>
      <c r="L186" s="69" t="s">
        <v>346</v>
      </c>
      <c r="M186" s="2"/>
      <c r="N186" s="2"/>
      <c r="O186" s="67">
        <v>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>
      <c r="A187" s="2">
        <v>1</v>
      </c>
      <c r="B187" s="2" t="s">
        <v>321</v>
      </c>
      <c r="C187" s="2"/>
      <c r="D187" s="2" t="s">
        <v>321</v>
      </c>
      <c r="E187" s="2">
        <v>3</v>
      </c>
      <c r="F187" s="2" t="s">
        <v>697</v>
      </c>
      <c r="G187" s="2" t="s">
        <v>653</v>
      </c>
      <c r="H187" s="2">
        <v>50</v>
      </c>
      <c r="I187" s="2" t="s">
        <v>226</v>
      </c>
      <c r="J187" s="67" t="s">
        <v>230</v>
      </c>
      <c r="K187" s="67" t="s">
        <v>695</v>
      </c>
      <c r="L187" s="69" t="s">
        <v>346</v>
      </c>
      <c r="M187" s="125"/>
      <c r="N187" s="125"/>
      <c r="O187" s="144">
        <v>0</v>
      </c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</row>
    <row r="188" spans="1:44" ht="15" thickBot="1">
      <c r="A188" s="62">
        <v>1</v>
      </c>
      <c r="B188" s="62" t="s">
        <v>321</v>
      </c>
      <c r="C188" s="62"/>
      <c r="D188" s="62" t="s">
        <v>321</v>
      </c>
      <c r="E188" s="62">
        <v>3</v>
      </c>
      <c r="F188" s="62" t="s">
        <v>697</v>
      </c>
      <c r="G188" s="62" t="s">
        <v>653</v>
      </c>
      <c r="H188" s="2">
        <v>51</v>
      </c>
      <c r="I188" s="62" t="s">
        <v>227</v>
      </c>
      <c r="J188" s="92" t="s">
        <v>230</v>
      </c>
      <c r="K188" s="92" t="s">
        <v>695</v>
      </c>
      <c r="L188" s="108" t="s">
        <v>346</v>
      </c>
      <c r="M188" s="62"/>
      <c r="N188" s="62"/>
      <c r="O188" s="92">
        <v>0</v>
      </c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</row>
    <row r="189" spans="1:44">
      <c r="A189" s="2">
        <v>1</v>
      </c>
      <c r="B189" s="2" t="s">
        <v>321</v>
      </c>
      <c r="C189" s="2"/>
      <c r="D189" s="2" t="s">
        <v>321</v>
      </c>
      <c r="E189" s="2">
        <v>3</v>
      </c>
      <c r="F189" s="2" t="s">
        <v>697</v>
      </c>
      <c r="G189" s="2" t="s">
        <v>653</v>
      </c>
      <c r="H189" s="61">
        <v>52</v>
      </c>
      <c r="I189" s="61" t="s">
        <v>210</v>
      </c>
      <c r="J189" s="91" t="s">
        <v>231</v>
      </c>
      <c r="K189" s="67" t="s">
        <v>695</v>
      </c>
      <c r="L189" s="69" t="s">
        <v>346</v>
      </c>
      <c r="M189" s="2"/>
      <c r="N189" s="2"/>
      <c r="O189" s="67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>
      <c r="A190" s="2">
        <v>1</v>
      </c>
      <c r="B190" s="2" t="s">
        <v>321</v>
      </c>
      <c r="C190" s="2"/>
      <c r="D190" s="2" t="s">
        <v>321</v>
      </c>
      <c r="E190" s="2">
        <v>3</v>
      </c>
      <c r="F190" s="2" t="s">
        <v>697</v>
      </c>
      <c r="G190" s="2" t="s">
        <v>653</v>
      </c>
      <c r="H190" s="2">
        <v>53</v>
      </c>
      <c r="I190" s="2" t="s">
        <v>212</v>
      </c>
      <c r="J190" s="67" t="s">
        <v>231</v>
      </c>
      <c r="K190" s="67" t="s">
        <v>695</v>
      </c>
      <c r="L190" s="69" t="s">
        <v>346</v>
      </c>
      <c r="M190" s="2"/>
      <c r="N190" s="2"/>
      <c r="O190" s="67">
        <v>0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>
      <c r="A191" s="2">
        <v>1</v>
      </c>
      <c r="B191" s="2" t="s">
        <v>321</v>
      </c>
      <c r="C191" s="2"/>
      <c r="D191" s="2" t="s">
        <v>321</v>
      </c>
      <c r="E191" s="2">
        <v>3</v>
      </c>
      <c r="F191" s="2" t="s">
        <v>697</v>
      </c>
      <c r="G191" s="2" t="s">
        <v>653</v>
      </c>
      <c r="H191" s="2">
        <v>54</v>
      </c>
      <c r="I191" s="2" t="s">
        <v>213</v>
      </c>
      <c r="J191" s="67" t="s">
        <v>231</v>
      </c>
      <c r="K191" s="67" t="s">
        <v>695</v>
      </c>
      <c r="L191" s="69" t="s">
        <v>346</v>
      </c>
      <c r="M191" s="2"/>
      <c r="N191" s="2"/>
      <c r="O191" s="67">
        <v>0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>
      <c r="A192" s="2">
        <v>1</v>
      </c>
      <c r="B192" s="2" t="s">
        <v>321</v>
      </c>
      <c r="C192" s="2"/>
      <c r="D192" s="2" t="s">
        <v>321</v>
      </c>
      <c r="E192" s="2">
        <v>3</v>
      </c>
      <c r="F192" s="2" t="s">
        <v>697</v>
      </c>
      <c r="G192" s="2" t="s">
        <v>653</v>
      </c>
      <c r="H192" s="2">
        <v>55</v>
      </c>
      <c r="I192" s="2" t="s">
        <v>214</v>
      </c>
      <c r="J192" s="67" t="s">
        <v>231</v>
      </c>
      <c r="K192" s="67" t="s">
        <v>695</v>
      </c>
      <c r="L192" s="69" t="s">
        <v>346</v>
      </c>
      <c r="M192" s="2"/>
      <c r="N192" s="2"/>
      <c r="O192" s="67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>
      <c r="A193" s="2">
        <v>1</v>
      </c>
      <c r="B193" s="2" t="s">
        <v>321</v>
      </c>
      <c r="C193" s="2"/>
      <c r="D193" s="2" t="s">
        <v>321</v>
      </c>
      <c r="E193" s="2">
        <v>3</v>
      </c>
      <c r="F193" s="2" t="s">
        <v>697</v>
      </c>
      <c r="G193" s="2" t="s">
        <v>653</v>
      </c>
      <c r="H193" s="2">
        <v>56</v>
      </c>
      <c r="I193" s="2" t="s">
        <v>215</v>
      </c>
      <c r="J193" s="67" t="s">
        <v>231</v>
      </c>
      <c r="K193" s="67" t="s">
        <v>695</v>
      </c>
      <c r="L193" s="69" t="s">
        <v>346</v>
      </c>
      <c r="M193" s="2"/>
      <c r="N193" s="2"/>
      <c r="O193" s="67">
        <v>0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>
      <c r="A194" s="2">
        <v>1</v>
      </c>
      <c r="B194" s="2" t="s">
        <v>321</v>
      </c>
      <c r="C194" s="2"/>
      <c r="D194" s="2" t="s">
        <v>321</v>
      </c>
      <c r="E194" s="2">
        <v>3</v>
      </c>
      <c r="F194" s="2" t="s">
        <v>697</v>
      </c>
      <c r="G194" s="2" t="s">
        <v>653</v>
      </c>
      <c r="H194" s="2">
        <v>57</v>
      </c>
      <c r="I194" s="2" t="s">
        <v>216</v>
      </c>
      <c r="J194" s="67" t="s">
        <v>231</v>
      </c>
      <c r="K194" s="67" t="s">
        <v>695</v>
      </c>
      <c r="L194" s="69" t="s">
        <v>346</v>
      </c>
      <c r="M194" s="2"/>
      <c r="N194" s="2"/>
      <c r="O194" s="67">
        <v>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>
      <c r="A195" s="2">
        <v>1</v>
      </c>
      <c r="B195" s="2" t="s">
        <v>321</v>
      </c>
      <c r="C195" s="2"/>
      <c r="D195" s="2" t="s">
        <v>321</v>
      </c>
      <c r="E195" s="2">
        <v>3</v>
      </c>
      <c r="F195" s="2" t="s">
        <v>697</v>
      </c>
      <c r="G195" s="2" t="s">
        <v>653</v>
      </c>
      <c r="H195" s="2">
        <v>58</v>
      </c>
      <c r="I195" s="2" t="s">
        <v>217</v>
      </c>
      <c r="J195" s="67" t="s">
        <v>231</v>
      </c>
      <c r="K195" s="67" t="s">
        <v>695</v>
      </c>
      <c r="L195" s="69" t="s">
        <v>346</v>
      </c>
      <c r="M195" s="2"/>
      <c r="N195" s="2"/>
      <c r="O195" s="67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>
      <c r="A196" s="2">
        <v>1</v>
      </c>
      <c r="B196" s="2" t="s">
        <v>321</v>
      </c>
      <c r="C196" s="2"/>
      <c r="D196" s="2" t="s">
        <v>321</v>
      </c>
      <c r="E196" s="2">
        <v>3</v>
      </c>
      <c r="F196" s="2" t="s">
        <v>697</v>
      </c>
      <c r="G196" s="2" t="s">
        <v>653</v>
      </c>
      <c r="H196" s="2">
        <v>59</v>
      </c>
      <c r="I196" s="2" t="s">
        <v>218</v>
      </c>
      <c r="J196" s="67" t="s">
        <v>231</v>
      </c>
      <c r="K196" s="67" t="s">
        <v>695</v>
      </c>
      <c r="L196" s="69" t="s">
        <v>346</v>
      </c>
      <c r="M196" s="2"/>
      <c r="N196" s="2"/>
      <c r="O196" s="67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>
      <c r="A197" s="2">
        <v>1</v>
      </c>
      <c r="B197" s="2" t="s">
        <v>321</v>
      </c>
      <c r="C197" s="2"/>
      <c r="D197" s="2" t="s">
        <v>321</v>
      </c>
      <c r="E197" s="2">
        <v>3</v>
      </c>
      <c r="F197" s="2" t="s">
        <v>697</v>
      </c>
      <c r="G197" s="2" t="s">
        <v>653</v>
      </c>
      <c r="H197" s="2">
        <v>60</v>
      </c>
      <c r="I197" s="2" t="s">
        <v>219</v>
      </c>
      <c r="J197" s="67" t="s">
        <v>231</v>
      </c>
      <c r="K197" s="67" t="s">
        <v>695</v>
      </c>
      <c r="L197" s="69" t="s">
        <v>346</v>
      </c>
      <c r="M197" s="2"/>
      <c r="N197" s="2"/>
      <c r="O197" s="67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>
      <c r="A198" s="2">
        <v>1</v>
      </c>
      <c r="B198" s="2" t="s">
        <v>321</v>
      </c>
      <c r="C198" s="2"/>
      <c r="D198" s="2" t="s">
        <v>321</v>
      </c>
      <c r="E198" s="2">
        <v>3</v>
      </c>
      <c r="F198" s="2" t="s">
        <v>697</v>
      </c>
      <c r="G198" s="2" t="s">
        <v>653</v>
      </c>
      <c r="H198" s="2">
        <v>61</v>
      </c>
      <c r="I198" s="2" t="s">
        <v>220</v>
      </c>
      <c r="J198" s="67" t="s">
        <v>231</v>
      </c>
      <c r="K198" s="67" t="s">
        <v>695</v>
      </c>
      <c r="L198" s="69" t="s">
        <v>346</v>
      </c>
      <c r="M198" s="2"/>
      <c r="N198" s="2"/>
      <c r="O198" s="67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>
      <c r="A199" s="2">
        <v>1</v>
      </c>
      <c r="B199" s="2" t="s">
        <v>321</v>
      </c>
      <c r="C199" s="2"/>
      <c r="D199" s="2" t="s">
        <v>321</v>
      </c>
      <c r="E199" s="2">
        <v>3</v>
      </c>
      <c r="F199" s="2" t="s">
        <v>697</v>
      </c>
      <c r="G199" s="2" t="s">
        <v>653</v>
      </c>
      <c r="H199" s="2">
        <v>62</v>
      </c>
      <c r="I199" s="2" t="s">
        <v>221</v>
      </c>
      <c r="J199" s="67" t="s">
        <v>231</v>
      </c>
      <c r="K199" s="67" t="s">
        <v>695</v>
      </c>
      <c r="L199" s="69" t="s">
        <v>346</v>
      </c>
      <c r="M199" s="2"/>
      <c r="N199" s="2"/>
      <c r="O199" s="67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>
      <c r="A200" s="2">
        <v>1</v>
      </c>
      <c r="B200" s="2" t="s">
        <v>321</v>
      </c>
      <c r="C200" s="2"/>
      <c r="D200" s="2" t="s">
        <v>321</v>
      </c>
      <c r="E200" s="2">
        <v>3</v>
      </c>
      <c r="F200" s="2" t="s">
        <v>697</v>
      </c>
      <c r="G200" s="2" t="s">
        <v>653</v>
      </c>
      <c r="H200" s="2">
        <v>63</v>
      </c>
      <c r="I200" s="2" t="s">
        <v>222</v>
      </c>
      <c r="J200" s="67" t="s">
        <v>231</v>
      </c>
      <c r="K200" s="67" t="s">
        <v>695</v>
      </c>
      <c r="L200" s="69" t="s">
        <v>346</v>
      </c>
      <c r="M200" s="2"/>
      <c r="N200" s="2"/>
      <c r="O200" s="67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>
      <c r="A201" s="2">
        <v>1</v>
      </c>
      <c r="B201" s="2" t="s">
        <v>321</v>
      </c>
      <c r="C201" s="2"/>
      <c r="D201" s="2" t="s">
        <v>321</v>
      </c>
      <c r="E201" s="2">
        <v>3</v>
      </c>
      <c r="F201" s="2" t="s">
        <v>697</v>
      </c>
      <c r="G201" s="2" t="s">
        <v>653</v>
      </c>
      <c r="H201" s="2">
        <v>64</v>
      </c>
      <c r="I201" s="2" t="s">
        <v>223</v>
      </c>
      <c r="J201" s="67" t="s">
        <v>231</v>
      </c>
      <c r="K201" s="67" t="s">
        <v>695</v>
      </c>
      <c r="L201" s="69" t="s">
        <v>346</v>
      </c>
      <c r="M201" s="2"/>
      <c r="N201" s="2"/>
      <c r="O201" s="67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>
      <c r="A202" s="2">
        <v>1</v>
      </c>
      <c r="B202" s="2" t="s">
        <v>321</v>
      </c>
      <c r="C202" s="2"/>
      <c r="D202" s="2" t="s">
        <v>321</v>
      </c>
      <c r="E202" s="2">
        <v>3</v>
      </c>
      <c r="F202" s="2" t="s">
        <v>697</v>
      </c>
      <c r="G202" s="2" t="s">
        <v>653</v>
      </c>
      <c r="H202" s="2">
        <v>65</v>
      </c>
      <c r="I202" s="2" t="s">
        <v>224</v>
      </c>
      <c r="J202" s="67" t="s">
        <v>231</v>
      </c>
      <c r="K202" s="67" t="s">
        <v>695</v>
      </c>
      <c r="L202" s="69" t="s">
        <v>346</v>
      </c>
      <c r="M202" s="2"/>
      <c r="N202" s="2"/>
      <c r="O202" s="67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>
      <c r="A203" s="2">
        <v>1</v>
      </c>
      <c r="B203" s="2" t="s">
        <v>321</v>
      </c>
      <c r="C203" s="2"/>
      <c r="D203" s="2" t="s">
        <v>321</v>
      </c>
      <c r="E203" s="2">
        <v>3</v>
      </c>
      <c r="F203" s="2" t="s">
        <v>697</v>
      </c>
      <c r="G203" s="2" t="s">
        <v>653</v>
      </c>
      <c r="H203" s="2">
        <v>66</v>
      </c>
      <c r="I203" s="2" t="s">
        <v>225</v>
      </c>
      <c r="J203" s="67" t="s">
        <v>231</v>
      </c>
      <c r="K203" s="67" t="s">
        <v>695</v>
      </c>
      <c r="L203" s="69" t="s">
        <v>346</v>
      </c>
      <c r="M203" s="2"/>
      <c r="N203" s="2"/>
      <c r="O203" s="67">
        <v>0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>
      <c r="A204" s="2">
        <v>1</v>
      </c>
      <c r="B204" s="2" t="s">
        <v>321</v>
      </c>
      <c r="C204" s="2"/>
      <c r="D204" s="2" t="s">
        <v>321</v>
      </c>
      <c r="E204" s="2">
        <v>3</v>
      </c>
      <c r="F204" s="2" t="s">
        <v>697</v>
      </c>
      <c r="G204" s="2" t="s">
        <v>653</v>
      </c>
      <c r="H204" s="2">
        <v>67</v>
      </c>
      <c r="I204" s="2" t="s">
        <v>226</v>
      </c>
      <c r="J204" s="67" t="s">
        <v>231</v>
      </c>
      <c r="K204" s="67" t="s">
        <v>695</v>
      </c>
      <c r="L204" s="69" t="s">
        <v>346</v>
      </c>
      <c r="M204" s="125"/>
      <c r="N204" s="125"/>
      <c r="O204" s="144">
        <v>0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</row>
    <row r="205" spans="1:44" ht="15" thickBot="1">
      <c r="A205" s="62">
        <v>1</v>
      </c>
      <c r="B205" s="62" t="s">
        <v>321</v>
      </c>
      <c r="C205" s="62"/>
      <c r="D205" s="62" t="s">
        <v>321</v>
      </c>
      <c r="E205" s="62">
        <v>3</v>
      </c>
      <c r="F205" s="62" t="s">
        <v>697</v>
      </c>
      <c r="G205" s="62" t="s">
        <v>653</v>
      </c>
      <c r="H205" s="2">
        <v>68</v>
      </c>
      <c r="I205" s="62" t="s">
        <v>227</v>
      </c>
      <c r="J205" s="92" t="s">
        <v>231</v>
      </c>
      <c r="K205" s="92" t="s">
        <v>695</v>
      </c>
      <c r="L205" s="108" t="s">
        <v>346</v>
      </c>
      <c r="M205" s="62"/>
      <c r="N205" s="62"/>
      <c r="O205" s="92">
        <v>0</v>
      </c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</row>
    <row r="206" spans="1:44">
      <c r="A206" s="2">
        <v>1</v>
      </c>
      <c r="B206" s="2" t="s">
        <v>321</v>
      </c>
      <c r="C206" s="2"/>
      <c r="D206" s="2" t="s">
        <v>321</v>
      </c>
      <c r="E206" s="2">
        <v>4</v>
      </c>
      <c r="F206" s="2" t="s">
        <v>698</v>
      </c>
      <c r="G206" s="2" t="s">
        <v>653</v>
      </c>
      <c r="H206" s="2">
        <v>1</v>
      </c>
      <c r="I206" s="2" t="s">
        <v>210</v>
      </c>
      <c r="J206" s="67" t="s">
        <v>211</v>
      </c>
      <c r="K206" s="67" t="s">
        <v>695</v>
      </c>
      <c r="L206" s="69" t="s">
        <v>346</v>
      </c>
      <c r="M206" s="67"/>
      <c r="N206" s="149"/>
      <c r="O206" s="67">
        <v>22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>
      <c r="A207" s="2">
        <v>1</v>
      </c>
      <c r="B207" s="2" t="s">
        <v>321</v>
      </c>
      <c r="C207" s="2"/>
      <c r="D207" s="2" t="s">
        <v>321</v>
      </c>
      <c r="E207" s="2">
        <v>4</v>
      </c>
      <c r="F207" s="2" t="s">
        <v>698</v>
      </c>
      <c r="G207" s="2" t="s">
        <v>653</v>
      </c>
      <c r="H207" s="2">
        <v>2</v>
      </c>
      <c r="I207" s="2" t="s">
        <v>212</v>
      </c>
      <c r="J207" s="67" t="s">
        <v>211</v>
      </c>
      <c r="K207" s="67" t="s">
        <v>695</v>
      </c>
      <c r="L207" s="69" t="s">
        <v>346</v>
      </c>
      <c r="M207" s="67"/>
      <c r="N207" s="149"/>
      <c r="O207" s="67">
        <v>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>
      <c r="A208" s="2">
        <v>1</v>
      </c>
      <c r="B208" s="2" t="s">
        <v>321</v>
      </c>
      <c r="C208" s="2"/>
      <c r="D208" s="2" t="s">
        <v>321</v>
      </c>
      <c r="E208" s="2">
        <v>4</v>
      </c>
      <c r="F208" s="2" t="s">
        <v>698</v>
      </c>
      <c r="G208" s="2" t="s">
        <v>653</v>
      </c>
      <c r="H208" s="2">
        <v>3</v>
      </c>
      <c r="I208" s="2" t="s">
        <v>213</v>
      </c>
      <c r="J208" s="67" t="s">
        <v>211</v>
      </c>
      <c r="K208" s="67" t="s">
        <v>695</v>
      </c>
      <c r="L208" s="70" t="s">
        <v>346</v>
      </c>
      <c r="M208" s="67"/>
      <c r="N208" s="150"/>
      <c r="O208" s="67">
        <v>0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>
      <c r="A209" s="2">
        <v>1</v>
      </c>
      <c r="B209" s="2" t="s">
        <v>321</v>
      </c>
      <c r="C209" s="2"/>
      <c r="D209" s="2" t="s">
        <v>321</v>
      </c>
      <c r="E209" s="2">
        <v>4</v>
      </c>
      <c r="F209" s="2" t="s">
        <v>698</v>
      </c>
      <c r="G209" s="2" t="s">
        <v>653</v>
      </c>
      <c r="H209" s="2">
        <v>4</v>
      </c>
      <c r="I209" s="2" t="s">
        <v>214</v>
      </c>
      <c r="J209" s="67" t="s">
        <v>211</v>
      </c>
      <c r="K209" s="67" t="s">
        <v>695</v>
      </c>
      <c r="L209" s="69" t="s">
        <v>346</v>
      </c>
      <c r="M209" s="67"/>
      <c r="N209" s="149"/>
      <c r="O209" s="67">
        <v>22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>
      <c r="A210" s="2">
        <v>1</v>
      </c>
      <c r="B210" s="2" t="s">
        <v>321</v>
      </c>
      <c r="C210" s="2"/>
      <c r="D210" s="2" t="s">
        <v>321</v>
      </c>
      <c r="E210" s="2">
        <v>4</v>
      </c>
      <c r="F210" s="2" t="s">
        <v>698</v>
      </c>
      <c r="G210" s="2" t="s">
        <v>653</v>
      </c>
      <c r="H210" s="2">
        <v>5</v>
      </c>
      <c r="I210" s="2" t="s">
        <v>215</v>
      </c>
      <c r="J210" s="67" t="s">
        <v>211</v>
      </c>
      <c r="K210" s="67" t="s">
        <v>695</v>
      </c>
      <c r="L210" s="69" t="s">
        <v>346</v>
      </c>
      <c r="M210" s="67"/>
      <c r="N210" s="149"/>
      <c r="O210" s="67">
        <v>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>
      <c r="A211" s="2">
        <v>1</v>
      </c>
      <c r="B211" s="2" t="s">
        <v>321</v>
      </c>
      <c r="C211" s="2"/>
      <c r="D211" s="2" t="s">
        <v>321</v>
      </c>
      <c r="E211" s="2">
        <v>4</v>
      </c>
      <c r="F211" s="2" t="s">
        <v>698</v>
      </c>
      <c r="G211" s="2" t="s">
        <v>653</v>
      </c>
      <c r="H211" s="2">
        <v>6</v>
      </c>
      <c r="I211" s="2" t="s">
        <v>216</v>
      </c>
      <c r="J211" s="67" t="s">
        <v>211</v>
      </c>
      <c r="K211" s="67" t="s">
        <v>695</v>
      </c>
      <c r="L211" s="69" t="s">
        <v>346</v>
      </c>
      <c r="M211" s="67"/>
      <c r="N211" s="149"/>
      <c r="O211" s="67">
        <v>0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>
      <c r="A212" s="2">
        <v>1</v>
      </c>
      <c r="B212" s="2" t="s">
        <v>321</v>
      </c>
      <c r="C212" s="2"/>
      <c r="D212" s="2" t="s">
        <v>321</v>
      </c>
      <c r="E212" s="2">
        <v>4</v>
      </c>
      <c r="F212" s="2" t="s">
        <v>698</v>
      </c>
      <c r="G212" s="2" t="s">
        <v>653</v>
      </c>
      <c r="H212" s="2">
        <v>7</v>
      </c>
      <c r="I212" s="2" t="s">
        <v>217</v>
      </c>
      <c r="J212" s="67" t="s">
        <v>211</v>
      </c>
      <c r="K212" s="67" t="s">
        <v>695</v>
      </c>
      <c r="L212" s="69" t="s">
        <v>346</v>
      </c>
      <c r="M212" s="67"/>
      <c r="N212" s="149"/>
      <c r="O212" s="67">
        <v>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>
      <c r="A213" s="2">
        <v>1</v>
      </c>
      <c r="B213" s="2" t="s">
        <v>321</v>
      </c>
      <c r="C213" s="2"/>
      <c r="D213" s="2" t="s">
        <v>321</v>
      </c>
      <c r="E213" s="2">
        <v>4</v>
      </c>
      <c r="F213" s="2" t="s">
        <v>698</v>
      </c>
      <c r="G213" s="2" t="s">
        <v>653</v>
      </c>
      <c r="H213" s="2">
        <v>8</v>
      </c>
      <c r="I213" s="2" t="s">
        <v>218</v>
      </c>
      <c r="J213" s="67" t="s">
        <v>211</v>
      </c>
      <c r="K213" s="67" t="s">
        <v>695</v>
      </c>
      <c r="L213" s="69" t="s">
        <v>346</v>
      </c>
      <c r="M213" s="67"/>
      <c r="N213" s="149"/>
      <c r="O213" s="67">
        <v>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>
      <c r="A214" s="2">
        <v>1</v>
      </c>
      <c r="B214" s="2" t="s">
        <v>321</v>
      </c>
      <c r="C214" s="2"/>
      <c r="D214" s="2" t="s">
        <v>321</v>
      </c>
      <c r="E214" s="2">
        <v>4</v>
      </c>
      <c r="F214" s="2" t="s">
        <v>698</v>
      </c>
      <c r="G214" s="2" t="s">
        <v>653</v>
      </c>
      <c r="H214" s="2">
        <v>9</v>
      </c>
      <c r="I214" s="2" t="s">
        <v>219</v>
      </c>
      <c r="J214" s="67" t="s">
        <v>211</v>
      </c>
      <c r="K214" s="67" t="s">
        <v>695</v>
      </c>
      <c r="L214" s="69" t="s">
        <v>346</v>
      </c>
      <c r="M214" s="67"/>
      <c r="N214" s="149"/>
      <c r="O214" s="67">
        <v>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>
      <c r="A215" s="2">
        <v>1</v>
      </c>
      <c r="B215" s="2" t="s">
        <v>321</v>
      </c>
      <c r="C215" s="2"/>
      <c r="D215" s="2" t="s">
        <v>321</v>
      </c>
      <c r="E215" s="2">
        <v>4</v>
      </c>
      <c r="F215" s="2" t="s">
        <v>698</v>
      </c>
      <c r="G215" s="2" t="s">
        <v>653</v>
      </c>
      <c r="H215" s="2">
        <v>10</v>
      </c>
      <c r="I215" s="2" t="s">
        <v>220</v>
      </c>
      <c r="J215" s="67" t="s">
        <v>211</v>
      </c>
      <c r="K215" s="67" t="s">
        <v>695</v>
      </c>
      <c r="L215" s="69" t="s">
        <v>346</v>
      </c>
      <c r="M215" s="67"/>
      <c r="N215" s="149"/>
      <c r="O215" s="67">
        <v>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>
      <c r="A216" s="2">
        <v>1</v>
      </c>
      <c r="B216" s="2" t="s">
        <v>321</v>
      </c>
      <c r="C216" s="2"/>
      <c r="D216" s="2" t="s">
        <v>321</v>
      </c>
      <c r="E216" s="2">
        <v>4</v>
      </c>
      <c r="F216" s="2" t="s">
        <v>698</v>
      </c>
      <c r="G216" s="2" t="s">
        <v>653</v>
      </c>
      <c r="H216" s="2">
        <v>11</v>
      </c>
      <c r="I216" s="2" t="s">
        <v>221</v>
      </c>
      <c r="J216" s="67" t="s">
        <v>211</v>
      </c>
      <c r="K216" s="67" t="s">
        <v>695</v>
      </c>
      <c r="L216" s="69" t="s">
        <v>346</v>
      </c>
      <c r="M216" s="67"/>
      <c r="N216" s="149"/>
      <c r="O216" s="67">
        <v>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>
      <c r="A217" s="2">
        <v>1</v>
      </c>
      <c r="B217" s="2" t="s">
        <v>321</v>
      </c>
      <c r="C217" s="2"/>
      <c r="D217" s="2" t="s">
        <v>321</v>
      </c>
      <c r="E217" s="2">
        <v>4</v>
      </c>
      <c r="F217" s="2" t="s">
        <v>698</v>
      </c>
      <c r="G217" s="2" t="s">
        <v>653</v>
      </c>
      <c r="H217" s="2">
        <v>12</v>
      </c>
      <c r="I217" s="2" t="s">
        <v>222</v>
      </c>
      <c r="J217" s="67" t="s">
        <v>211</v>
      </c>
      <c r="K217" s="67" t="s">
        <v>695</v>
      </c>
      <c r="L217" s="69" t="s">
        <v>346</v>
      </c>
      <c r="M217" s="67"/>
      <c r="N217" s="149"/>
      <c r="O217" s="67">
        <v>22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>
      <c r="A218" s="2">
        <v>1</v>
      </c>
      <c r="B218" s="2" t="s">
        <v>321</v>
      </c>
      <c r="C218" s="2"/>
      <c r="D218" s="2" t="s">
        <v>321</v>
      </c>
      <c r="E218" s="2">
        <v>4</v>
      </c>
      <c r="F218" s="2" t="s">
        <v>698</v>
      </c>
      <c r="G218" s="2" t="s">
        <v>653</v>
      </c>
      <c r="H218" s="2">
        <v>13</v>
      </c>
      <c r="I218" s="2" t="s">
        <v>223</v>
      </c>
      <c r="J218" s="67" t="s">
        <v>211</v>
      </c>
      <c r="K218" s="67" t="s">
        <v>695</v>
      </c>
      <c r="L218" s="69" t="s">
        <v>346</v>
      </c>
      <c r="M218" s="67"/>
      <c r="N218" s="149"/>
      <c r="O218" s="67">
        <v>22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>
      <c r="A219" s="2">
        <v>1</v>
      </c>
      <c r="B219" s="2" t="s">
        <v>321</v>
      </c>
      <c r="C219" s="2"/>
      <c r="D219" s="2" t="s">
        <v>321</v>
      </c>
      <c r="E219" s="2">
        <v>4</v>
      </c>
      <c r="F219" s="2" t="s">
        <v>698</v>
      </c>
      <c r="G219" s="2" t="s">
        <v>653</v>
      </c>
      <c r="H219" s="2">
        <v>14</v>
      </c>
      <c r="I219" s="2" t="s">
        <v>224</v>
      </c>
      <c r="J219" s="67" t="s">
        <v>211</v>
      </c>
      <c r="K219" s="67" t="s">
        <v>695</v>
      </c>
      <c r="L219" s="69" t="s">
        <v>346</v>
      </c>
      <c r="M219" s="67"/>
      <c r="N219" s="149"/>
      <c r="O219" s="67">
        <v>22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>
      <c r="A220" s="2">
        <v>1</v>
      </c>
      <c r="B220" s="2" t="s">
        <v>321</v>
      </c>
      <c r="C220" s="2"/>
      <c r="D220" s="2" t="s">
        <v>321</v>
      </c>
      <c r="E220" s="2">
        <v>4</v>
      </c>
      <c r="F220" s="2" t="s">
        <v>698</v>
      </c>
      <c r="G220" s="2" t="s">
        <v>653</v>
      </c>
      <c r="H220" s="2">
        <v>15</v>
      </c>
      <c r="I220" s="2" t="s">
        <v>225</v>
      </c>
      <c r="J220" s="67" t="s">
        <v>211</v>
      </c>
      <c r="K220" s="67" t="s">
        <v>695</v>
      </c>
      <c r="L220" s="69" t="s">
        <v>346</v>
      </c>
      <c r="M220" s="67"/>
      <c r="N220" s="149"/>
      <c r="O220" s="67">
        <v>0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>
      <c r="A221" s="2">
        <v>1</v>
      </c>
      <c r="B221" s="2" t="s">
        <v>321</v>
      </c>
      <c r="C221" s="2"/>
      <c r="D221" s="2" t="s">
        <v>321</v>
      </c>
      <c r="E221" s="2">
        <v>4</v>
      </c>
      <c r="F221" s="2" t="s">
        <v>698</v>
      </c>
      <c r="G221" s="2" t="s">
        <v>653</v>
      </c>
      <c r="H221" s="2">
        <v>16</v>
      </c>
      <c r="I221" s="2" t="s">
        <v>226</v>
      </c>
      <c r="J221" s="67" t="s">
        <v>211</v>
      </c>
      <c r="K221" s="67" t="s">
        <v>695</v>
      </c>
      <c r="L221" s="69" t="s">
        <v>346</v>
      </c>
      <c r="M221" s="144"/>
      <c r="N221" s="149"/>
      <c r="O221" s="144">
        <v>0</v>
      </c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A221" s="125"/>
      <c r="AB221" s="125"/>
      <c r="AC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</row>
    <row r="222" spans="1:44" ht="15" thickBot="1">
      <c r="A222" s="62">
        <v>1</v>
      </c>
      <c r="B222" s="62" t="s">
        <v>321</v>
      </c>
      <c r="C222" s="62"/>
      <c r="D222" s="62" t="s">
        <v>321</v>
      </c>
      <c r="E222" s="62">
        <v>4</v>
      </c>
      <c r="F222" s="62" t="s">
        <v>698</v>
      </c>
      <c r="G222" s="62" t="s">
        <v>653</v>
      </c>
      <c r="H222" s="2">
        <v>17</v>
      </c>
      <c r="I222" s="62" t="s">
        <v>227</v>
      </c>
      <c r="J222" s="92" t="s">
        <v>211</v>
      </c>
      <c r="K222" s="92" t="s">
        <v>695</v>
      </c>
      <c r="L222" s="108" t="s">
        <v>346</v>
      </c>
      <c r="M222" s="92"/>
      <c r="N222" s="151"/>
      <c r="O222" s="92">
        <v>0</v>
      </c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</row>
    <row r="223" spans="1:44">
      <c r="A223" s="61">
        <v>1</v>
      </c>
      <c r="B223" s="61" t="s">
        <v>321</v>
      </c>
      <c r="C223" s="61"/>
      <c r="D223" s="61" t="s">
        <v>321</v>
      </c>
      <c r="E223" s="61">
        <v>4</v>
      </c>
      <c r="F223" s="61" t="s">
        <v>698</v>
      </c>
      <c r="G223" s="61" t="s">
        <v>653</v>
      </c>
      <c r="H223" s="61">
        <v>18</v>
      </c>
      <c r="I223" s="61" t="s">
        <v>210</v>
      </c>
      <c r="J223" s="91" t="s">
        <v>228</v>
      </c>
      <c r="K223" s="91" t="s">
        <v>695</v>
      </c>
      <c r="L223" s="107" t="s">
        <v>346</v>
      </c>
      <c r="M223" s="61"/>
      <c r="N223" s="152"/>
      <c r="O223" s="91">
        <v>22</v>
      </c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</row>
    <row r="224" spans="1:44">
      <c r="A224" s="2">
        <v>1</v>
      </c>
      <c r="B224" s="2" t="s">
        <v>321</v>
      </c>
      <c r="C224" s="2"/>
      <c r="D224" s="2" t="s">
        <v>321</v>
      </c>
      <c r="E224" s="2">
        <v>4</v>
      </c>
      <c r="F224" s="2" t="s">
        <v>698</v>
      </c>
      <c r="G224" s="2" t="s">
        <v>653</v>
      </c>
      <c r="H224" s="2">
        <v>19</v>
      </c>
      <c r="I224" s="2" t="s">
        <v>212</v>
      </c>
      <c r="J224" s="67" t="s">
        <v>228</v>
      </c>
      <c r="K224" s="67" t="s">
        <v>695</v>
      </c>
      <c r="L224" s="69" t="s">
        <v>346</v>
      </c>
      <c r="M224" s="2"/>
      <c r="N224" s="149"/>
      <c r="O224" s="67">
        <v>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>
      <c r="A225" s="2">
        <v>1</v>
      </c>
      <c r="B225" s="2" t="s">
        <v>321</v>
      </c>
      <c r="C225" s="2"/>
      <c r="D225" s="2" t="s">
        <v>321</v>
      </c>
      <c r="E225" s="2">
        <v>4</v>
      </c>
      <c r="F225" s="2" t="s">
        <v>698</v>
      </c>
      <c r="G225" s="2" t="s">
        <v>653</v>
      </c>
      <c r="H225" s="2">
        <v>20</v>
      </c>
      <c r="I225" s="2" t="s">
        <v>213</v>
      </c>
      <c r="J225" s="67" t="s">
        <v>228</v>
      </c>
      <c r="K225" s="67" t="s">
        <v>695</v>
      </c>
      <c r="L225" s="69" t="s">
        <v>346</v>
      </c>
      <c r="M225" s="2"/>
      <c r="N225" s="149"/>
      <c r="O225" s="67">
        <v>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>
      <c r="A226" s="2">
        <v>1</v>
      </c>
      <c r="B226" s="2" t="s">
        <v>321</v>
      </c>
      <c r="C226" s="2"/>
      <c r="D226" s="2" t="s">
        <v>321</v>
      </c>
      <c r="E226" s="2">
        <v>4</v>
      </c>
      <c r="F226" s="2" t="s">
        <v>698</v>
      </c>
      <c r="G226" s="2" t="s">
        <v>653</v>
      </c>
      <c r="H226" s="2">
        <v>21</v>
      </c>
      <c r="I226" s="2" t="s">
        <v>214</v>
      </c>
      <c r="J226" s="67" t="s">
        <v>228</v>
      </c>
      <c r="K226" s="67" t="s">
        <v>695</v>
      </c>
      <c r="L226" s="69" t="s">
        <v>346</v>
      </c>
      <c r="M226" s="2"/>
      <c r="N226" s="149"/>
      <c r="O226" s="67">
        <v>22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>
      <c r="A227" s="2">
        <v>1</v>
      </c>
      <c r="B227" s="2" t="s">
        <v>321</v>
      </c>
      <c r="C227" s="2"/>
      <c r="D227" s="2" t="s">
        <v>321</v>
      </c>
      <c r="E227" s="2">
        <v>4</v>
      </c>
      <c r="F227" s="2" t="s">
        <v>698</v>
      </c>
      <c r="G227" s="2" t="s">
        <v>653</v>
      </c>
      <c r="H227" s="2">
        <v>22</v>
      </c>
      <c r="I227" s="2" t="s">
        <v>215</v>
      </c>
      <c r="J227" s="67" t="s">
        <v>228</v>
      </c>
      <c r="K227" s="67" t="s">
        <v>695</v>
      </c>
      <c r="L227" s="69" t="s">
        <v>346</v>
      </c>
      <c r="M227" s="2"/>
      <c r="N227" s="149"/>
      <c r="O227" s="194">
        <v>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>
      <c r="A228" s="2">
        <v>1</v>
      </c>
      <c r="B228" s="2" t="s">
        <v>321</v>
      </c>
      <c r="C228" s="2"/>
      <c r="D228" s="2" t="s">
        <v>321</v>
      </c>
      <c r="E228" s="2">
        <v>4</v>
      </c>
      <c r="F228" s="2" t="s">
        <v>698</v>
      </c>
      <c r="G228" s="2" t="s">
        <v>653</v>
      </c>
      <c r="H228" s="2">
        <v>23</v>
      </c>
      <c r="I228" s="2" t="s">
        <v>216</v>
      </c>
      <c r="J228" s="67" t="s">
        <v>228</v>
      </c>
      <c r="K228" s="67" t="s">
        <v>695</v>
      </c>
      <c r="L228" s="69" t="s">
        <v>346</v>
      </c>
      <c r="M228" s="2"/>
      <c r="N228" s="149"/>
      <c r="O228" s="194">
        <v>0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>
      <c r="A229" s="2">
        <v>1</v>
      </c>
      <c r="B229" s="2" t="s">
        <v>321</v>
      </c>
      <c r="C229" s="2"/>
      <c r="D229" s="2" t="s">
        <v>321</v>
      </c>
      <c r="E229" s="2">
        <v>4</v>
      </c>
      <c r="F229" s="2" t="s">
        <v>698</v>
      </c>
      <c r="G229" s="2" t="s">
        <v>653</v>
      </c>
      <c r="H229" s="2">
        <v>24</v>
      </c>
      <c r="I229" s="2" t="s">
        <v>217</v>
      </c>
      <c r="J229" s="67" t="s">
        <v>228</v>
      </c>
      <c r="K229" s="67" t="s">
        <v>695</v>
      </c>
      <c r="L229" s="69" t="s">
        <v>346</v>
      </c>
      <c r="M229" s="2"/>
      <c r="N229" s="149"/>
      <c r="O229" s="194">
        <v>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>
      <c r="A230" s="2">
        <v>1</v>
      </c>
      <c r="B230" s="2" t="s">
        <v>321</v>
      </c>
      <c r="C230" s="2"/>
      <c r="D230" s="2" t="s">
        <v>321</v>
      </c>
      <c r="E230" s="2">
        <v>4</v>
      </c>
      <c r="F230" s="2" t="s">
        <v>698</v>
      </c>
      <c r="G230" s="2" t="s">
        <v>653</v>
      </c>
      <c r="H230" s="2">
        <v>25</v>
      </c>
      <c r="I230" s="2" t="s">
        <v>218</v>
      </c>
      <c r="J230" s="67" t="s">
        <v>228</v>
      </c>
      <c r="K230" s="67" t="s">
        <v>695</v>
      </c>
      <c r="L230" s="69" t="s">
        <v>346</v>
      </c>
      <c r="M230" s="2"/>
      <c r="N230" s="149"/>
      <c r="O230" s="194">
        <v>0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>
      <c r="A231" s="2">
        <v>1</v>
      </c>
      <c r="B231" s="2" t="s">
        <v>321</v>
      </c>
      <c r="C231" s="2"/>
      <c r="D231" s="2" t="s">
        <v>321</v>
      </c>
      <c r="E231" s="2">
        <v>4</v>
      </c>
      <c r="F231" s="2" t="s">
        <v>698</v>
      </c>
      <c r="G231" s="2" t="s">
        <v>653</v>
      </c>
      <c r="H231" s="2">
        <v>26</v>
      </c>
      <c r="I231" s="2" t="s">
        <v>219</v>
      </c>
      <c r="J231" s="67" t="s">
        <v>228</v>
      </c>
      <c r="K231" s="67" t="s">
        <v>695</v>
      </c>
      <c r="L231" s="69" t="s">
        <v>346</v>
      </c>
      <c r="M231" s="2"/>
      <c r="N231" s="149"/>
      <c r="O231" s="194">
        <v>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>
      <c r="A232" s="2">
        <v>1</v>
      </c>
      <c r="B232" s="2" t="s">
        <v>321</v>
      </c>
      <c r="C232" s="2"/>
      <c r="D232" s="2" t="s">
        <v>321</v>
      </c>
      <c r="E232" s="2">
        <v>4</v>
      </c>
      <c r="F232" s="2" t="s">
        <v>698</v>
      </c>
      <c r="G232" s="2" t="s">
        <v>653</v>
      </c>
      <c r="H232" s="2">
        <v>27</v>
      </c>
      <c r="I232" s="2" t="s">
        <v>220</v>
      </c>
      <c r="J232" s="67" t="s">
        <v>228</v>
      </c>
      <c r="K232" s="67" t="s">
        <v>695</v>
      </c>
      <c r="L232" s="69" t="s">
        <v>346</v>
      </c>
      <c r="M232" s="2"/>
      <c r="N232" s="149"/>
      <c r="O232" s="194">
        <v>0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>
      <c r="A233" s="2">
        <v>1</v>
      </c>
      <c r="B233" s="2" t="s">
        <v>321</v>
      </c>
      <c r="C233" s="2"/>
      <c r="D233" s="2" t="s">
        <v>321</v>
      </c>
      <c r="E233" s="2">
        <v>4</v>
      </c>
      <c r="F233" s="2" t="s">
        <v>698</v>
      </c>
      <c r="G233" s="2" t="s">
        <v>653</v>
      </c>
      <c r="H233" s="2">
        <v>28</v>
      </c>
      <c r="I233" s="2" t="s">
        <v>221</v>
      </c>
      <c r="J233" s="67" t="s">
        <v>228</v>
      </c>
      <c r="K233" s="67" t="s">
        <v>695</v>
      </c>
      <c r="L233" s="69" t="s">
        <v>346</v>
      </c>
      <c r="M233" s="2"/>
      <c r="N233" s="149"/>
      <c r="O233" s="194">
        <v>0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>
      <c r="A234" s="2">
        <v>1</v>
      </c>
      <c r="B234" s="2" t="s">
        <v>321</v>
      </c>
      <c r="C234" s="2"/>
      <c r="D234" s="2" t="s">
        <v>321</v>
      </c>
      <c r="E234" s="2">
        <v>4</v>
      </c>
      <c r="F234" s="2" t="s">
        <v>698</v>
      </c>
      <c r="G234" s="2" t="s">
        <v>653</v>
      </c>
      <c r="H234" s="2">
        <v>29</v>
      </c>
      <c r="I234" s="2" t="s">
        <v>222</v>
      </c>
      <c r="J234" s="67" t="s">
        <v>228</v>
      </c>
      <c r="K234" s="67" t="s">
        <v>695</v>
      </c>
      <c r="L234" s="69" t="s">
        <v>346</v>
      </c>
      <c r="M234" s="2"/>
      <c r="N234" s="149"/>
      <c r="O234" s="67">
        <v>22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>
      <c r="A235" s="2">
        <v>1</v>
      </c>
      <c r="B235" s="2" t="s">
        <v>321</v>
      </c>
      <c r="C235" s="2"/>
      <c r="D235" s="2" t="s">
        <v>321</v>
      </c>
      <c r="E235" s="2">
        <v>4</v>
      </c>
      <c r="F235" s="2" t="s">
        <v>698</v>
      </c>
      <c r="G235" s="2" t="s">
        <v>653</v>
      </c>
      <c r="H235" s="2">
        <v>30</v>
      </c>
      <c r="I235" s="2" t="s">
        <v>223</v>
      </c>
      <c r="J235" s="67" t="s">
        <v>228</v>
      </c>
      <c r="K235" s="67" t="s">
        <v>695</v>
      </c>
      <c r="L235" s="69" t="s">
        <v>346</v>
      </c>
      <c r="M235" s="2"/>
      <c r="N235" s="149"/>
      <c r="O235" s="67">
        <v>22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>
      <c r="A236" s="2">
        <v>1</v>
      </c>
      <c r="B236" s="2" t="s">
        <v>321</v>
      </c>
      <c r="C236" s="2"/>
      <c r="D236" s="2" t="s">
        <v>321</v>
      </c>
      <c r="E236" s="2">
        <v>4</v>
      </c>
      <c r="F236" s="2" t="s">
        <v>698</v>
      </c>
      <c r="G236" s="2" t="s">
        <v>653</v>
      </c>
      <c r="H236" s="2">
        <v>31</v>
      </c>
      <c r="I236" s="2" t="s">
        <v>224</v>
      </c>
      <c r="J236" s="67" t="s">
        <v>228</v>
      </c>
      <c r="K236" s="67" t="s">
        <v>695</v>
      </c>
      <c r="L236" s="69" t="s">
        <v>346</v>
      </c>
      <c r="M236" s="2"/>
      <c r="N236" s="149"/>
      <c r="O236" s="67">
        <v>22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>
      <c r="A237" s="2">
        <v>1</v>
      </c>
      <c r="B237" s="2" t="s">
        <v>321</v>
      </c>
      <c r="C237" s="2"/>
      <c r="D237" s="2" t="s">
        <v>321</v>
      </c>
      <c r="E237" s="2">
        <v>4</v>
      </c>
      <c r="F237" s="2" t="s">
        <v>698</v>
      </c>
      <c r="G237" s="2" t="s">
        <v>653</v>
      </c>
      <c r="H237" s="2">
        <v>32</v>
      </c>
      <c r="I237" s="2" t="s">
        <v>225</v>
      </c>
      <c r="J237" s="67" t="s">
        <v>228</v>
      </c>
      <c r="K237" s="67" t="s">
        <v>695</v>
      </c>
      <c r="L237" s="69" t="s">
        <v>346</v>
      </c>
      <c r="M237" s="2"/>
      <c r="N237" s="149"/>
      <c r="O237" s="67">
        <v>0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>
      <c r="A238" s="2">
        <v>1</v>
      </c>
      <c r="B238" s="2" t="s">
        <v>321</v>
      </c>
      <c r="C238" s="2"/>
      <c r="D238" s="2" t="s">
        <v>321</v>
      </c>
      <c r="E238" s="2">
        <v>4</v>
      </c>
      <c r="F238" s="2" t="s">
        <v>698</v>
      </c>
      <c r="G238" s="2" t="s">
        <v>653</v>
      </c>
      <c r="H238" s="2">
        <v>33</v>
      </c>
      <c r="I238" s="2" t="s">
        <v>226</v>
      </c>
      <c r="J238" s="67" t="s">
        <v>228</v>
      </c>
      <c r="K238" s="67" t="s">
        <v>695</v>
      </c>
      <c r="L238" s="69" t="s">
        <v>346</v>
      </c>
      <c r="M238" s="125"/>
      <c r="N238" s="149"/>
      <c r="O238" s="144">
        <v>0</v>
      </c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N238" s="125"/>
      <c r="AO238" s="125"/>
      <c r="AP238" s="125"/>
      <c r="AQ238" s="125"/>
      <c r="AR238" s="125"/>
    </row>
    <row r="239" spans="1:44" ht="15" thickBot="1">
      <c r="A239" s="62">
        <v>1</v>
      </c>
      <c r="B239" s="62" t="s">
        <v>321</v>
      </c>
      <c r="C239" s="62"/>
      <c r="D239" s="62" t="s">
        <v>321</v>
      </c>
      <c r="E239" s="62">
        <v>4</v>
      </c>
      <c r="F239" s="62" t="s">
        <v>698</v>
      </c>
      <c r="G239" s="62" t="s">
        <v>653</v>
      </c>
      <c r="H239" s="2">
        <v>34</v>
      </c>
      <c r="I239" s="62" t="s">
        <v>227</v>
      </c>
      <c r="J239" s="92" t="s">
        <v>228</v>
      </c>
      <c r="K239" s="92" t="s">
        <v>695</v>
      </c>
      <c r="L239" s="108" t="s">
        <v>346</v>
      </c>
      <c r="M239" s="62"/>
      <c r="N239" s="151"/>
      <c r="O239" s="92">
        <v>0</v>
      </c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</row>
    <row r="240" spans="1:44">
      <c r="A240" s="2">
        <v>1</v>
      </c>
      <c r="B240" s="2" t="s">
        <v>321</v>
      </c>
      <c r="C240" s="2"/>
      <c r="D240" s="2" t="s">
        <v>321</v>
      </c>
      <c r="E240" s="2">
        <v>4</v>
      </c>
      <c r="F240" s="2" t="s">
        <v>698</v>
      </c>
      <c r="G240" s="2" t="s">
        <v>653</v>
      </c>
      <c r="H240" s="61">
        <v>35</v>
      </c>
      <c r="I240" s="61" t="s">
        <v>210</v>
      </c>
      <c r="J240" s="91" t="s">
        <v>230</v>
      </c>
      <c r="K240" s="67" t="s">
        <v>695</v>
      </c>
      <c r="L240" s="69" t="s">
        <v>346</v>
      </c>
      <c r="M240" s="2"/>
      <c r="N240" s="31"/>
      <c r="O240" s="67">
        <v>22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>
      <c r="A241" s="2">
        <v>1</v>
      </c>
      <c r="B241" s="2" t="s">
        <v>321</v>
      </c>
      <c r="C241" s="2"/>
      <c r="D241" s="2" t="s">
        <v>321</v>
      </c>
      <c r="E241" s="2">
        <v>4</v>
      </c>
      <c r="F241" s="2" t="s">
        <v>698</v>
      </c>
      <c r="G241" s="2" t="s">
        <v>653</v>
      </c>
      <c r="H241" s="2">
        <v>36</v>
      </c>
      <c r="I241" s="2" t="s">
        <v>212</v>
      </c>
      <c r="J241" s="67" t="s">
        <v>230</v>
      </c>
      <c r="K241" s="67" t="s">
        <v>695</v>
      </c>
      <c r="L241" s="69" t="s">
        <v>346</v>
      </c>
      <c r="M241" s="2"/>
      <c r="N241" s="31"/>
      <c r="O241" s="67">
        <v>0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>
      <c r="A242" s="2">
        <v>1</v>
      </c>
      <c r="B242" s="2" t="s">
        <v>321</v>
      </c>
      <c r="C242" s="2"/>
      <c r="D242" s="2" t="s">
        <v>321</v>
      </c>
      <c r="E242" s="2">
        <v>4</v>
      </c>
      <c r="F242" s="2" t="s">
        <v>698</v>
      </c>
      <c r="G242" s="2" t="s">
        <v>653</v>
      </c>
      <c r="H242" s="2">
        <v>37</v>
      </c>
      <c r="I242" s="2" t="s">
        <v>213</v>
      </c>
      <c r="J242" s="67" t="s">
        <v>230</v>
      </c>
      <c r="K242" s="67" t="s">
        <v>695</v>
      </c>
      <c r="L242" s="69" t="s">
        <v>346</v>
      </c>
      <c r="M242" s="2"/>
      <c r="N242" s="31"/>
      <c r="O242" s="67">
        <v>0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>
      <c r="A243" s="2">
        <v>1</v>
      </c>
      <c r="B243" s="2" t="s">
        <v>321</v>
      </c>
      <c r="C243" s="2"/>
      <c r="D243" s="2" t="s">
        <v>321</v>
      </c>
      <c r="E243" s="2">
        <v>4</v>
      </c>
      <c r="F243" s="2" t="s">
        <v>698</v>
      </c>
      <c r="G243" s="2" t="s">
        <v>653</v>
      </c>
      <c r="H243" s="2">
        <v>38</v>
      </c>
      <c r="I243" s="2" t="s">
        <v>214</v>
      </c>
      <c r="J243" s="67" t="s">
        <v>230</v>
      </c>
      <c r="K243" s="67" t="s">
        <v>695</v>
      </c>
      <c r="L243" s="69" t="s">
        <v>346</v>
      </c>
      <c r="M243" s="2"/>
      <c r="N243" s="31"/>
      <c r="O243" s="67">
        <v>22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>
      <c r="A244" s="2">
        <v>1</v>
      </c>
      <c r="B244" s="2" t="s">
        <v>321</v>
      </c>
      <c r="C244" s="2"/>
      <c r="D244" s="2" t="s">
        <v>321</v>
      </c>
      <c r="E244" s="2">
        <v>4</v>
      </c>
      <c r="F244" s="2" t="s">
        <v>698</v>
      </c>
      <c r="G244" s="2" t="s">
        <v>653</v>
      </c>
      <c r="H244" s="2">
        <v>39</v>
      </c>
      <c r="I244" s="2" t="s">
        <v>215</v>
      </c>
      <c r="J244" s="67" t="s">
        <v>230</v>
      </c>
      <c r="K244" s="67" t="s">
        <v>695</v>
      </c>
      <c r="L244" s="69" t="s">
        <v>346</v>
      </c>
      <c r="M244" s="2"/>
      <c r="N244" s="31"/>
      <c r="O244" s="194">
        <v>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>
      <c r="A245" s="2">
        <v>1</v>
      </c>
      <c r="B245" s="2" t="s">
        <v>321</v>
      </c>
      <c r="C245" s="2"/>
      <c r="D245" s="2" t="s">
        <v>321</v>
      </c>
      <c r="E245" s="2">
        <v>4</v>
      </c>
      <c r="F245" s="2" t="s">
        <v>698</v>
      </c>
      <c r="G245" s="2" t="s">
        <v>653</v>
      </c>
      <c r="H245" s="2">
        <v>40</v>
      </c>
      <c r="I245" s="2" t="s">
        <v>216</v>
      </c>
      <c r="J245" s="67" t="s">
        <v>230</v>
      </c>
      <c r="K245" s="67" t="s">
        <v>695</v>
      </c>
      <c r="L245" s="69" t="s">
        <v>346</v>
      </c>
      <c r="M245" s="2"/>
      <c r="N245" s="31"/>
      <c r="O245" s="194">
        <v>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>
      <c r="A246" s="2">
        <v>1</v>
      </c>
      <c r="B246" s="2" t="s">
        <v>321</v>
      </c>
      <c r="C246" s="2"/>
      <c r="D246" s="2" t="s">
        <v>321</v>
      </c>
      <c r="E246" s="2">
        <v>4</v>
      </c>
      <c r="F246" s="2" t="s">
        <v>698</v>
      </c>
      <c r="G246" s="2" t="s">
        <v>653</v>
      </c>
      <c r="H246" s="2">
        <v>41</v>
      </c>
      <c r="I246" s="2" t="s">
        <v>217</v>
      </c>
      <c r="J246" s="67" t="s">
        <v>230</v>
      </c>
      <c r="K246" s="67" t="s">
        <v>695</v>
      </c>
      <c r="L246" s="69" t="s">
        <v>346</v>
      </c>
      <c r="M246" s="2"/>
      <c r="N246" s="31"/>
      <c r="O246" s="194">
        <v>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>
      <c r="A247" s="2">
        <v>1</v>
      </c>
      <c r="B247" s="2" t="s">
        <v>321</v>
      </c>
      <c r="C247" s="2"/>
      <c r="D247" s="2" t="s">
        <v>321</v>
      </c>
      <c r="E247" s="2">
        <v>4</v>
      </c>
      <c r="F247" s="2" t="s">
        <v>698</v>
      </c>
      <c r="G247" s="2" t="s">
        <v>653</v>
      </c>
      <c r="H247" s="2">
        <v>42</v>
      </c>
      <c r="I247" s="2" t="s">
        <v>218</v>
      </c>
      <c r="J247" s="67" t="s">
        <v>230</v>
      </c>
      <c r="K247" s="67" t="s">
        <v>695</v>
      </c>
      <c r="L247" s="69" t="s">
        <v>346</v>
      </c>
      <c r="M247" s="2"/>
      <c r="N247" s="31"/>
      <c r="O247" s="194">
        <v>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>
      <c r="A248" s="2">
        <v>1</v>
      </c>
      <c r="B248" s="2" t="s">
        <v>321</v>
      </c>
      <c r="C248" s="2"/>
      <c r="D248" s="2" t="s">
        <v>321</v>
      </c>
      <c r="E248" s="2">
        <v>4</v>
      </c>
      <c r="F248" s="2" t="s">
        <v>698</v>
      </c>
      <c r="G248" s="2" t="s">
        <v>653</v>
      </c>
      <c r="H248" s="2">
        <v>43</v>
      </c>
      <c r="I248" s="2" t="s">
        <v>219</v>
      </c>
      <c r="J248" s="67" t="s">
        <v>230</v>
      </c>
      <c r="K248" s="67" t="s">
        <v>695</v>
      </c>
      <c r="L248" s="69" t="s">
        <v>346</v>
      </c>
      <c r="M248" s="2"/>
      <c r="N248" s="31"/>
      <c r="O248" s="194">
        <v>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>
      <c r="A249" s="2">
        <v>1</v>
      </c>
      <c r="B249" s="2" t="s">
        <v>321</v>
      </c>
      <c r="C249" s="2"/>
      <c r="D249" s="2" t="s">
        <v>321</v>
      </c>
      <c r="E249" s="2">
        <v>4</v>
      </c>
      <c r="F249" s="2" t="s">
        <v>698</v>
      </c>
      <c r="G249" s="2" t="s">
        <v>653</v>
      </c>
      <c r="H249" s="2">
        <v>44</v>
      </c>
      <c r="I249" s="2" t="s">
        <v>220</v>
      </c>
      <c r="J249" s="67" t="s">
        <v>230</v>
      </c>
      <c r="K249" s="67" t="s">
        <v>695</v>
      </c>
      <c r="L249" s="69" t="s">
        <v>346</v>
      </c>
      <c r="M249" s="2"/>
      <c r="N249" s="31"/>
      <c r="O249" s="194">
        <v>0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>
      <c r="A250" s="2">
        <v>1</v>
      </c>
      <c r="B250" s="2" t="s">
        <v>321</v>
      </c>
      <c r="C250" s="2"/>
      <c r="D250" s="2" t="s">
        <v>321</v>
      </c>
      <c r="E250" s="2">
        <v>4</v>
      </c>
      <c r="F250" s="2" t="s">
        <v>698</v>
      </c>
      <c r="G250" s="2" t="s">
        <v>653</v>
      </c>
      <c r="H250" s="2">
        <v>45</v>
      </c>
      <c r="I250" s="2" t="s">
        <v>221</v>
      </c>
      <c r="J250" s="67" t="s">
        <v>230</v>
      </c>
      <c r="K250" s="67" t="s">
        <v>695</v>
      </c>
      <c r="L250" s="69" t="s">
        <v>346</v>
      </c>
      <c r="M250" s="2"/>
      <c r="N250" s="31"/>
      <c r="O250" s="194">
        <v>0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>
      <c r="A251" s="2">
        <v>1</v>
      </c>
      <c r="B251" s="2" t="s">
        <v>321</v>
      </c>
      <c r="C251" s="2"/>
      <c r="D251" s="2" t="s">
        <v>321</v>
      </c>
      <c r="E251" s="2">
        <v>4</v>
      </c>
      <c r="F251" s="2" t="s">
        <v>698</v>
      </c>
      <c r="G251" s="2" t="s">
        <v>653</v>
      </c>
      <c r="H251" s="2">
        <v>46</v>
      </c>
      <c r="I251" s="2" t="s">
        <v>222</v>
      </c>
      <c r="J251" s="67" t="s">
        <v>230</v>
      </c>
      <c r="K251" s="67" t="s">
        <v>695</v>
      </c>
      <c r="L251" s="69" t="s">
        <v>346</v>
      </c>
      <c r="M251" s="2"/>
      <c r="N251" s="31"/>
      <c r="O251" s="67">
        <v>22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>
      <c r="A252" s="2">
        <v>1</v>
      </c>
      <c r="B252" s="2" t="s">
        <v>321</v>
      </c>
      <c r="C252" s="2"/>
      <c r="D252" s="2" t="s">
        <v>321</v>
      </c>
      <c r="E252" s="2">
        <v>4</v>
      </c>
      <c r="F252" s="2" t="s">
        <v>698</v>
      </c>
      <c r="G252" s="2" t="s">
        <v>653</v>
      </c>
      <c r="H252" s="2">
        <v>47</v>
      </c>
      <c r="I252" s="2" t="s">
        <v>223</v>
      </c>
      <c r="J252" s="67" t="s">
        <v>230</v>
      </c>
      <c r="K252" s="67" t="s">
        <v>695</v>
      </c>
      <c r="L252" s="69" t="s">
        <v>346</v>
      </c>
      <c r="M252" s="2"/>
      <c r="N252" s="31"/>
      <c r="O252" s="67">
        <v>22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>
      <c r="A253" s="2">
        <v>1</v>
      </c>
      <c r="B253" s="2" t="s">
        <v>321</v>
      </c>
      <c r="C253" s="2"/>
      <c r="D253" s="2" t="s">
        <v>321</v>
      </c>
      <c r="E253" s="2">
        <v>4</v>
      </c>
      <c r="F253" s="2" t="s">
        <v>698</v>
      </c>
      <c r="G253" s="2" t="s">
        <v>653</v>
      </c>
      <c r="H253" s="2">
        <v>48</v>
      </c>
      <c r="I253" s="2" t="s">
        <v>224</v>
      </c>
      <c r="J253" s="67" t="s">
        <v>230</v>
      </c>
      <c r="K253" s="67" t="s">
        <v>695</v>
      </c>
      <c r="L253" s="69" t="s">
        <v>346</v>
      </c>
      <c r="M253" s="2"/>
      <c r="N253" s="31"/>
      <c r="O253" s="67">
        <v>22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>
      <c r="A254" s="2">
        <v>1</v>
      </c>
      <c r="B254" s="2" t="s">
        <v>321</v>
      </c>
      <c r="C254" s="2"/>
      <c r="D254" s="2" t="s">
        <v>321</v>
      </c>
      <c r="E254" s="2">
        <v>4</v>
      </c>
      <c r="F254" s="2" t="s">
        <v>698</v>
      </c>
      <c r="G254" s="2" t="s">
        <v>653</v>
      </c>
      <c r="H254" s="2">
        <v>49</v>
      </c>
      <c r="I254" s="2" t="s">
        <v>225</v>
      </c>
      <c r="J254" s="67" t="s">
        <v>230</v>
      </c>
      <c r="K254" s="67" t="s">
        <v>695</v>
      </c>
      <c r="L254" s="69" t="s">
        <v>346</v>
      </c>
      <c r="M254" s="2"/>
      <c r="N254" s="31"/>
      <c r="O254" s="67">
        <v>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>
      <c r="A255" s="2">
        <v>1</v>
      </c>
      <c r="B255" s="2" t="s">
        <v>321</v>
      </c>
      <c r="C255" s="2"/>
      <c r="D255" s="2" t="s">
        <v>321</v>
      </c>
      <c r="E255" s="2">
        <v>4</v>
      </c>
      <c r="F255" s="2" t="s">
        <v>698</v>
      </c>
      <c r="G255" s="2" t="s">
        <v>653</v>
      </c>
      <c r="H255" s="2">
        <v>50</v>
      </c>
      <c r="I255" s="2" t="s">
        <v>226</v>
      </c>
      <c r="J255" s="67" t="s">
        <v>230</v>
      </c>
      <c r="K255" s="67" t="s">
        <v>695</v>
      </c>
      <c r="L255" s="69" t="s">
        <v>346</v>
      </c>
      <c r="M255" s="125"/>
      <c r="N255" s="31"/>
      <c r="O255" s="144">
        <v>0</v>
      </c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A255" s="125"/>
      <c r="AB255" s="125"/>
      <c r="AC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N255" s="125"/>
      <c r="AO255" s="125"/>
      <c r="AP255" s="125"/>
      <c r="AQ255" s="125"/>
      <c r="AR255" s="125"/>
    </row>
    <row r="256" spans="1:44" ht="15" thickBot="1">
      <c r="A256" s="62">
        <v>1</v>
      </c>
      <c r="B256" s="62" t="s">
        <v>321</v>
      </c>
      <c r="C256" s="62"/>
      <c r="D256" s="62" t="s">
        <v>321</v>
      </c>
      <c r="E256" s="62">
        <v>4</v>
      </c>
      <c r="F256" s="62" t="s">
        <v>698</v>
      </c>
      <c r="G256" s="62" t="s">
        <v>653</v>
      </c>
      <c r="H256" s="2">
        <v>51</v>
      </c>
      <c r="I256" s="62" t="s">
        <v>227</v>
      </c>
      <c r="J256" s="92" t="s">
        <v>230</v>
      </c>
      <c r="K256" s="92" t="s">
        <v>695</v>
      </c>
      <c r="L256" s="108" t="s">
        <v>346</v>
      </c>
      <c r="M256" s="62"/>
      <c r="N256" s="148"/>
      <c r="O256" s="92">
        <v>0</v>
      </c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</row>
    <row r="257" spans="1:44">
      <c r="A257" s="2">
        <v>1</v>
      </c>
      <c r="B257" s="2" t="s">
        <v>321</v>
      </c>
      <c r="C257" s="2"/>
      <c r="D257" s="2" t="s">
        <v>321</v>
      </c>
      <c r="E257" s="2">
        <v>4</v>
      </c>
      <c r="F257" s="2" t="s">
        <v>698</v>
      </c>
      <c r="G257" s="2" t="s">
        <v>653</v>
      </c>
      <c r="H257" s="61">
        <v>52</v>
      </c>
      <c r="I257" s="61" t="s">
        <v>210</v>
      </c>
      <c r="J257" s="91" t="s">
        <v>231</v>
      </c>
      <c r="K257" s="67" t="s">
        <v>695</v>
      </c>
      <c r="L257" s="69" t="s">
        <v>346</v>
      </c>
      <c r="M257" s="2"/>
      <c r="N257" s="31"/>
      <c r="O257" s="67">
        <v>22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>
      <c r="A258" s="2">
        <v>1</v>
      </c>
      <c r="B258" s="2" t="s">
        <v>321</v>
      </c>
      <c r="C258" s="2"/>
      <c r="D258" s="2" t="s">
        <v>321</v>
      </c>
      <c r="E258" s="2">
        <v>4</v>
      </c>
      <c r="F258" s="2" t="s">
        <v>698</v>
      </c>
      <c r="G258" s="2" t="s">
        <v>653</v>
      </c>
      <c r="H258" s="2">
        <v>53</v>
      </c>
      <c r="I258" s="2" t="s">
        <v>212</v>
      </c>
      <c r="J258" s="67" t="s">
        <v>231</v>
      </c>
      <c r="K258" s="67" t="s">
        <v>695</v>
      </c>
      <c r="L258" s="69" t="s">
        <v>346</v>
      </c>
      <c r="M258" s="2"/>
      <c r="N258" s="31"/>
      <c r="O258" s="67">
        <v>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>
      <c r="A259" s="2">
        <v>1</v>
      </c>
      <c r="B259" s="2" t="s">
        <v>321</v>
      </c>
      <c r="C259" s="2"/>
      <c r="D259" s="2" t="s">
        <v>321</v>
      </c>
      <c r="E259" s="2">
        <v>4</v>
      </c>
      <c r="F259" s="2" t="s">
        <v>698</v>
      </c>
      <c r="G259" s="2" t="s">
        <v>653</v>
      </c>
      <c r="H259" s="2">
        <v>54</v>
      </c>
      <c r="I259" s="2" t="s">
        <v>213</v>
      </c>
      <c r="J259" s="67" t="s">
        <v>231</v>
      </c>
      <c r="K259" s="67" t="s">
        <v>695</v>
      </c>
      <c r="L259" s="69" t="s">
        <v>346</v>
      </c>
      <c r="M259" s="2"/>
      <c r="N259" s="31"/>
      <c r="O259" s="67">
        <v>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>
      <c r="A260" s="2">
        <v>1</v>
      </c>
      <c r="B260" s="2" t="s">
        <v>321</v>
      </c>
      <c r="C260" s="2"/>
      <c r="D260" s="2" t="s">
        <v>321</v>
      </c>
      <c r="E260" s="2">
        <v>4</v>
      </c>
      <c r="F260" s="2" t="s">
        <v>698</v>
      </c>
      <c r="G260" s="2" t="s">
        <v>653</v>
      </c>
      <c r="H260" s="2">
        <v>55</v>
      </c>
      <c r="I260" s="2" t="s">
        <v>214</v>
      </c>
      <c r="J260" s="67" t="s">
        <v>231</v>
      </c>
      <c r="K260" s="67" t="s">
        <v>695</v>
      </c>
      <c r="L260" s="69" t="s">
        <v>346</v>
      </c>
      <c r="M260" s="2"/>
      <c r="N260" s="31"/>
      <c r="O260" s="67">
        <v>22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>
      <c r="A261" s="2">
        <v>1</v>
      </c>
      <c r="B261" s="2" t="s">
        <v>321</v>
      </c>
      <c r="C261" s="2"/>
      <c r="D261" s="2" t="s">
        <v>321</v>
      </c>
      <c r="E261" s="2">
        <v>4</v>
      </c>
      <c r="F261" s="2" t="s">
        <v>698</v>
      </c>
      <c r="G261" s="2" t="s">
        <v>653</v>
      </c>
      <c r="H261" s="2">
        <v>56</v>
      </c>
      <c r="I261" s="2" t="s">
        <v>215</v>
      </c>
      <c r="J261" s="67" t="s">
        <v>231</v>
      </c>
      <c r="K261" s="67" t="s">
        <v>695</v>
      </c>
      <c r="L261" s="69" t="s">
        <v>346</v>
      </c>
      <c r="M261" s="2"/>
      <c r="N261" s="31"/>
      <c r="O261" s="194">
        <v>0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>
      <c r="A262" s="2">
        <v>1</v>
      </c>
      <c r="B262" s="2" t="s">
        <v>321</v>
      </c>
      <c r="C262" s="2"/>
      <c r="D262" s="2" t="s">
        <v>321</v>
      </c>
      <c r="E262" s="2">
        <v>4</v>
      </c>
      <c r="F262" s="2" t="s">
        <v>698</v>
      </c>
      <c r="G262" s="2" t="s">
        <v>653</v>
      </c>
      <c r="H262" s="2">
        <v>57</v>
      </c>
      <c r="I262" s="2" t="s">
        <v>216</v>
      </c>
      <c r="J262" s="67" t="s">
        <v>231</v>
      </c>
      <c r="K262" s="67" t="s">
        <v>695</v>
      </c>
      <c r="L262" s="69" t="s">
        <v>346</v>
      </c>
      <c r="M262" s="2"/>
      <c r="N262" s="31"/>
      <c r="O262" s="194">
        <v>0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>
      <c r="A263" s="2">
        <v>1</v>
      </c>
      <c r="B263" s="2" t="s">
        <v>321</v>
      </c>
      <c r="C263" s="2"/>
      <c r="D263" s="2" t="s">
        <v>321</v>
      </c>
      <c r="E263" s="2">
        <v>4</v>
      </c>
      <c r="F263" s="2" t="s">
        <v>698</v>
      </c>
      <c r="G263" s="2" t="s">
        <v>653</v>
      </c>
      <c r="H263" s="2">
        <v>58</v>
      </c>
      <c r="I263" s="2" t="s">
        <v>217</v>
      </c>
      <c r="J263" s="67" t="s">
        <v>231</v>
      </c>
      <c r="K263" s="67" t="s">
        <v>695</v>
      </c>
      <c r="L263" s="69" t="s">
        <v>346</v>
      </c>
      <c r="M263" s="2"/>
      <c r="N263" s="31"/>
      <c r="O263" s="194">
        <v>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>
      <c r="A264" s="2">
        <v>1</v>
      </c>
      <c r="B264" s="2" t="s">
        <v>321</v>
      </c>
      <c r="C264" s="2"/>
      <c r="D264" s="2" t="s">
        <v>321</v>
      </c>
      <c r="E264" s="2">
        <v>4</v>
      </c>
      <c r="F264" s="2" t="s">
        <v>698</v>
      </c>
      <c r="G264" s="2" t="s">
        <v>653</v>
      </c>
      <c r="H264" s="2">
        <v>59</v>
      </c>
      <c r="I264" s="2" t="s">
        <v>218</v>
      </c>
      <c r="J264" s="67" t="s">
        <v>231</v>
      </c>
      <c r="K264" s="67" t="s">
        <v>695</v>
      </c>
      <c r="L264" s="69" t="s">
        <v>346</v>
      </c>
      <c r="M264" s="2"/>
      <c r="N264" s="31"/>
      <c r="O264" s="194">
        <v>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>
      <c r="A265" s="2">
        <v>1</v>
      </c>
      <c r="B265" s="2" t="s">
        <v>321</v>
      </c>
      <c r="C265" s="2"/>
      <c r="D265" s="2" t="s">
        <v>321</v>
      </c>
      <c r="E265" s="2">
        <v>4</v>
      </c>
      <c r="F265" s="2" t="s">
        <v>698</v>
      </c>
      <c r="G265" s="2" t="s">
        <v>653</v>
      </c>
      <c r="H265" s="2">
        <v>60</v>
      </c>
      <c r="I265" s="2" t="s">
        <v>219</v>
      </c>
      <c r="J265" s="67" t="s">
        <v>231</v>
      </c>
      <c r="K265" s="67" t="s">
        <v>695</v>
      </c>
      <c r="L265" s="69" t="s">
        <v>346</v>
      </c>
      <c r="M265" s="2"/>
      <c r="N265" s="31"/>
      <c r="O265" s="194">
        <v>0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>
      <c r="A266" s="2">
        <v>1</v>
      </c>
      <c r="B266" s="2" t="s">
        <v>321</v>
      </c>
      <c r="C266" s="2"/>
      <c r="D266" s="2" t="s">
        <v>321</v>
      </c>
      <c r="E266" s="2">
        <v>4</v>
      </c>
      <c r="F266" s="2" t="s">
        <v>698</v>
      </c>
      <c r="G266" s="2" t="s">
        <v>653</v>
      </c>
      <c r="H266" s="2">
        <v>61</v>
      </c>
      <c r="I266" s="2" t="s">
        <v>220</v>
      </c>
      <c r="J266" s="67" t="s">
        <v>231</v>
      </c>
      <c r="K266" s="67" t="s">
        <v>695</v>
      </c>
      <c r="L266" s="69" t="s">
        <v>346</v>
      </c>
      <c r="M266" s="2"/>
      <c r="N266" s="31"/>
      <c r="O266" s="194">
        <v>0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>
      <c r="A267" s="2">
        <v>1</v>
      </c>
      <c r="B267" s="2" t="s">
        <v>321</v>
      </c>
      <c r="C267" s="2"/>
      <c r="D267" s="2" t="s">
        <v>321</v>
      </c>
      <c r="E267" s="2">
        <v>4</v>
      </c>
      <c r="F267" s="2" t="s">
        <v>698</v>
      </c>
      <c r="G267" s="2" t="s">
        <v>653</v>
      </c>
      <c r="H267" s="2">
        <v>62</v>
      </c>
      <c r="I267" s="2" t="s">
        <v>221</v>
      </c>
      <c r="J267" s="67" t="s">
        <v>231</v>
      </c>
      <c r="K267" s="67" t="s">
        <v>695</v>
      </c>
      <c r="L267" s="69" t="s">
        <v>346</v>
      </c>
      <c r="M267" s="2"/>
      <c r="N267" s="31"/>
      <c r="O267" s="194">
        <v>0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>
      <c r="A268" s="2">
        <v>1</v>
      </c>
      <c r="B268" s="2" t="s">
        <v>321</v>
      </c>
      <c r="C268" s="2"/>
      <c r="D268" s="2" t="s">
        <v>321</v>
      </c>
      <c r="E268" s="2">
        <v>4</v>
      </c>
      <c r="F268" s="2" t="s">
        <v>698</v>
      </c>
      <c r="G268" s="2" t="s">
        <v>653</v>
      </c>
      <c r="H268" s="2">
        <v>63</v>
      </c>
      <c r="I268" s="2" t="s">
        <v>222</v>
      </c>
      <c r="J268" s="67" t="s">
        <v>231</v>
      </c>
      <c r="K268" s="67" t="s">
        <v>695</v>
      </c>
      <c r="L268" s="69" t="s">
        <v>346</v>
      </c>
      <c r="M268" s="2"/>
      <c r="N268" s="31"/>
      <c r="O268" s="67">
        <v>22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>
      <c r="A269" s="2">
        <v>1</v>
      </c>
      <c r="B269" s="2" t="s">
        <v>321</v>
      </c>
      <c r="C269" s="2"/>
      <c r="D269" s="2" t="s">
        <v>321</v>
      </c>
      <c r="E269" s="2">
        <v>4</v>
      </c>
      <c r="F269" s="2" t="s">
        <v>698</v>
      </c>
      <c r="G269" s="2" t="s">
        <v>653</v>
      </c>
      <c r="H269" s="2">
        <v>64</v>
      </c>
      <c r="I269" s="2" t="s">
        <v>223</v>
      </c>
      <c r="J269" s="67" t="s">
        <v>231</v>
      </c>
      <c r="K269" s="67" t="s">
        <v>695</v>
      </c>
      <c r="L269" s="69" t="s">
        <v>346</v>
      </c>
      <c r="M269" s="2"/>
      <c r="N269" s="31"/>
      <c r="O269" s="67">
        <v>22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>
      <c r="A270" s="2">
        <v>1</v>
      </c>
      <c r="B270" s="2" t="s">
        <v>321</v>
      </c>
      <c r="C270" s="2"/>
      <c r="D270" s="2" t="s">
        <v>321</v>
      </c>
      <c r="E270" s="2">
        <v>4</v>
      </c>
      <c r="F270" s="2" t="s">
        <v>698</v>
      </c>
      <c r="G270" s="2" t="s">
        <v>653</v>
      </c>
      <c r="H270" s="2">
        <v>65</v>
      </c>
      <c r="I270" s="2" t="s">
        <v>224</v>
      </c>
      <c r="J270" s="67" t="s">
        <v>231</v>
      </c>
      <c r="K270" s="67" t="s">
        <v>695</v>
      </c>
      <c r="L270" s="69" t="s">
        <v>346</v>
      </c>
      <c r="M270" s="2"/>
      <c r="N270" s="31"/>
      <c r="O270" s="67">
        <v>22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>
      <c r="A271" s="2">
        <v>1</v>
      </c>
      <c r="B271" s="2" t="s">
        <v>321</v>
      </c>
      <c r="C271" s="2"/>
      <c r="D271" s="2" t="s">
        <v>321</v>
      </c>
      <c r="E271" s="2">
        <v>4</v>
      </c>
      <c r="F271" s="2" t="s">
        <v>698</v>
      </c>
      <c r="G271" s="2" t="s">
        <v>653</v>
      </c>
      <c r="H271" s="2">
        <v>66</v>
      </c>
      <c r="I271" s="2" t="s">
        <v>225</v>
      </c>
      <c r="J271" s="67" t="s">
        <v>231</v>
      </c>
      <c r="K271" s="67" t="s">
        <v>695</v>
      </c>
      <c r="L271" s="69" t="s">
        <v>346</v>
      </c>
      <c r="M271" s="2"/>
      <c r="N271" s="31"/>
      <c r="O271" s="67">
        <v>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>
      <c r="A272" s="2">
        <v>1</v>
      </c>
      <c r="B272" s="2" t="s">
        <v>321</v>
      </c>
      <c r="C272" s="2"/>
      <c r="D272" s="2" t="s">
        <v>321</v>
      </c>
      <c r="E272" s="2">
        <v>4</v>
      </c>
      <c r="F272" s="2" t="s">
        <v>698</v>
      </c>
      <c r="G272" s="2" t="s">
        <v>653</v>
      </c>
      <c r="H272" s="2">
        <v>67</v>
      </c>
      <c r="I272" s="2" t="s">
        <v>226</v>
      </c>
      <c r="J272" s="67" t="s">
        <v>231</v>
      </c>
      <c r="K272" s="67" t="s">
        <v>695</v>
      </c>
      <c r="L272" s="69" t="s">
        <v>346</v>
      </c>
      <c r="M272" s="125"/>
      <c r="N272" s="147"/>
      <c r="O272" s="144">
        <v>0</v>
      </c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</row>
    <row r="273" spans="1:44" ht="15" thickBot="1">
      <c r="A273" s="62">
        <v>1</v>
      </c>
      <c r="B273" s="62" t="s">
        <v>321</v>
      </c>
      <c r="C273" s="62"/>
      <c r="D273" s="62" t="s">
        <v>321</v>
      </c>
      <c r="E273" s="62">
        <v>4</v>
      </c>
      <c r="F273" s="62" t="s">
        <v>698</v>
      </c>
      <c r="G273" s="62" t="s">
        <v>653</v>
      </c>
      <c r="H273" s="2">
        <v>68</v>
      </c>
      <c r="I273" s="62" t="s">
        <v>227</v>
      </c>
      <c r="J273" s="92" t="s">
        <v>231</v>
      </c>
      <c r="K273" s="92" t="s">
        <v>695</v>
      </c>
      <c r="L273" s="108" t="s">
        <v>346</v>
      </c>
      <c r="M273" s="62"/>
      <c r="N273" s="148"/>
      <c r="O273" s="92">
        <v>0</v>
      </c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</row>
    <row r="274" spans="1:44">
      <c r="A274" s="2">
        <v>1</v>
      </c>
      <c r="B274" s="61" t="s">
        <v>321</v>
      </c>
      <c r="C274" s="2"/>
      <c r="D274" s="61" t="s">
        <v>321</v>
      </c>
      <c r="E274" s="2">
        <v>4</v>
      </c>
      <c r="F274" s="61" t="s">
        <v>698</v>
      </c>
      <c r="G274" s="2" t="s">
        <v>653</v>
      </c>
      <c r="H274" s="61">
        <v>69</v>
      </c>
      <c r="I274" s="61" t="s">
        <v>210</v>
      </c>
      <c r="J274" s="91" t="s">
        <v>232</v>
      </c>
      <c r="K274" s="2" t="s">
        <v>695</v>
      </c>
      <c r="L274" s="61" t="s">
        <v>346</v>
      </c>
      <c r="M274" s="125"/>
      <c r="N274" s="147">
        <v>0.6</v>
      </c>
      <c r="O274" s="2">
        <v>0</v>
      </c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</row>
    <row r="275" spans="1:44">
      <c r="A275" s="2">
        <v>1</v>
      </c>
      <c r="B275" s="2" t="s">
        <v>321</v>
      </c>
      <c r="C275" s="2"/>
      <c r="D275" s="2" t="s">
        <v>321</v>
      </c>
      <c r="E275" s="2">
        <v>4</v>
      </c>
      <c r="F275" s="2" t="s">
        <v>698</v>
      </c>
      <c r="G275" s="2" t="s">
        <v>653</v>
      </c>
      <c r="H275" s="2">
        <v>70</v>
      </c>
      <c r="I275" s="2" t="s">
        <v>212</v>
      </c>
      <c r="J275" s="67" t="s">
        <v>232</v>
      </c>
      <c r="K275" s="2" t="s">
        <v>695</v>
      </c>
      <c r="L275" s="2" t="s">
        <v>346</v>
      </c>
      <c r="M275" s="125"/>
      <c r="N275" s="147">
        <v>0.6</v>
      </c>
      <c r="O275" s="2">
        <v>0</v>
      </c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</row>
    <row r="276" spans="1:44">
      <c r="A276" s="2">
        <v>1</v>
      </c>
      <c r="B276" s="2" t="s">
        <v>321</v>
      </c>
      <c r="C276" s="2"/>
      <c r="D276" s="2" t="s">
        <v>321</v>
      </c>
      <c r="E276" s="2">
        <v>4</v>
      </c>
      <c r="F276" s="2" t="s">
        <v>698</v>
      </c>
      <c r="G276" s="2" t="s">
        <v>653</v>
      </c>
      <c r="H276" s="2">
        <v>71</v>
      </c>
      <c r="I276" s="2" t="s">
        <v>213</v>
      </c>
      <c r="J276" s="67" t="s">
        <v>232</v>
      </c>
      <c r="K276" s="2" t="s">
        <v>695</v>
      </c>
      <c r="L276" s="2" t="s">
        <v>346</v>
      </c>
      <c r="M276" s="125"/>
      <c r="N276" s="147">
        <v>0.6</v>
      </c>
      <c r="O276" s="2">
        <v>0</v>
      </c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</row>
    <row r="277" spans="1:44">
      <c r="A277" s="2">
        <v>1</v>
      </c>
      <c r="B277" s="2" t="s">
        <v>321</v>
      </c>
      <c r="C277" s="2"/>
      <c r="D277" s="2" t="s">
        <v>321</v>
      </c>
      <c r="E277" s="2">
        <v>4</v>
      </c>
      <c r="F277" s="2" t="s">
        <v>698</v>
      </c>
      <c r="G277" s="2" t="s">
        <v>653</v>
      </c>
      <c r="H277" s="2">
        <v>72</v>
      </c>
      <c r="I277" s="2" t="s">
        <v>214</v>
      </c>
      <c r="J277" s="67" t="s">
        <v>232</v>
      </c>
      <c r="K277" s="2" t="s">
        <v>695</v>
      </c>
      <c r="L277" s="2" t="s">
        <v>346</v>
      </c>
      <c r="M277" s="125"/>
      <c r="N277" s="147">
        <v>0.6</v>
      </c>
      <c r="O277" s="2">
        <v>0</v>
      </c>
      <c r="P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A277" s="125"/>
      <c r="AB277" s="125"/>
      <c r="AC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N277" s="125"/>
      <c r="AO277" s="125"/>
      <c r="AP277" s="125"/>
      <c r="AQ277" s="125"/>
      <c r="AR277" s="125"/>
    </row>
    <row r="278" spans="1:44">
      <c r="A278" s="2">
        <v>1</v>
      </c>
      <c r="B278" s="2" t="s">
        <v>321</v>
      </c>
      <c r="C278" s="2"/>
      <c r="D278" s="2" t="s">
        <v>321</v>
      </c>
      <c r="E278" s="2">
        <v>4</v>
      </c>
      <c r="F278" s="2" t="s">
        <v>698</v>
      </c>
      <c r="G278" s="2" t="s">
        <v>653</v>
      </c>
      <c r="H278" s="2">
        <v>73</v>
      </c>
      <c r="I278" s="2" t="s">
        <v>215</v>
      </c>
      <c r="J278" s="67" t="s">
        <v>232</v>
      </c>
      <c r="K278" s="2" t="s">
        <v>695</v>
      </c>
      <c r="L278" s="2" t="s">
        <v>346</v>
      </c>
      <c r="M278" s="125"/>
      <c r="N278" s="147">
        <v>0.6</v>
      </c>
      <c r="O278" s="2">
        <v>0</v>
      </c>
      <c r="P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A278" s="125"/>
      <c r="AB278" s="125"/>
      <c r="AC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</row>
    <row r="279" spans="1:44">
      <c r="A279" s="2">
        <v>1</v>
      </c>
      <c r="B279" s="2" t="s">
        <v>321</v>
      </c>
      <c r="C279" s="2"/>
      <c r="D279" s="2" t="s">
        <v>321</v>
      </c>
      <c r="E279" s="2">
        <v>4</v>
      </c>
      <c r="F279" s="2" t="s">
        <v>698</v>
      </c>
      <c r="G279" s="2" t="s">
        <v>653</v>
      </c>
      <c r="H279" s="2">
        <v>74</v>
      </c>
      <c r="I279" s="2" t="s">
        <v>216</v>
      </c>
      <c r="J279" s="67" t="s">
        <v>232</v>
      </c>
      <c r="K279" s="2" t="s">
        <v>695</v>
      </c>
      <c r="L279" s="2" t="s">
        <v>346</v>
      </c>
      <c r="M279" s="125"/>
      <c r="N279" s="147">
        <v>0.6</v>
      </c>
      <c r="O279" s="2">
        <v>0</v>
      </c>
      <c r="P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N279" s="125"/>
      <c r="AO279" s="125"/>
      <c r="AP279" s="125"/>
      <c r="AQ279" s="125"/>
      <c r="AR279" s="125"/>
    </row>
    <row r="280" spans="1:44">
      <c r="A280" s="2">
        <v>1</v>
      </c>
      <c r="B280" s="2" t="s">
        <v>321</v>
      </c>
      <c r="C280" s="2"/>
      <c r="D280" s="2" t="s">
        <v>321</v>
      </c>
      <c r="E280" s="2">
        <v>4</v>
      </c>
      <c r="F280" s="2" t="s">
        <v>698</v>
      </c>
      <c r="G280" s="2" t="s">
        <v>653</v>
      </c>
      <c r="H280" s="2">
        <v>75</v>
      </c>
      <c r="I280" s="2" t="s">
        <v>217</v>
      </c>
      <c r="J280" s="67" t="s">
        <v>232</v>
      </c>
      <c r="K280" s="2" t="s">
        <v>695</v>
      </c>
      <c r="L280" s="2" t="s">
        <v>346</v>
      </c>
      <c r="M280" s="125"/>
      <c r="N280" s="147">
        <v>0.6</v>
      </c>
      <c r="O280" s="2">
        <v>0</v>
      </c>
      <c r="P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A280" s="125"/>
      <c r="AB280" s="125"/>
      <c r="AC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N280" s="125"/>
      <c r="AO280" s="125"/>
      <c r="AP280" s="125"/>
      <c r="AQ280" s="125"/>
      <c r="AR280" s="125"/>
    </row>
    <row r="281" spans="1:44">
      <c r="A281" s="2">
        <v>1</v>
      </c>
      <c r="B281" s="2" t="s">
        <v>321</v>
      </c>
      <c r="C281" s="2"/>
      <c r="D281" s="2" t="s">
        <v>321</v>
      </c>
      <c r="E281" s="2">
        <v>4</v>
      </c>
      <c r="F281" s="2" t="s">
        <v>698</v>
      </c>
      <c r="G281" s="2" t="s">
        <v>653</v>
      </c>
      <c r="H281" s="2">
        <v>76</v>
      </c>
      <c r="I281" s="2" t="s">
        <v>218</v>
      </c>
      <c r="J281" s="67" t="s">
        <v>232</v>
      </c>
      <c r="K281" s="2" t="s">
        <v>695</v>
      </c>
      <c r="L281" s="2" t="s">
        <v>346</v>
      </c>
      <c r="M281" s="125"/>
      <c r="N281" s="147"/>
      <c r="O281" s="2">
        <v>0</v>
      </c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</row>
    <row r="282" spans="1:44">
      <c r="A282" s="2">
        <v>1</v>
      </c>
      <c r="B282" s="2" t="s">
        <v>321</v>
      </c>
      <c r="C282" s="2"/>
      <c r="D282" s="2" t="s">
        <v>321</v>
      </c>
      <c r="E282" s="2">
        <v>4</v>
      </c>
      <c r="F282" s="2" t="s">
        <v>698</v>
      </c>
      <c r="G282" s="2" t="s">
        <v>653</v>
      </c>
      <c r="H282" s="2">
        <v>77</v>
      </c>
      <c r="I282" s="2" t="s">
        <v>219</v>
      </c>
      <c r="J282" s="67" t="s">
        <v>232</v>
      </c>
      <c r="K282" s="2" t="s">
        <v>695</v>
      </c>
      <c r="L282" s="2" t="s">
        <v>346</v>
      </c>
      <c r="M282" s="125"/>
      <c r="N282" s="147"/>
      <c r="O282" s="2">
        <v>0</v>
      </c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</row>
    <row r="283" spans="1:44">
      <c r="A283" s="2">
        <v>1</v>
      </c>
      <c r="B283" s="2" t="s">
        <v>321</v>
      </c>
      <c r="C283" s="2"/>
      <c r="D283" s="2" t="s">
        <v>321</v>
      </c>
      <c r="E283" s="2">
        <v>4</v>
      </c>
      <c r="F283" s="2" t="s">
        <v>698</v>
      </c>
      <c r="G283" s="2" t="s">
        <v>653</v>
      </c>
      <c r="H283" s="2">
        <v>78</v>
      </c>
      <c r="I283" s="2" t="s">
        <v>220</v>
      </c>
      <c r="J283" s="67" t="s">
        <v>232</v>
      </c>
      <c r="K283" s="2" t="s">
        <v>695</v>
      </c>
      <c r="L283" s="2" t="s">
        <v>346</v>
      </c>
      <c r="M283" s="125"/>
      <c r="N283" s="147"/>
      <c r="O283" s="2">
        <v>0</v>
      </c>
      <c r="P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A283" s="125"/>
      <c r="AB283" s="125"/>
      <c r="AC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N283" s="125"/>
      <c r="AO283" s="125"/>
      <c r="AP283" s="125"/>
      <c r="AQ283" s="125"/>
      <c r="AR283" s="125"/>
    </row>
    <row r="284" spans="1:44">
      <c r="A284" s="2">
        <v>1</v>
      </c>
      <c r="B284" s="2" t="s">
        <v>321</v>
      </c>
      <c r="C284" s="2"/>
      <c r="D284" s="2" t="s">
        <v>321</v>
      </c>
      <c r="E284" s="2">
        <v>4</v>
      </c>
      <c r="F284" s="2" t="s">
        <v>698</v>
      </c>
      <c r="G284" s="2" t="s">
        <v>653</v>
      </c>
      <c r="H284" s="2">
        <v>79</v>
      </c>
      <c r="I284" s="2" t="s">
        <v>221</v>
      </c>
      <c r="J284" s="67" t="s">
        <v>232</v>
      </c>
      <c r="K284" s="2" t="s">
        <v>695</v>
      </c>
      <c r="L284" s="2" t="s">
        <v>346</v>
      </c>
      <c r="M284" s="125"/>
      <c r="N284" s="147"/>
      <c r="O284" s="2">
        <v>0</v>
      </c>
      <c r="P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A284" s="125"/>
      <c r="AB284" s="125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</row>
    <row r="285" spans="1:44">
      <c r="A285" s="2">
        <v>1</v>
      </c>
      <c r="B285" s="2" t="s">
        <v>321</v>
      </c>
      <c r="C285" s="2"/>
      <c r="D285" s="2" t="s">
        <v>321</v>
      </c>
      <c r="E285" s="2">
        <v>4</v>
      </c>
      <c r="F285" s="2" t="s">
        <v>698</v>
      </c>
      <c r="G285" s="2" t="s">
        <v>653</v>
      </c>
      <c r="H285" s="2">
        <v>80</v>
      </c>
      <c r="I285" s="2" t="s">
        <v>222</v>
      </c>
      <c r="J285" s="67" t="s">
        <v>232</v>
      </c>
      <c r="K285" s="2" t="s">
        <v>695</v>
      </c>
      <c r="L285" s="2" t="s">
        <v>346</v>
      </c>
      <c r="M285" s="125"/>
      <c r="N285" s="147">
        <v>0.6</v>
      </c>
      <c r="O285" s="2">
        <v>0</v>
      </c>
      <c r="P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</row>
    <row r="286" spans="1:44">
      <c r="A286" s="2">
        <v>1</v>
      </c>
      <c r="B286" s="2" t="s">
        <v>321</v>
      </c>
      <c r="C286" s="2"/>
      <c r="D286" s="2" t="s">
        <v>321</v>
      </c>
      <c r="E286" s="2">
        <v>4</v>
      </c>
      <c r="F286" s="2" t="s">
        <v>698</v>
      </c>
      <c r="G286" s="2" t="s">
        <v>653</v>
      </c>
      <c r="H286" s="2">
        <v>81</v>
      </c>
      <c r="I286" s="2" t="s">
        <v>223</v>
      </c>
      <c r="J286" s="67" t="s">
        <v>232</v>
      </c>
      <c r="K286" s="2" t="s">
        <v>695</v>
      </c>
      <c r="L286" s="2" t="s">
        <v>346</v>
      </c>
      <c r="M286" s="125"/>
      <c r="N286" s="147">
        <v>0.6</v>
      </c>
      <c r="O286" s="2">
        <v>0</v>
      </c>
      <c r="P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A286" s="125"/>
      <c r="AB286" s="125"/>
      <c r="AC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</row>
    <row r="287" spans="1:44">
      <c r="A287" s="2">
        <v>1</v>
      </c>
      <c r="B287" s="2" t="s">
        <v>321</v>
      </c>
      <c r="C287" s="2"/>
      <c r="D287" s="2" t="s">
        <v>321</v>
      </c>
      <c r="E287" s="2">
        <v>4</v>
      </c>
      <c r="F287" s="2" t="s">
        <v>698</v>
      </c>
      <c r="G287" s="2" t="s">
        <v>653</v>
      </c>
      <c r="H287" s="2">
        <v>82</v>
      </c>
      <c r="I287" s="2" t="s">
        <v>224</v>
      </c>
      <c r="J287" s="67" t="s">
        <v>232</v>
      </c>
      <c r="K287" s="2" t="s">
        <v>695</v>
      </c>
      <c r="L287" s="2" t="s">
        <v>346</v>
      </c>
      <c r="M287" s="125"/>
      <c r="N287" s="147">
        <v>0.6</v>
      </c>
      <c r="O287" s="2">
        <v>0</v>
      </c>
      <c r="P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A287" s="125"/>
      <c r="AB287" s="125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</row>
    <row r="288" spans="1:44">
      <c r="A288" s="2">
        <v>1</v>
      </c>
      <c r="B288" s="2" t="s">
        <v>321</v>
      </c>
      <c r="C288" s="2"/>
      <c r="D288" s="2" t="s">
        <v>321</v>
      </c>
      <c r="E288" s="2">
        <v>4</v>
      </c>
      <c r="F288" s="2" t="s">
        <v>698</v>
      </c>
      <c r="G288" s="2" t="s">
        <v>653</v>
      </c>
      <c r="H288" s="2">
        <v>83</v>
      </c>
      <c r="I288" s="2" t="s">
        <v>225</v>
      </c>
      <c r="J288" s="67" t="s">
        <v>232</v>
      </c>
      <c r="K288" s="2" t="s">
        <v>695</v>
      </c>
      <c r="L288" s="2" t="s">
        <v>346</v>
      </c>
      <c r="M288" s="125"/>
      <c r="N288" s="147">
        <v>0.6</v>
      </c>
      <c r="O288" s="2">
        <v>0</v>
      </c>
      <c r="P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</row>
    <row r="289" spans="1:44">
      <c r="A289" s="2">
        <v>1</v>
      </c>
      <c r="B289" s="2" t="s">
        <v>321</v>
      </c>
      <c r="C289" s="2"/>
      <c r="D289" s="2" t="s">
        <v>321</v>
      </c>
      <c r="E289" s="2">
        <v>4</v>
      </c>
      <c r="F289" s="2" t="s">
        <v>698</v>
      </c>
      <c r="G289" s="2" t="s">
        <v>653</v>
      </c>
      <c r="H289" s="2">
        <v>84</v>
      </c>
      <c r="I289" s="2" t="s">
        <v>226</v>
      </c>
      <c r="J289" s="67" t="s">
        <v>232</v>
      </c>
      <c r="K289" s="2" t="s">
        <v>695</v>
      </c>
      <c r="L289" s="2" t="s">
        <v>346</v>
      </c>
      <c r="M289" s="125"/>
      <c r="N289" s="147"/>
      <c r="O289" s="125">
        <v>0</v>
      </c>
      <c r="P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A289" s="125"/>
      <c r="AB289" s="125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</row>
    <row r="290" spans="1:44" ht="15" thickBot="1">
      <c r="A290" s="62">
        <v>1</v>
      </c>
      <c r="B290" s="62" t="s">
        <v>321</v>
      </c>
      <c r="C290" s="62"/>
      <c r="D290" s="62" t="s">
        <v>321</v>
      </c>
      <c r="E290" s="62">
        <v>4</v>
      </c>
      <c r="F290" s="62" t="s">
        <v>698</v>
      </c>
      <c r="G290" s="62" t="s">
        <v>653</v>
      </c>
      <c r="H290" s="2">
        <v>85</v>
      </c>
      <c r="I290" s="62" t="s">
        <v>227</v>
      </c>
      <c r="J290" s="92" t="s">
        <v>232</v>
      </c>
      <c r="K290" s="62" t="s">
        <v>695</v>
      </c>
      <c r="L290" s="62" t="s">
        <v>346</v>
      </c>
      <c r="M290" s="62"/>
      <c r="N290" s="148">
        <v>0.6</v>
      </c>
      <c r="O290" s="62">
        <v>0</v>
      </c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</row>
    <row r="291" spans="1:44">
      <c r="A291" s="2">
        <v>1</v>
      </c>
      <c r="B291" s="61" t="s">
        <v>321</v>
      </c>
      <c r="C291" s="2"/>
      <c r="D291" s="61" t="s">
        <v>321</v>
      </c>
      <c r="E291" s="2">
        <v>4</v>
      </c>
      <c r="F291" s="61" t="s">
        <v>698</v>
      </c>
      <c r="G291" s="2" t="s">
        <v>653</v>
      </c>
      <c r="H291" s="61">
        <v>86</v>
      </c>
      <c r="I291" s="61" t="s">
        <v>210</v>
      </c>
      <c r="J291" s="91" t="s">
        <v>233</v>
      </c>
      <c r="K291" s="2" t="s">
        <v>695</v>
      </c>
      <c r="L291" s="61" t="s">
        <v>346</v>
      </c>
      <c r="M291" s="125"/>
      <c r="N291" s="147">
        <v>0.6</v>
      </c>
      <c r="O291" s="2">
        <v>0</v>
      </c>
      <c r="P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N291" s="125"/>
      <c r="AO291" s="125"/>
      <c r="AP291" s="125"/>
      <c r="AQ291" s="125"/>
      <c r="AR291" s="125"/>
    </row>
    <row r="292" spans="1:44">
      <c r="A292" s="2">
        <v>1</v>
      </c>
      <c r="B292" s="2" t="s">
        <v>321</v>
      </c>
      <c r="C292" s="2"/>
      <c r="D292" s="2" t="s">
        <v>321</v>
      </c>
      <c r="E292" s="2">
        <v>4</v>
      </c>
      <c r="F292" s="2" t="s">
        <v>698</v>
      </c>
      <c r="G292" s="2" t="s">
        <v>653</v>
      </c>
      <c r="H292" s="2">
        <v>87</v>
      </c>
      <c r="I292" s="2" t="s">
        <v>212</v>
      </c>
      <c r="J292" s="67" t="s">
        <v>233</v>
      </c>
      <c r="K292" s="2" t="s">
        <v>695</v>
      </c>
      <c r="L292" s="2" t="s">
        <v>346</v>
      </c>
      <c r="M292" s="125"/>
      <c r="N292" s="147">
        <v>0.6</v>
      </c>
      <c r="O292" s="2">
        <v>0</v>
      </c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N292" s="125"/>
      <c r="AO292" s="125"/>
      <c r="AP292" s="125"/>
      <c r="AQ292" s="125"/>
      <c r="AR292" s="125"/>
    </row>
    <row r="293" spans="1:44">
      <c r="A293" s="2">
        <v>1</v>
      </c>
      <c r="B293" s="2" t="s">
        <v>321</v>
      </c>
      <c r="C293" s="2"/>
      <c r="D293" s="2" t="s">
        <v>321</v>
      </c>
      <c r="E293" s="2">
        <v>4</v>
      </c>
      <c r="F293" s="2" t="s">
        <v>698</v>
      </c>
      <c r="G293" s="2" t="s">
        <v>653</v>
      </c>
      <c r="H293" s="2">
        <v>88</v>
      </c>
      <c r="I293" s="2" t="s">
        <v>213</v>
      </c>
      <c r="J293" s="67" t="s">
        <v>233</v>
      </c>
      <c r="K293" s="2" t="s">
        <v>695</v>
      </c>
      <c r="L293" s="2" t="s">
        <v>346</v>
      </c>
      <c r="M293" s="125"/>
      <c r="N293" s="147">
        <v>0.6</v>
      </c>
      <c r="O293" s="2">
        <v>0</v>
      </c>
      <c r="P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A293" s="125"/>
      <c r="AB293" s="125"/>
      <c r="AC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N293" s="125"/>
      <c r="AO293" s="125"/>
      <c r="AP293" s="125"/>
      <c r="AQ293" s="125"/>
      <c r="AR293" s="125"/>
    </row>
    <row r="294" spans="1:44">
      <c r="A294" s="2">
        <v>1</v>
      </c>
      <c r="B294" s="2" t="s">
        <v>321</v>
      </c>
      <c r="C294" s="2"/>
      <c r="D294" s="2" t="s">
        <v>321</v>
      </c>
      <c r="E294" s="2">
        <v>4</v>
      </c>
      <c r="F294" s="2" t="s">
        <v>698</v>
      </c>
      <c r="G294" s="2" t="s">
        <v>653</v>
      </c>
      <c r="H294" s="2">
        <v>89</v>
      </c>
      <c r="I294" s="2" t="s">
        <v>214</v>
      </c>
      <c r="J294" s="67" t="s">
        <v>233</v>
      </c>
      <c r="K294" s="2" t="s">
        <v>695</v>
      </c>
      <c r="L294" s="2" t="s">
        <v>346</v>
      </c>
      <c r="M294" s="125"/>
      <c r="N294" s="147">
        <v>0.6</v>
      </c>
      <c r="O294" s="2">
        <v>0</v>
      </c>
      <c r="P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25"/>
    </row>
    <row r="295" spans="1:44">
      <c r="A295" s="2">
        <v>1</v>
      </c>
      <c r="B295" s="2" t="s">
        <v>321</v>
      </c>
      <c r="C295" s="2"/>
      <c r="D295" s="2" t="s">
        <v>321</v>
      </c>
      <c r="E295" s="2">
        <v>4</v>
      </c>
      <c r="F295" s="2" t="s">
        <v>698</v>
      </c>
      <c r="G295" s="2" t="s">
        <v>653</v>
      </c>
      <c r="H295" s="2">
        <v>90</v>
      </c>
      <c r="I295" s="2" t="s">
        <v>215</v>
      </c>
      <c r="J295" s="67" t="s">
        <v>233</v>
      </c>
      <c r="K295" s="2" t="s">
        <v>695</v>
      </c>
      <c r="L295" s="2" t="s">
        <v>346</v>
      </c>
      <c r="M295" s="125"/>
      <c r="N295" s="147">
        <v>0.6</v>
      </c>
      <c r="O295" s="2">
        <v>0</v>
      </c>
      <c r="P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A295" s="125"/>
      <c r="AB295" s="125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25"/>
    </row>
    <row r="296" spans="1:44">
      <c r="A296" s="2">
        <v>1</v>
      </c>
      <c r="B296" s="2" t="s">
        <v>321</v>
      </c>
      <c r="C296" s="2"/>
      <c r="D296" s="2" t="s">
        <v>321</v>
      </c>
      <c r="E296" s="2">
        <v>4</v>
      </c>
      <c r="F296" s="2" t="s">
        <v>698</v>
      </c>
      <c r="G296" s="2" t="s">
        <v>653</v>
      </c>
      <c r="H296" s="2">
        <v>91</v>
      </c>
      <c r="I296" s="2" t="s">
        <v>216</v>
      </c>
      <c r="J296" s="67" t="s">
        <v>233</v>
      </c>
      <c r="K296" s="2" t="s">
        <v>695</v>
      </c>
      <c r="L296" s="2" t="s">
        <v>346</v>
      </c>
      <c r="M296" s="125"/>
      <c r="N296" s="147">
        <v>0.6</v>
      </c>
      <c r="O296" s="2">
        <v>0</v>
      </c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  <c r="AB296" s="125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25"/>
    </row>
    <row r="297" spans="1:44">
      <c r="A297" s="2">
        <v>1</v>
      </c>
      <c r="B297" s="2" t="s">
        <v>321</v>
      </c>
      <c r="C297" s="2"/>
      <c r="D297" s="2" t="s">
        <v>321</v>
      </c>
      <c r="E297" s="2">
        <v>4</v>
      </c>
      <c r="F297" s="2" t="s">
        <v>698</v>
      </c>
      <c r="G297" s="2" t="s">
        <v>653</v>
      </c>
      <c r="H297" s="2">
        <v>92</v>
      </c>
      <c r="I297" s="2" t="s">
        <v>217</v>
      </c>
      <c r="J297" s="67" t="s">
        <v>233</v>
      </c>
      <c r="K297" s="2" t="s">
        <v>695</v>
      </c>
      <c r="L297" s="2" t="s">
        <v>346</v>
      </c>
      <c r="M297" s="125"/>
      <c r="N297" s="147">
        <v>0.6</v>
      </c>
      <c r="O297" s="2">
        <v>0</v>
      </c>
      <c r="P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25"/>
    </row>
    <row r="298" spans="1:44">
      <c r="A298" s="2">
        <v>1</v>
      </c>
      <c r="B298" s="2" t="s">
        <v>321</v>
      </c>
      <c r="C298" s="2"/>
      <c r="D298" s="2" t="s">
        <v>321</v>
      </c>
      <c r="E298" s="2">
        <v>4</v>
      </c>
      <c r="F298" s="2" t="s">
        <v>698</v>
      </c>
      <c r="G298" s="2" t="s">
        <v>653</v>
      </c>
      <c r="H298" s="2">
        <v>93</v>
      </c>
      <c r="I298" s="2" t="s">
        <v>218</v>
      </c>
      <c r="J298" s="67" t="s">
        <v>233</v>
      </c>
      <c r="K298" s="2" t="s">
        <v>695</v>
      </c>
      <c r="L298" s="2" t="s">
        <v>346</v>
      </c>
      <c r="M298" s="125"/>
      <c r="N298" s="147"/>
      <c r="O298" s="2">
        <v>0</v>
      </c>
      <c r="P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A298" s="125"/>
      <c r="AB298" s="125"/>
      <c r="AC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N298" s="125"/>
      <c r="AO298" s="125"/>
      <c r="AP298" s="125"/>
      <c r="AQ298" s="125"/>
      <c r="AR298" s="125"/>
    </row>
    <row r="299" spans="1:44">
      <c r="A299" s="2">
        <v>1</v>
      </c>
      <c r="B299" s="2" t="s">
        <v>321</v>
      </c>
      <c r="C299" s="2"/>
      <c r="D299" s="2" t="s">
        <v>321</v>
      </c>
      <c r="E299" s="2">
        <v>4</v>
      </c>
      <c r="F299" s="2" t="s">
        <v>698</v>
      </c>
      <c r="G299" s="2" t="s">
        <v>653</v>
      </c>
      <c r="H299" s="2">
        <v>94</v>
      </c>
      <c r="I299" s="2" t="s">
        <v>219</v>
      </c>
      <c r="J299" s="67" t="s">
        <v>233</v>
      </c>
      <c r="K299" s="2" t="s">
        <v>695</v>
      </c>
      <c r="L299" s="2" t="s">
        <v>346</v>
      </c>
      <c r="M299" s="125"/>
      <c r="N299" s="147"/>
      <c r="O299" s="2">
        <v>0</v>
      </c>
      <c r="P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A299" s="125"/>
      <c r="AB299" s="125"/>
      <c r="AC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N299" s="125"/>
      <c r="AO299" s="125"/>
      <c r="AP299" s="125"/>
      <c r="AQ299" s="125"/>
      <c r="AR299" s="125"/>
    </row>
    <row r="300" spans="1:44">
      <c r="A300" s="2">
        <v>1</v>
      </c>
      <c r="B300" s="2" t="s">
        <v>321</v>
      </c>
      <c r="C300" s="2"/>
      <c r="D300" s="2" t="s">
        <v>321</v>
      </c>
      <c r="E300" s="2">
        <v>4</v>
      </c>
      <c r="F300" s="2" t="s">
        <v>698</v>
      </c>
      <c r="G300" s="2" t="s">
        <v>653</v>
      </c>
      <c r="H300" s="2">
        <v>95</v>
      </c>
      <c r="I300" s="2" t="s">
        <v>220</v>
      </c>
      <c r="J300" s="67" t="s">
        <v>233</v>
      </c>
      <c r="K300" s="2" t="s">
        <v>695</v>
      </c>
      <c r="L300" s="2" t="s">
        <v>346</v>
      </c>
      <c r="M300" s="125"/>
      <c r="N300" s="147"/>
      <c r="O300" s="2">
        <v>0</v>
      </c>
      <c r="P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N300" s="125"/>
      <c r="AO300" s="125"/>
      <c r="AP300" s="125"/>
      <c r="AQ300" s="125"/>
      <c r="AR300" s="125"/>
    </row>
    <row r="301" spans="1:44">
      <c r="A301" s="2">
        <v>1</v>
      </c>
      <c r="B301" s="2" t="s">
        <v>321</v>
      </c>
      <c r="C301" s="2"/>
      <c r="D301" s="2" t="s">
        <v>321</v>
      </c>
      <c r="E301" s="2">
        <v>4</v>
      </c>
      <c r="F301" s="2" t="s">
        <v>698</v>
      </c>
      <c r="G301" s="2" t="s">
        <v>653</v>
      </c>
      <c r="H301" s="2">
        <v>96</v>
      </c>
      <c r="I301" s="2" t="s">
        <v>221</v>
      </c>
      <c r="J301" s="67" t="s">
        <v>233</v>
      </c>
      <c r="K301" s="2" t="s">
        <v>695</v>
      </c>
      <c r="L301" s="2" t="s">
        <v>346</v>
      </c>
      <c r="M301" s="125"/>
      <c r="N301" s="147"/>
      <c r="O301" s="2">
        <v>0</v>
      </c>
      <c r="P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A301" s="125"/>
      <c r="AB301" s="125"/>
      <c r="AC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N301" s="125"/>
      <c r="AO301" s="125"/>
      <c r="AP301" s="125"/>
      <c r="AQ301" s="125"/>
      <c r="AR301" s="125"/>
    </row>
    <row r="302" spans="1:44">
      <c r="A302" s="2">
        <v>1</v>
      </c>
      <c r="B302" s="2" t="s">
        <v>321</v>
      </c>
      <c r="C302" s="2"/>
      <c r="D302" s="2" t="s">
        <v>321</v>
      </c>
      <c r="E302" s="2">
        <v>4</v>
      </c>
      <c r="F302" s="2" t="s">
        <v>698</v>
      </c>
      <c r="G302" s="2" t="s">
        <v>653</v>
      </c>
      <c r="H302" s="2">
        <v>97</v>
      </c>
      <c r="I302" s="2" t="s">
        <v>222</v>
      </c>
      <c r="J302" s="67" t="s">
        <v>233</v>
      </c>
      <c r="K302" s="2" t="s">
        <v>695</v>
      </c>
      <c r="L302" s="2" t="s">
        <v>346</v>
      </c>
      <c r="M302" s="125"/>
      <c r="N302" s="147">
        <v>0.6</v>
      </c>
      <c r="O302" s="2">
        <v>0</v>
      </c>
      <c r="P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A302" s="125"/>
      <c r="AB302" s="125"/>
      <c r="AC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N302" s="125"/>
      <c r="AO302" s="125"/>
      <c r="AP302" s="125"/>
      <c r="AQ302" s="125"/>
      <c r="AR302" s="125"/>
    </row>
    <row r="303" spans="1:44">
      <c r="A303" s="2">
        <v>1</v>
      </c>
      <c r="B303" s="2" t="s">
        <v>321</v>
      </c>
      <c r="C303" s="2"/>
      <c r="D303" s="2" t="s">
        <v>321</v>
      </c>
      <c r="E303" s="2">
        <v>4</v>
      </c>
      <c r="F303" s="2" t="s">
        <v>698</v>
      </c>
      <c r="G303" s="2" t="s">
        <v>653</v>
      </c>
      <c r="H303" s="2">
        <v>98</v>
      </c>
      <c r="I303" s="2" t="s">
        <v>223</v>
      </c>
      <c r="J303" s="67" t="s">
        <v>233</v>
      </c>
      <c r="K303" s="2" t="s">
        <v>695</v>
      </c>
      <c r="L303" s="2" t="s">
        <v>346</v>
      </c>
      <c r="M303" s="125"/>
      <c r="N303" s="147">
        <v>0.6</v>
      </c>
      <c r="O303" s="2">
        <v>0</v>
      </c>
      <c r="P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N303" s="125"/>
      <c r="AO303" s="125"/>
      <c r="AP303" s="125"/>
      <c r="AQ303" s="125"/>
      <c r="AR303" s="125"/>
    </row>
    <row r="304" spans="1:44">
      <c r="A304" s="2">
        <v>1</v>
      </c>
      <c r="B304" s="2" t="s">
        <v>321</v>
      </c>
      <c r="C304" s="2"/>
      <c r="D304" s="2" t="s">
        <v>321</v>
      </c>
      <c r="E304" s="2">
        <v>4</v>
      </c>
      <c r="F304" s="2" t="s">
        <v>698</v>
      </c>
      <c r="G304" s="2" t="s">
        <v>653</v>
      </c>
      <c r="H304" s="2">
        <v>99</v>
      </c>
      <c r="I304" s="2" t="s">
        <v>224</v>
      </c>
      <c r="J304" s="67" t="s">
        <v>233</v>
      </c>
      <c r="K304" s="2" t="s">
        <v>695</v>
      </c>
      <c r="L304" s="2" t="s">
        <v>346</v>
      </c>
      <c r="M304" s="125"/>
      <c r="N304" s="147">
        <v>0.6</v>
      </c>
      <c r="O304" s="2">
        <v>0</v>
      </c>
      <c r="P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A304" s="125"/>
      <c r="AB304" s="125"/>
      <c r="AC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N304" s="125"/>
      <c r="AO304" s="125"/>
      <c r="AP304" s="125"/>
      <c r="AQ304" s="125"/>
      <c r="AR304" s="125"/>
    </row>
    <row r="305" spans="1:44">
      <c r="A305" s="2">
        <v>1</v>
      </c>
      <c r="B305" s="2" t="s">
        <v>321</v>
      </c>
      <c r="C305" s="2"/>
      <c r="D305" s="2" t="s">
        <v>321</v>
      </c>
      <c r="E305" s="2">
        <v>4</v>
      </c>
      <c r="F305" s="2" t="s">
        <v>698</v>
      </c>
      <c r="G305" s="2" t="s">
        <v>653</v>
      </c>
      <c r="H305" s="2">
        <v>100</v>
      </c>
      <c r="I305" s="2" t="s">
        <v>225</v>
      </c>
      <c r="J305" s="67" t="s">
        <v>233</v>
      </c>
      <c r="K305" s="2" t="s">
        <v>695</v>
      </c>
      <c r="L305" s="2" t="s">
        <v>346</v>
      </c>
      <c r="M305" s="125"/>
      <c r="N305" s="147">
        <v>0.6</v>
      </c>
      <c r="O305" s="2">
        <v>0</v>
      </c>
      <c r="P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A305" s="125"/>
      <c r="AB305" s="125"/>
      <c r="AC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N305" s="125"/>
      <c r="AO305" s="125"/>
      <c r="AP305" s="125"/>
      <c r="AQ305" s="125"/>
      <c r="AR305" s="125"/>
    </row>
    <row r="306" spans="1:44">
      <c r="A306" s="2">
        <v>1</v>
      </c>
      <c r="B306" s="2" t="s">
        <v>321</v>
      </c>
      <c r="C306" s="2"/>
      <c r="D306" s="2" t="s">
        <v>321</v>
      </c>
      <c r="E306" s="2">
        <v>4</v>
      </c>
      <c r="F306" s="2" t="s">
        <v>698</v>
      </c>
      <c r="G306" s="2" t="s">
        <v>653</v>
      </c>
      <c r="H306" s="2">
        <v>101</v>
      </c>
      <c r="I306" s="2" t="s">
        <v>226</v>
      </c>
      <c r="J306" s="67" t="s">
        <v>233</v>
      </c>
      <c r="K306" s="2" t="s">
        <v>695</v>
      </c>
      <c r="L306" s="2" t="s">
        <v>346</v>
      </c>
      <c r="M306" s="125"/>
      <c r="N306" s="147"/>
      <c r="O306" s="125">
        <v>0</v>
      </c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N306" s="125"/>
      <c r="AO306" s="125"/>
      <c r="AP306" s="125"/>
      <c r="AQ306" s="125"/>
      <c r="AR306" s="125"/>
    </row>
    <row r="307" spans="1:44" ht="15" thickBot="1">
      <c r="A307" s="62">
        <v>1</v>
      </c>
      <c r="B307" s="62" t="s">
        <v>321</v>
      </c>
      <c r="C307" s="62"/>
      <c r="D307" s="62" t="s">
        <v>321</v>
      </c>
      <c r="E307" s="62">
        <v>4</v>
      </c>
      <c r="F307" s="62" t="s">
        <v>698</v>
      </c>
      <c r="G307" s="62" t="s">
        <v>653</v>
      </c>
      <c r="H307" s="2">
        <v>102</v>
      </c>
      <c r="I307" s="62" t="s">
        <v>227</v>
      </c>
      <c r="J307" s="92" t="s">
        <v>233</v>
      </c>
      <c r="K307" s="62" t="s">
        <v>695</v>
      </c>
      <c r="L307" s="62" t="s">
        <v>346</v>
      </c>
      <c r="M307" s="62"/>
      <c r="N307" s="147">
        <v>0.6</v>
      </c>
      <c r="O307" s="62">
        <v>0</v>
      </c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</row>
    <row r="308" spans="1:44">
      <c r="A308" s="125">
        <v>1</v>
      </c>
      <c r="B308" s="125" t="s">
        <v>321</v>
      </c>
      <c r="C308" s="125"/>
      <c r="D308" s="125" t="s">
        <v>321</v>
      </c>
      <c r="E308" s="125">
        <v>4</v>
      </c>
      <c r="F308" s="125" t="s">
        <v>698</v>
      </c>
      <c r="G308" s="125" t="s">
        <v>653</v>
      </c>
      <c r="H308" s="125">
        <v>103</v>
      </c>
      <c r="I308" s="125" t="s">
        <v>229</v>
      </c>
      <c r="J308" s="144" t="s">
        <v>211</v>
      </c>
      <c r="K308" s="125" t="s">
        <v>695</v>
      </c>
      <c r="L308" s="125" t="s">
        <v>346</v>
      </c>
      <c r="M308" s="125"/>
      <c r="N308" s="147"/>
      <c r="O308" s="125">
        <v>0</v>
      </c>
      <c r="P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</row>
    <row r="309" spans="1:44">
      <c r="A309" s="125">
        <v>1</v>
      </c>
      <c r="B309" s="125" t="s">
        <v>321</v>
      </c>
      <c r="C309" s="125"/>
      <c r="D309" s="125" t="s">
        <v>321</v>
      </c>
      <c r="E309" s="125">
        <v>4</v>
      </c>
      <c r="F309" s="125" t="s">
        <v>698</v>
      </c>
      <c r="G309" s="125" t="s">
        <v>653</v>
      </c>
      <c r="H309" s="125">
        <v>104</v>
      </c>
      <c r="I309" s="125" t="s">
        <v>229</v>
      </c>
      <c r="J309" s="144" t="s">
        <v>228</v>
      </c>
      <c r="K309" s="125" t="s">
        <v>695</v>
      </c>
      <c r="L309" s="125" t="s">
        <v>346</v>
      </c>
      <c r="M309" s="125"/>
      <c r="N309" s="147"/>
      <c r="O309" s="125">
        <v>0</v>
      </c>
      <c r="P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A309" s="125"/>
      <c r="AB309" s="125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</row>
    <row r="310" spans="1:44">
      <c r="A310" s="125">
        <v>1</v>
      </c>
      <c r="B310" s="125" t="s">
        <v>321</v>
      </c>
      <c r="C310" s="125"/>
      <c r="D310" s="125" t="s">
        <v>321</v>
      </c>
      <c r="E310" s="125">
        <v>4</v>
      </c>
      <c r="F310" s="125" t="s">
        <v>698</v>
      </c>
      <c r="G310" s="125" t="s">
        <v>653</v>
      </c>
      <c r="H310" s="125">
        <v>105</v>
      </c>
      <c r="I310" s="125" t="s">
        <v>229</v>
      </c>
      <c r="J310" s="144" t="s">
        <v>230</v>
      </c>
      <c r="K310" s="125" t="s">
        <v>695</v>
      </c>
      <c r="L310" s="125" t="s">
        <v>346</v>
      </c>
      <c r="M310" s="125"/>
      <c r="N310" s="147"/>
      <c r="O310" s="125">
        <v>0</v>
      </c>
      <c r="P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N310" s="125"/>
      <c r="AO310" s="125"/>
      <c r="AP310" s="125"/>
      <c r="AQ310" s="125"/>
      <c r="AR310" s="125"/>
    </row>
    <row r="311" spans="1:44">
      <c r="A311" s="2">
        <v>1</v>
      </c>
      <c r="B311" s="2" t="s">
        <v>321</v>
      </c>
      <c r="C311" s="2"/>
      <c r="D311" s="2" t="s">
        <v>321</v>
      </c>
      <c r="E311" s="2">
        <v>4</v>
      </c>
      <c r="F311" s="2" t="s">
        <v>698</v>
      </c>
      <c r="G311" s="2" t="s">
        <v>653</v>
      </c>
      <c r="H311" s="125">
        <v>106</v>
      </c>
      <c r="I311" s="2" t="s">
        <v>229</v>
      </c>
      <c r="J311" s="67" t="s">
        <v>231</v>
      </c>
      <c r="K311" s="2" t="s">
        <v>695</v>
      </c>
      <c r="L311" s="2" t="s">
        <v>346</v>
      </c>
      <c r="M311" s="125"/>
      <c r="N311" s="147"/>
      <c r="O311" s="2">
        <v>0</v>
      </c>
      <c r="P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A311" s="125"/>
      <c r="AB311" s="125"/>
      <c r="AC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N311" s="125"/>
      <c r="AO311" s="125"/>
      <c r="AP311" s="125"/>
      <c r="AQ311" s="125"/>
      <c r="AR311" s="125"/>
    </row>
    <row r="312" spans="1:44">
      <c r="A312" s="2">
        <v>1</v>
      </c>
      <c r="B312" s="2" t="s">
        <v>321</v>
      </c>
      <c r="C312" s="2"/>
      <c r="D312" s="2" t="s">
        <v>321</v>
      </c>
      <c r="E312" s="2">
        <v>4</v>
      </c>
      <c r="F312" s="2" t="s">
        <v>698</v>
      </c>
      <c r="G312" s="2" t="s">
        <v>653</v>
      </c>
      <c r="H312" s="125">
        <v>107</v>
      </c>
      <c r="I312" s="2" t="s">
        <v>229</v>
      </c>
      <c r="J312" s="67" t="s">
        <v>232</v>
      </c>
      <c r="K312" s="2" t="s">
        <v>695</v>
      </c>
      <c r="L312" s="2" t="s">
        <v>346</v>
      </c>
      <c r="M312" s="125"/>
      <c r="N312" s="147"/>
      <c r="O312" s="2">
        <v>0</v>
      </c>
      <c r="P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N312" s="125"/>
      <c r="AO312" s="125"/>
      <c r="AP312" s="125"/>
      <c r="AQ312" s="125"/>
      <c r="AR312" s="125"/>
    </row>
    <row r="313" spans="1:44" ht="15" thickBot="1">
      <c r="A313" s="62">
        <v>1</v>
      </c>
      <c r="B313" s="62" t="s">
        <v>321</v>
      </c>
      <c r="C313" s="62"/>
      <c r="D313" s="62" t="s">
        <v>321</v>
      </c>
      <c r="E313" s="62">
        <v>4</v>
      </c>
      <c r="F313" s="62" t="s">
        <v>698</v>
      </c>
      <c r="G313" s="62" t="s">
        <v>653</v>
      </c>
      <c r="H313" s="125">
        <v>108</v>
      </c>
      <c r="I313" s="62" t="s">
        <v>229</v>
      </c>
      <c r="J313" s="92" t="s">
        <v>233</v>
      </c>
      <c r="K313" s="62" t="s">
        <v>695</v>
      </c>
      <c r="L313" s="62" t="s">
        <v>346</v>
      </c>
      <c r="M313" s="62"/>
      <c r="N313" s="148"/>
      <c r="O313" s="62">
        <v>0</v>
      </c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</row>
    <row r="314" spans="1:44">
      <c r="A314" s="2">
        <v>1</v>
      </c>
      <c r="B314" s="2" t="s">
        <v>321</v>
      </c>
      <c r="C314" s="2"/>
      <c r="D314" s="2" t="s">
        <v>321</v>
      </c>
      <c r="E314" s="2">
        <v>5</v>
      </c>
      <c r="F314" s="2" t="s">
        <v>699</v>
      </c>
      <c r="G314" s="2" t="s">
        <v>700</v>
      </c>
      <c r="H314" s="2">
        <v>1</v>
      </c>
      <c r="I314" s="2" t="s">
        <v>210</v>
      </c>
      <c r="J314" s="67" t="s">
        <v>211</v>
      </c>
      <c r="K314" s="67" t="s">
        <v>695</v>
      </c>
      <c r="L314" s="107" t="s">
        <v>346</v>
      </c>
      <c r="M314" s="125"/>
      <c r="N314" s="125">
        <v>0.6</v>
      </c>
      <c r="O314" s="67">
        <v>4.5</v>
      </c>
      <c r="P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</row>
    <row r="315" spans="1:44">
      <c r="A315" s="2">
        <v>1</v>
      </c>
      <c r="B315" s="2" t="s">
        <v>321</v>
      </c>
      <c r="C315" s="2"/>
      <c r="D315" s="2" t="s">
        <v>321</v>
      </c>
      <c r="E315" s="2">
        <v>5</v>
      </c>
      <c r="F315" s="2" t="s">
        <v>699</v>
      </c>
      <c r="G315" s="2" t="s">
        <v>700</v>
      </c>
      <c r="H315" s="2">
        <v>2</v>
      </c>
      <c r="I315" s="2" t="s">
        <v>212</v>
      </c>
      <c r="J315" s="67" t="s">
        <v>211</v>
      </c>
      <c r="K315" s="67" t="s">
        <v>695</v>
      </c>
      <c r="L315" s="107" t="s">
        <v>346</v>
      </c>
      <c r="M315" s="2"/>
      <c r="N315" s="2">
        <v>0.6</v>
      </c>
      <c r="O315" s="67">
        <v>4.5</v>
      </c>
      <c r="P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A315" s="125"/>
      <c r="AB315" s="125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</row>
    <row r="316" spans="1:44">
      <c r="A316" s="2">
        <v>1</v>
      </c>
      <c r="B316" s="2" t="s">
        <v>321</v>
      </c>
      <c r="C316" s="2"/>
      <c r="D316" s="2" t="s">
        <v>321</v>
      </c>
      <c r="E316" s="2">
        <v>5</v>
      </c>
      <c r="F316" s="2" t="s">
        <v>699</v>
      </c>
      <c r="G316" s="2" t="s">
        <v>700</v>
      </c>
      <c r="H316" s="2">
        <v>3</v>
      </c>
      <c r="I316" s="2" t="s">
        <v>213</v>
      </c>
      <c r="J316" s="67" t="s">
        <v>211</v>
      </c>
      <c r="K316" s="67" t="s">
        <v>695</v>
      </c>
      <c r="L316" s="107" t="s">
        <v>346</v>
      </c>
      <c r="M316" s="67"/>
      <c r="N316" s="67">
        <v>0.6</v>
      </c>
      <c r="O316" s="67">
        <v>4.5</v>
      </c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</row>
    <row r="317" spans="1:44">
      <c r="A317" s="2">
        <v>1</v>
      </c>
      <c r="B317" s="2" t="s">
        <v>321</v>
      </c>
      <c r="C317" s="2"/>
      <c r="D317" s="2" t="s">
        <v>321</v>
      </c>
      <c r="E317" s="2">
        <v>5</v>
      </c>
      <c r="F317" s="2" t="s">
        <v>699</v>
      </c>
      <c r="G317" s="2" t="s">
        <v>700</v>
      </c>
      <c r="H317" s="2">
        <v>4</v>
      </c>
      <c r="I317" s="2" t="s">
        <v>214</v>
      </c>
      <c r="J317" s="67" t="s">
        <v>211</v>
      </c>
      <c r="K317" s="67" t="s">
        <v>695</v>
      </c>
      <c r="L317" s="107" t="s">
        <v>346</v>
      </c>
      <c r="M317" s="2"/>
      <c r="N317" s="2">
        <v>0.6</v>
      </c>
      <c r="O317" s="67">
        <v>4.5</v>
      </c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</row>
    <row r="318" spans="1:44">
      <c r="A318" s="2">
        <v>1</v>
      </c>
      <c r="B318" s="2" t="s">
        <v>321</v>
      </c>
      <c r="C318" s="2"/>
      <c r="D318" s="2" t="s">
        <v>321</v>
      </c>
      <c r="E318" s="2">
        <v>5</v>
      </c>
      <c r="F318" s="2" t="s">
        <v>699</v>
      </c>
      <c r="G318" s="2" t="s">
        <v>700</v>
      </c>
      <c r="H318" s="2">
        <v>5</v>
      </c>
      <c r="I318" s="2" t="s">
        <v>215</v>
      </c>
      <c r="J318" s="67" t="s">
        <v>211</v>
      </c>
      <c r="K318" s="67" t="s">
        <v>695</v>
      </c>
      <c r="L318" s="107" t="s">
        <v>346</v>
      </c>
      <c r="M318" s="2"/>
      <c r="N318" s="2">
        <v>0.6</v>
      </c>
      <c r="O318" s="67">
        <v>4.5</v>
      </c>
      <c r="P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N318" s="125"/>
      <c r="AO318" s="125"/>
      <c r="AP318" s="125"/>
      <c r="AQ318" s="125"/>
      <c r="AR318" s="125"/>
    </row>
    <row r="319" spans="1:44">
      <c r="A319" s="2">
        <v>1</v>
      </c>
      <c r="B319" s="2" t="s">
        <v>321</v>
      </c>
      <c r="C319" s="2"/>
      <c r="D319" s="2" t="s">
        <v>321</v>
      </c>
      <c r="E319" s="2">
        <v>5</v>
      </c>
      <c r="F319" s="2" t="s">
        <v>699</v>
      </c>
      <c r="G319" s="2" t="s">
        <v>700</v>
      </c>
      <c r="H319" s="2">
        <v>6</v>
      </c>
      <c r="I319" s="2" t="s">
        <v>216</v>
      </c>
      <c r="J319" s="67" t="s">
        <v>211</v>
      </c>
      <c r="K319" s="67" t="s">
        <v>695</v>
      </c>
      <c r="L319" s="107" t="s">
        <v>346</v>
      </c>
      <c r="M319" s="2"/>
      <c r="N319" s="2">
        <v>0.6</v>
      </c>
      <c r="O319" s="67">
        <v>4.5</v>
      </c>
      <c r="P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N319" s="125"/>
      <c r="AO319" s="125"/>
      <c r="AP319" s="125"/>
      <c r="AQ319" s="125"/>
      <c r="AR319" s="125"/>
    </row>
    <row r="320" spans="1:44">
      <c r="A320" s="2">
        <v>1</v>
      </c>
      <c r="B320" s="2" t="s">
        <v>321</v>
      </c>
      <c r="C320" s="2"/>
      <c r="D320" s="2" t="s">
        <v>321</v>
      </c>
      <c r="E320" s="2">
        <v>5</v>
      </c>
      <c r="F320" s="2" t="s">
        <v>699</v>
      </c>
      <c r="G320" s="2" t="s">
        <v>700</v>
      </c>
      <c r="H320" s="2">
        <v>7</v>
      </c>
      <c r="I320" s="2" t="s">
        <v>217</v>
      </c>
      <c r="J320" s="67" t="s">
        <v>211</v>
      </c>
      <c r="K320" s="67" t="s">
        <v>695</v>
      </c>
      <c r="L320" s="107" t="s">
        <v>346</v>
      </c>
      <c r="M320" s="2"/>
      <c r="N320" s="2">
        <v>0.6</v>
      </c>
      <c r="O320" s="67">
        <v>4.5</v>
      </c>
      <c r="P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N320" s="125"/>
      <c r="AO320" s="125"/>
      <c r="AP320" s="125"/>
      <c r="AQ320" s="125"/>
      <c r="AR320" s="125"/>
    </row>
    <row r="321" spans="1:44">
      <c r="A321" s="2">
        <v>1</v>
      </c>
      <c r="B321" s="2" t="s">
        <v>321</v>
      </c>
      <c r="C321" s="2"/>
      <c r="D321" s="2" t="s">
        <v>321</v>
      </c>
      <c r="E321" s="2">
        <v>5</v>
      </c>
      <c r="F321" s="2" t="s">
        <v>699</v>
      </c>
      <c r="G321" s="2" t="s">
        <v>700</v>
      </c>
      <c r="H321" s="2">
        <v>8</v>
      </c>
      <c r="I321" s="2" t="s">
        <v>218</v>
      </c>
      <c r="J321" s="67" t="s">
        <v>211</v>
      </c>
      <c r="K321" s="67" t="s">
        <v>695</v>
      </c>
      <c r="L321" s="107" t="s">
        <v>346</v>
      </c>
      <c r="M321" s="2"/>
      <c r="N321" s="2"/>
      <c r="O321" s="67">
        <v>0</v>
      </c>
      <c r="P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N321" s="125"/>
      <c r="AO321" s="125"/>
      <c r="AP321" s="125"/>
      <c r="AQ321" s="125"/>
      <c r="AR321" s="125"/>
    </row>
    <row r="322" spans="1:44">
      <c r="A322" s="2">
        <v>1</v>
      </c>
      <c r="B322" s="2" t="s">
        <v>321</v>
      </c>
      <c r="C322" s="2"/>
      <c r="D322" s="2" t="s">
        <v>321</v>
      </c>
      <c r="E322" s="2">
        <v>5</v>
      </c>
      <c r="F322" s="2" t="s">
        <v>699</v>
      </c>
      <c r="G322" s="2" t="s">
        <v>700</v>
      </c>
      <c r="H322" s="2">
        <v>9</v>
      </c>
      <c r="I322" s="2" t="s">
        <v>219</v>
      </c>
      <c r="J322" s="67" t="s">
        <v>211</v>
      </c>
      <c r="K322" s="67" t="s">
        <v>695</v>
      </c>
      <c r="L322" s="107" t="s">
        <v>346</v>
      </c>
      <c r="M322" s="2"/>
      <c r="N322" s="2"/>
      <c r="O322" s="67">
        <v>0</v>
      </c>
      <c r="P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N322" s="125"/>
      <c r="AO322" s="125"/>
      <c r="AP322" s="125"/>
      <c r="AQ322" s="125"/>
      <c r="AR322" s="125"/>
    </row>
    <row r="323" spans="1:44">
      <c r="A323" s="2">
        <v>1</v>
      </c>
      <c r="B323" s="2" t="s">
        <v>321</v>
      </c>
      <c r="C323" s="2"/>
      <c r="D323" s="2" t="s">
        <v>321</v>
      </c>
      <c r="E323" s="2">
        <v>5</v>
      </c>
      <c r="F323" s="2" t="s">
        <v>699</v>
      </c>
      <c r="G323" s="2" t="s">
        <v>700</v>
      </c>
      <c r="H323" s="2">
        <v>10</v>
      </c>
      <c r="I323" s="2" t="s">
        <v>220</v>
      </c>
      <c r="J323" s="67" t="s">
        <v>211</v>
      </c>
      <c r="K323" s="67" t="s">
        <v>695</v>
      </c>
      <c r="L323" s="107" t="s">
        <v>346</v>
      </c>
      <c r="M323" s="2"/>
      <c r="N323" s="2"/>
      <c r="O323" s="67">
        <v>0</v>
      </c>
      <c r="P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N323" s="125"/>
      <c r="AO323" s="125"/>
      <c r="AP323" s="125"/>
      <c r="AQ323" s="125"/>
      <c r="AR323" s="125"/>
    </row>
    <row r="324" spans="1:44">
      <c r="A324" s="2">
        <v>1</v>
      </c>
      <c r="B324" s="2" t="s">
        <v>321</v>
      </c>
      <c r="C324" s="2"/>
      <c r="D324" s="2" t="s">
        <v>321</v>
      </c>
      <c r="E324" s="2">
        <v>5</v>
      </c>
      <c r="F324" s="2" t="s">
        <v>699</v>
      </c>
      <c r="G324" s="2" t="s">
        <v>700</v>
      </c>
      <c r="H324" s="2">
        <v>11</v>
      </c>
      <c r="I324" s="2" t="s">
        <v>221</v>
      </c>
      <c r="J324" s="67" t="s">
        <v>211</v>
      </c>
      <c r="K324" s="67" t="s">
        <v>695</v>
      </c>
      <c r="L324" s="107" t="s">
        <v>346</v>
      </c>
      <c r="M324" s="2"/>
      <c r="N324" s="2"/>
      <c r="O324" s="67">
        <v>0</v>
      </c>
      <c r="P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N324" s="125"/>
      <c r="AO324" s="125"/>
      <c r="AP324" s="125"/>
      <c r="AQ324" s="125"/>
      <c r="AR324" s="125"/>
    </row>
    <row r="325" spans="1:44">
      <c r="A325" s="2">
        <v>1</v>
      </c>
      <c r="B325" s="2" t="s">
        <v>321</v>
      </c>
      <c r="C325" s="2"/>
      <c r="D325" s="2" t="s">
        <v>321</v>
      </c>
      <c r="E325" s="2">
        <v>5</v>
      </c>
      <c r="F325" s="2" t="s">
        <v>699</v>
      </c>
      <c r="G325" s="2" t="s">
        <v>700</v>
      </c>
      <c r="H325" s="2">
        <v>12</v>
      </c>
      <c r="I325" s="2" t="s">
        <v>222</v>
      </c>
      <c r="J325" s="67" t="s">
        <v>211</v>
      </c>
      <c r="K325" s="67" t="s">
        <v>695</v>
      </c>
      <c r="L325" s="107" t="s">
        <v>346</v>
      </c>
      <c r="M325" s="2"/>
      <c r="N325" s="2">
        <v>0.6</v>
      </c>
      <c r="O325" s="67">
        <v>4.5</v>
      </c>
      <c r="P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N325" s="125"/>
      <c r="AO325" s="125"/>
      <c r="AP325" s="125"/>
      <c r="AQ325" s="125"/>
      <c r="AR325" s="125"/>
    </row>
    <row r="326" spans="1:44">
      <c r="A326" s="2">
        <v>1</v>
      </c>
      <c r="B326" s="2" t="s">
        <v>321</v>
      </c>
      <c r="C326" s="2"/>
      <c r="D326" s="2" t="s">
        <v>321</v>
      </c>
      <c r="E326" s="2">
        <v>5</v>
      </c>
      <c r="F326" s="2" t="s">
        <v>699</v>
      </c>
      <c r="G326" s="2" t="s">
        <v>700</v>
      </c>
      <c r="H326" s="2">
        <v>13</v>
      </c>
      <c r="I326" s="2" t="s">
        <v>223</v>
      </c>
      <c r="J326" s="67" t="s">
        <v>211</v>
      </c>
      <c r="K326" s="67" t="s">
        <v>695</v>
      </c>
      <c r="L326" s="107" t="s">
        <v>346</v>
      </c>
      <c r="M326" s="2"/>
      <c r="N326" s="2">
        <v>0.6</v>
      </c>
      <c r="O326" s="67">
        <v>4.5</v>
      </c>
      <c r="P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N326" s="125"/>
      <c r="AO326" s="125"/>
      <c r="AP326" s="125"/>
      <c r="AQ326" s="125"/>
      <c r="AR326" s="125"/>
    </row>
    <row r="327" spans="1:44">
      <c r="A327" s="2">
        <v>1</v>
      </c>
      <c r="B327" s="2" t="s">
        <v>321</v>
      </c>
      <c r="C327" s="2"/>
      <c r="D327" s="2" t="s">
        <v>321</v>
      </c>
      <c r="E327" s="2">
        <v>5</v>
      </c>
      <c r="F327" s="2" t="s">
        <v>699</v>
      </c>
      <c r="G327" s="2" t="s">
        <v>700</v>
      </c>
      <c r="H327" s="2">
        <v>14</v>
      </c>
      <c r="I327" s="2" t="s">
        <v>224</v>
      </c>
      <c r="J327" s="67" t="s">
        <v>211</v>
      </c>
      <c r="K327" s="67" t="s">
        <v>695</v>
      </c>
      <c r="L327" s="107" t="s">
        <v>346</v>
      </c>
      <c r="M327" s="2"/>
      <c r="N327" s="2">
        <v>0.6</v>
      </c>
      <c r="O327" s="67">
        <v>4.5</v>
      </c>
      <c r="P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N327" s="125"/>
      <c r="AO327" s="125"/>
      <c r="AP327" s="125"/>
      <c r="AQ327" s="125"/>
      <c r="AR327" s="125"/>
    </row>
    <row r="328" spans="1:44">
      <c r="A328" s="2">
        <v>1</v>
      </c>
      <c r="B328" s="2" t="s">
        <v>321</v>
      </c>
      <c r="C328" s="2"/>
      <c r="D328" s="2" t="s">
        <v>321</v>
      </c>
      <c r="E328" s="2">
        <v>5</v>
      </c>
      <c r="F328" s="2" t="s">
        <v>699</v>
      </c>
      <c r="G328" s="2" t="s">
        <v>700</v>
      </c>
      <c r="H328" s="2">
        <v>15</v>
      </c>
      <c r="I328" s="2" t="s">
        <v>225</v>
      </c>
      <c r="J328" s="67" t="s">
        <v>211</v>
      </c>
      <c r="K328" s="67" t="s">
        <v>695</v>
      </c>
      <c r="L328" s="107" t="s">
        <v>346</v>
      </c>
      <c r="M328" s="2"/>
      <c r="N328" s="2">
        <v>0.6</v>
      </c>
      <c r="O328" s="67">
        <v>1.3</v>
      </c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</row>
    <row r="329" spans="1:44">
      <c r="A329" s="2">
        <v>1</v>
      </c>
      <c r="B329" s="2" t="s">
        <v>321</v>
      </c>
      <c r="C329" s="2"/>
      <c r="D329" s="2" t="s">
        <v>321</v>
      </c>
      <c r="E329" s="2">
        <v>5</v>
      </c>
      <c r="F329" s="2" t="s">
        <v>699</v>
      </c>
      <c r="G329" s="2" t="s">
        <v>700</v>
      </c>
      <c r="H329" s="2">
        <v>16</v>
      </c>
      <c r="I329" s="2" t="s">
        <v>226</v>
      </c>
      <c r="J329" s="67" t="s">
        <v>211</v>
      </c>
      <c r="K329" s="67" t="s">
        <v>695</v>
      </c>
      <c r="L329" s="107" t="s">
        <v>346</v>
      </c>
      <c r="M329" s="125"/>
      <c r="N329" s="125"/>
      <c r="O329" s="67">
        <v>0</v>
      </c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</row>
    <row r="330" spans="1:44" ht="15" thickBot="1">
      <c r="A330" s="62">
        <v>1</v>
      </c>
      <c r="B330" s="62" t="s">
        <v>321</v>
      </c>
      <c r="C330" s="62"/>
      <c r="D330" s="62" t="s">
        <v>321</v>
      </c>
      <c r="E330" s="62">
        <v>5</v>
      </c>
      <c r="F330" s="62" t="s">
        <v>699</v>
      </c>
      <c r="G330" s="62" t="s">
        <v>700</v>
      </c>
      <c r="H330" s="2">
        <v>17</v>
      </c>
      <c r="I330" s="62" t="s">
        <v>227</v>
      </c>
      <c r="J330" s="92" t="s">
        <v>211</v>
      </c>
      <c r="K330" s="92" t="s">
        <v>695</v>
      </c>
      <c r="L330" s="107" t="s">
        <v>346</v>
      </c>
      <c r="M330" s="62"/>
      <c r="N330" s="62">
        <v>0.6</v>
      </c>
      <c r="O330" s="67">
        <v>1.3</v>
      </c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</row>
    <row r="331" spans="1:44">
      <c r="A331" s="61">
        <v>1</v>
      </c>
      <c r="B331" s="61" t="s">
        <v>321</v>
      </c>
      <c r="C331" s="61"/>
      <c r="D331" s="61" t="s">
        <v>321</v>
      </c>
      <c r="E331" s="61">
        <v>5</v>
      </c>
      <c r="F331" s="61" t="s">
        <v>699</v>
      </c>
      <c r="G331" s="61" t="s">
        <v>700</v>
      </c>
      <c r="H331" s="61">
        <v>18</v>
      </c>
      <c r="I331" s="61" t="s">
        <v>210</v>
      </c>
      <c r="J331" s="91" t="s">
        <v>228</v>
      </c>
      <c r="K331" s="91" t="s">
        <v>695</v>
      </c>
      <c r="L331" s="107" t="s">
        <v>346</v>
      </c>
      <c r="M331" s="61"/>
      <c r="N331" s="61">
        <v>0.6</v>
      </c>
      <c r="O331" s="91">
        <v>4.5</v>
      </c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</row>
    <row r="332" spans="1:44">
      <c r="A332" s="2">
        <v>1</v>
      </c>
      <c r="B332" s="2" t="s">
        <v>321</v>
      </c>
      <c r="C332" s="2"/>
      <c r="D332" s="2" t="s">
        <v>321</v>
      </c>
      <c r="E332" s="2">
        <v>5</v>
      </c>
      <c r="F332" s="2" t="s">
        <v>699</v>
      </c>
      <c r="G332" s="2" t="s">
        <v>700</v>
      </c>
      <c r="H332" s="2">
        <v>19</v>
      </c>
      <c r="I332" s="2" t="s">
        <v>212</v>
      </c>
      <c r="J332" s="67" t="s">
        <v>228</v>
      </c>
      <c r="K332" s="67" t="s">
        <v>695</v>
      </c>
      <c r="L332" s="69" t="s">
        <v>346</v>
      </c>
      <c r="M332" s="2"/>
      <c r="N332" s="2">
        <v>0.6</v>
      </c>
      <c r="O332" s="67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>
      <c r="A333" s="2">
        <v>1</v>
      </c>
      <c r="B333" s="2" t="s">
        <v>321</v>
      </c>
      <c r="C333" s="2"/>
      <c r="D333" s="2" t="s">
        <v>321</v>
      </c>
      <c r="E333" s="2">
        <v>5</v>
      </c>
      <c r="F333" s="2" t="s">
        <v>699</v>
      </c>
      <c r="G333" s="2" t="s">
        <v>700</v>
      </c>
      <c r="H333" s="2">
        <v>20</v>
      </c>
      <c r="I333" s="2" t="s">
        <v>213</v>
      </c>
      <c r="J333" s="67" t="s">
        <v>228</v>
      </c>
      <c r="K333" s="67" t="s">
        <v>695</v>
      </c>
      <c r="L333" s="69" t="s">
        <v>346</v>
      </c>
      <c r="M333" s="2"/>
      <c r="N333" s="2">
        <v>0.6</v>
      </c>
      <c r="O333" s="67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>
      <c r="A334" s="2">
        <v>1</v>
      </c>
      <c r="B334" s="2" t="s">
        <v>321</v>
      </c>
      <c r="C334" s="2"/>
      <c r="D334" s="2" t="s">
        <v>321</v>
      </c>
      <c r="E334" s="2">
        <v>5</v>
      </c>
      <c r="F334" s="2" t="s">
        <v>699</v>
      </c>
      <c r="G334" s="2" t="s">
        <v>700</v>
      </c>
      <c r="H334" s="2">
        <v>21</v>
      </c>
      <c r="I334" s="2" t="s">
        <v>214</v>
      </c>
      <c r="J334" s="67" t="s">
        <v>228</v>
      </c>
      <c r="K334" s="67" t="s">
        <v>695</v>
      </c>
      <c r="L334" s="69" t="s">
        <v>346</v>
      </c>
      <c r="M334" s="2"/>
      <c r="N334" s="2">
        <v>0.6</v>
      </c>
      <c r="O334" s="67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>
      <c r="A335" s="2">
        <v>1</v>
      </c>
      <c r="B335" s="2" t="s">
        <v>321</v>
      </c>
      <c r="C335" s="2"/>
      <c r="D335" s="2" t="s">
        <v>321</v>
      </c>
      <c r="E335" s="2">
        <v>5</v>
      </c>
      <c r="F335" s="2" t="s">
        <v>699</v>
      </c>
      <c r="G335" s="2" t="s">
        <v>700</v>
      </c>
      <c r="H335" s="2">
        <v>22</v>
      </c>
      <c r="I335" s="2" t="s">
        <v>215</v>
      </c>
      <c r="J335" s="67" t="s">
        <v>228</v>
      </c>
      <c r="K335" s="67" t="s">
        <v>695</v>
      </c>
      <c r="L335" s="69" t="s">
        <v>346</v>
      </c>
      <c r="M335" s="2"/>
      <c r="N335" s="2">
        <v>0.6</v>
      </c>
      <c r="O335" s="67">
        <v>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>
      <c r="A336" s="2">
        <v>1</v>
      </c>
      <c r="B336" s="2" t="s">
        <v>321</v>
      </c>
      <c r="C336" s="2"/>
      <c r="D336" s="2" t="s">
        <v>321</v>
      </c>
      <c r="E336" s="2">
        <v>5</v>
      </c>
      <c r="F336" s="2" t="s">
        <v>699</v>
      </c>
      <c r="G336" s="2" t="s">
        <v>700</v>
      </c>
      <c r="H336" s="2">
        <v>23</v>
      </c>
      <c r="I336" s="2" t="s">
        <v>216</v>
      </c>
      <c r="J336" s="67" t="s">
        <v>228</v>
      </c>
      <c r="K336" s="67" t="s">
        <v>695</v>
      </c>
      <c r="L336" s="69" t="s">
        <v>346</v>
      </c>
      <c r="M336" s="2"/>
      <c r="N336" s="2">
        <v>0.6</v>
      </c>
      <c r="O336" s="67">
        <v>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>
      <c r="A337" s="2">
        <v>1</v>
      </c>
      <c r="B337" s="2" t="s">
        <v>321</v>
      </c>
      <c r="C337" s="2"/>
      <c r="D337" s="2" t="s">
        <v>321</v>
      </c>
      <c r="E337" s="2">
        <v>5</v>
      </c>
      <c r="F337" s="2" t="s">
        <v>699</v>
      </c>
      <c r="G337" s="2" t="s">
        <v>700</v>
      </c>
      <c r="H337" s="2">
        <v>24</v>
      </c>
      <c r="I337" s="2" t="s">
        <v>217</v>
      </c>
      <c r="J337" s="67" t="s">
        <v>228</v>
      </c>
      <c r="K337" s="67" t="s">
        <v>695</v>
      </c>
      <c r="L337" s="69" t="s">
        <v>346</v>
      </c>
      <c r="M337" s="2"/>
      <c r="N337" s="2">
        <v>0.6</v>
      </c>
      <c r="O337" s="67">
        <v>2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>
      <c r="A338" s="2">
        <v>1</v>
      </c>
      <c r="B338" s="2" t="s">
        <v>321</v>
      </c>
      <c r="C338" s="2"/>
      <c r="D338" s="2" t="s">
        <v>321</v>
      </c>
      <c r="E338" s="2">
        <v>5</v>
      </c>
      <c r="F338" s="2" t="s">
        <v>699</v>
      </c>
      <c r="G338" s="2" t="s">
        <v>700</v>
      </c>
      <c r="H338" s="2">
        <v>25</v>
      </c>
      <c r="I338" s="2" t="s">
        <v>218</v>
      </c>
      <c r="J338" s="67" t="s">
        <v>228</v>
      </c>
      <c r="K338" s="67" t="s">
        <v>695</v>
      </c>
      <c r="L338" s="69" t="s">
        <v>346</v>
      </c>
      <c r="M338" s="2"/>
      <c r="N338" s="2"/>
      <c r="O338" s="67">
        <v>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>
      <c r="A339" s="2">
        <v>1</v>
      </c>
      <c r="B339" s="2" t="s">
        <v>321</v>
      </c>
      <c r="C339" s="2"/>
      <c r="D339" s="2" t="s">
        <v>321</v>
      </c>
      <c r="E339" s="2">
        <v>5</v>
      </c>
      <c r="F339" s="2" t="s">
        <v>699</v>
      </c>
      <c r="G339" s="2" t="s">
        <v>700</v>
      </c>
      <c r="H339" s="2">
        <v>26</v>
      </c>
      <c r="I339" s="2" t="s">
        <v>219</v>
      </c>
      <c r="J339" s="67" t="s">
        <v>228</v>
      </c>
      <c r="K339" s="67" t="s">
        <v>695</v>
      </c>
      <c r="L339" s="69" t="s">
        <v>346</v>
      </c>
      <c r="M339" s="2"/>
      <c r="N339" s="2"/>
      <c r="O339" s="67">
        <v>0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>
      <c r="A340" s="2">
        <v>1</v>
      </c>
      <c r="B340" s="2" t="s">
        <v>321</v>
      </c>
      <c r="C340" s="2"/>
      <c r="D340" s="2" t="s">
        <v>321</v>
      </c>
      <c r="E340" s="2">
        <v>5</v>
      </c>
      <c r="F340" s="2" t="s">
        <v>699</v>
      </c>
      <c r="G340" s="2" t="s">
        <v>700</v>
      </c>
      <c r="H340" s="2">
        <v>27</v>
      </c>
      <c r="I340" s="2" t="s">
        <v>220</v>
      </c>
      <c r="J340" s="67" t="s">
        <v>228</v>
      </c>
      <c r="K340" s="67" t="s">
        <v>695</v>
      </c>
      <c r="L340" s="69" t="s">
        <v>346</v>
      </c>
      <c r="M340" s="2"/>
      <c r="N340" s="2"/>
      <c r="O340" s="67">
        <v>0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>
      <c r="A341" s="2">
        <v>1</v>
      </c>
      <c r="B341" s="2" t="s">
        <v>321</v>
      </c>
      <c r="C341" s="2"/>
      <c r="D341" s="2" t="s">
        <v>321</v>
      </c>
      <c r="E341" s="2">
        <v>5</v>
      </c>
      <c r="F341" s="2" t="s">
        <v>699</v>
      </c>
      <c r="G341" s="2" t="s">
        <v>700</v>
      </c>
      <c r="H341" s="2">
        <v>28</v>
      </c>
      <c r="I341" s="2" t="s">
        <v>221</v>
      </c>
      <c r="J341" s="67" t="s">
        <v>228</v>
      </c>
      <c r="K341" s="67" t="s">
        <v>695</v>
      </c>
      <c r="L341" s="69" t="s">
        <v>346</v>
      </c>
      <c r="M341" s="2"/>
      <c r="N341" s="2"/>
      <c r="O341" s="67">
        <v>0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>
      <c r="A342" s="2">
        <v>1</v>
      </c>
      <c r="B342" s="2" t="s">
        <v>321</v>
      </c>
      <c r="C342" s="2"/>
      <c r="D342" s="2" t="s">
        <v>321</v>
      </c>
      <c r="E342" s="2">
        <v>5</v>
      </c>
      <c r="F342" s="2" t="s">
        <v>699</v>
      </c>
      <c r="G342" s="2" t="s">
        <v>700</v>
      </c>
      <c r="H342" s="2">
        <v>29</v>
      </c>
      <c r="I342" s="2" t="s">
        <v>222</v>
      </c>
      <c r="J342" s="67" t="s">
        <v>228</v>
      </c>
      <c r="K342" s="67" t="s">
        <v>695</v>
      </c>
      <c r="L342" s="69" t="s">
        <v>346</v>
      </c>
      <c r="M342" s="2"/>
      <c r="N342" s="2">
        <v>0.6</v>
      </c>
      <c r="O342" s="67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>
      <c r="A343" s="2">
        <v>1</v>
      </c>
      <c r="B343" s="2" t="s">
        <v>321</v>
      </c>
      <c r="C343" s="2"/>
      <c r="D343" s="2" t="s">
        <v>321</v>
      </c>
      <c r="E343" s="2">
        <v>5</v>
      </c>
      <c r="F343" s="2" t="s">
        <v>699</v>
      </c>
      <c r="G343" s="2" t="s">
        <v>700</v>
      </c>
      <c r="H343" s="2">
        <v>30</v>
      </c>
      <c r="I343" s="2" t="s">
        <v>223</v>
      </c>
      <c r="J343" s="67" t="s">
        <v>228</v>
      </c>
      <c r="K343" s="67" t="s">
        <v>695</v>
      </c>
      <c r="L343" s="69" t="s">
        <v>346</v>
      </c>
      <c r="M343" s="2"/>
      <c r="N343" s="2">
        <v>0.6</v>
      </c>
      <c r="O343" s="67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>
      <c r="A344" s="2">
        <v>1</v>
      </c>
      <c r="B344" s="2" t="s">
        <v>321</v>
      </c>
      <c r="C344" s="2"/>
      <c r="D344" s="2" t="s">
        <v>321</v>
      </c>
      <c r="E344" s="2">
        <v>5</v>
      </c>
      <c r="F344" s="2" t="s">
        <v>699</v>
      </c>
      <c r="G344" s="2" t="s">
        <v>700</v>
      </c>
      <c r="H344" s="2">
        <v>31</v>
      </c>
      <c r="I344" s="2" t="s">
        <v>224</v>
      </c>
      <c r="J344" s="67" t="s">
        <v>228</v>
      </c>
      <c r="K344" s="67" t="s">
        <v>695</v>
      </c>
      <c r="L344" s="69" t="s">
        <v>346</v>
      </c>
      <c r="M344" s="2"/>
      <c r="N344" s="2">
        <v>0.6</v>
      </c>
      <c r="O344" s="67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>
      <c r="A345" s="2">
        <v>1</v>
      </c>
      <c r="B345" s="2" t="s">
        <v>321</v>
      </c>
      <c r="C345" s="2"/>
      <c r="D345" s="2" t="s">
        <v>321</v>
      </c>
      <c r="E345" s="2">
        <v>5</v>
      </c>
      <c r="F345" s="2" t="s">
        <v>699</v>
      </c>
      <c r="G345" s="2" t="s">
        <v>700</v>
      </c>
      <c r="H345" s="2">
        <v>32</v>
      </c>
      <c r="I345" s="2" t="s">
        <v>225</v>
      </c>
      <c r="J345" s="67" t="s">
        <v>228</v>
      </c>
      <c r="K345" s="67" t="s">
        <v>695</v>
      </c>
      <c r="L345" s="69" t="s">
        <v>346</v>
      </c>
      <c r="M345" s="2"/>
      <c r="N345" s="2">
        <v>0.6</v>
      </c>
      <c r="O345" s="67">
        <v>1.3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>
      <c r="A346" s="2">
        <v>1</v>
      </c>
      <c r="B346" s="2" t="s">
        <v>321</v>
      </c>
      <c r="C346" s="2"/>
      <c r="D346" s="2" t="s">
        <v>321</v>
      </c>
      <c r="E346" s="2">
        <v>5</v>
      </c>
      <c r="F346" s="2" t="s">
        <v>699</v>
      </c>
      <c r="G346" s="2" t="s">
        <v>700</v>
      </c>
      <c r="H346" s="2">
        <v>33</v>
      </c>
      <c r="I346" s="2" t="s">
        <v>226</v>
      </c>
      <c r="J346" s="67" t="s">
        <v>228</v>
      </c>
      <c r="K346" s="67" t="s">
        <v>695</v>
      </c>
      <c r="L346" s="69" t="s">
        <v>346</v>
      </c>
      <c r="M346" s="125"/>
      <c r="N346" s="125"/>
      <c r="O346" s="144">
        <v>0</v>
      </c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N346" s="125"/>
      <c r="AO346" s="125"/>
      <c r="AP346" s="125"/>
      <c r="AQ346" s="125"/>
      <c r="AR346" s="125"/>
    </row>
    <row r="347" spans="1:44" ht="15" thickBot="1">
      <c r="A347" s="62">
        <v>1</v>
      </c>
      <c r="B347" s="62" t="s">
        <v>321</v>
      </c>
      <c r="C347" s="62"/>
      <c r="D347" s="62" t="s">
        <v>321</v>
      </c>
      <c r="E347" s="62">
        <v>5</v>
      </c>
      <c r="F347" s="62" t="s">
        <v>699</v>
      </c>
      <c r="G347" s="62" t="s">
        <v>700</v>
      </c>
      <c r="H347" s="2">
        <v>34</v>
      </c>
      <c r="I347" s="62" t="s">
        <v>227</v>
      </c>
      <c r="J347" s="92" t="s">
        <v>228</v>
      </c>
      <c r="K347" s="92" t="s">
        <v>695</v>
      </c>
      <c r="L347" s="108" t="s">
        <v>346</v>
      </c>
      <c r="M347" s="62"/>
      <c r="N347" s="62">
        <v>0.6</v>
      </c>
      <c r="O347" s="92">
        <v>1.3</v>
      </c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</row>
    <row r="348" spans="1:44">
      <c r="A348" s="2">
        <v>1</v>
      </c>
      <c r="B348" s="2" t="s">
        <v>321</v>
      </c>
      <c r="C348" s="2"/>
      <c r="D348" s="2" t="s">
        <v>321</v>
      </c>
      <c r="E348" s="2">
        <v>5</v>
      </c>
      <c r="F348" s="2" t="s">
        <v>699</v>
      </c>
      <c r="G348" s="2" t="s">
        <v>700</v>
      </c>
      <c r="H348" s="61">
        <v>35</v>
      </c>
      <c r="I348" s="61" t="s">
        <v>210</v>
      </c>
      <c r="J348" s="91" t="s">
        <v>230</v>
      </c>
      <c r="K348" s="67" t="s">
        <v>695</v>
      </c>
      <c r="L348" s="69" t="s">
        <v>346</v>
      </c>
      <c r="M348" s="2"/>
      <c r="N348" s="2">
        <v>0.4</v>
      </c>
      <c r="O348" s="67">
        <v>2.25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>
      <c r="A349" s="2">
        <v>1</v>
      </c>
      <c r="B349" s="2" t="s">
        <v>321</v>
      </c>
      <c r="C349" s="2"/>
      <c r="D349" s="2" t="s">
        <v>321</v>
      </c>
      <c r="E349" s="2">
        <v>5</v>
      </c>
      <c r="F349" s="2" t="s">
        <v>699</v>
      </c>
      <c r="G349" s="2" t="s">
        <v>700</v>
      </c>
      <c r="H349" s="2">
        <v>36</v>
      </c>
      <c r="I349" s="2" t="s">
        <v>212</v>
      </c>
      <c r="J349" s="67" t="s">
        <v>230</v>
      </c>
      <c r="K349" s="67" t="s">
        <v>695</v>
      </c>
      <c r="L349" s="69" t="s">
        <v>346</v>
      </c>
      <c r="M349" s="2"/>
      <c r="N349" s="2">
        <v>0.4</v>
      </c>
      <c r="O349" s="67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>
      <c r="A350" s="2">
        <v>1</v>
      </c>
      <c r="B350" s="2" t="s">
        <v>321</v>
      </c>
      <c r="C350" s="2"/>
      <c r="D350" s="2" t="s">
        <v>321</v>
      </c>
      <c r="E350" s="2">
        <v>5</v>
      </c>
      <c r="F350" s="2" t="s">
        <v>699</v>
      </c>
      <c r="G350" s="2" t="s">
        <v>700</v>
      </c>
      <c r="H350" s="2">
        <v>37</v>
      </c>
      <c r="I350" s="2" t="s">
        <v>213</v>
      </c>
      <c r="J350" s="67" t="s">
        <v>230</v>
      </c>
      <c r="K350" s="67" t="s">
        <v>695</v>
      </c>
      <c r="L350" s="69" t="s">
        <v>346</v>
      </c>
      <c r="M350" s="2"/>
      <c r="N350" s="2">
        <v>0.4</v>
      </c>
      <c r="O350" s="67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>
      <c r="A351" s="2">
        <v>1</v>
      </c>
      <c r="B351" s="2" t="s">
        <v>321</v>
      </c>
      <c r="C351" s="2"/>
      <c r="D351" s="2" t="s">
        <v>321</v>
      </c>
      <c r="E351" s="2">
        <v>5</v>
      </c>
      <c r="F351" s="2" t="s">
        <v>699</v>
      </c>
      <c r="G351" s="2" t="s">
        <v>700</v>
      </c>
      <c r="H351" s="2">
        <v>38</v>
      </c>
      <c r="I351" s="2" t="s">
        <v>214</v>
      </c>
      <c r="J351" s="67" t="s">
        <v>230</v>
      </c>
      <c r="K351" s="67" t="s">
        <v>695</v>
      </c>
      <c r="L351" s="69" t="s">
        <v>346</v>
      </c>
      <c r="M351" s="2"/>
      <c r="N351" s="2">
        <v>0.4</v>
      </c>
      <c r="O351" s="67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>
      <c r="A352" s="2">
        <v>1</v>
      </c>
      <c r="B352" s="2" t="s">
        <v>321</v>
      </c>
      <c r="C352" s="2"/>
      <c r="D352" s="2" t="s">
        <v>321</v>
      </c>
      <c r="E352" s="2">
        <v>5</v>
      </c>
      <c r="F352" s="2" t="s">
        <v>699</v>
      </c>
      <c r="G352" s="2" t="s">
        <v>700</v>
      </c>
      <c r="H352" s="2">
        <v>39</v>
      </c>
      <c r="I352" s="2" t="s">
        <v>215</v>
      </c>
      <c r="J352" s="67" t="s">
        <v>230</v>
      </c>
      <c r="K352" s="67" t="s">
        <v>695</v>
      </c>
      <c r="L352" s="69" t="s">
        <v>346</v>
      </c>
      <c r="M352" s="2"/>
      <c r="N352" s="2">
        <v>0.4</v>
      </c>
      <c r="O352" s="67">
        <v>2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>
      <c r="A353" s="2">
        <v>1</v>
      </c>
      <c r="B353" s="2" t="s">
        <v>321</v>
      </c>
      <c r="C353" s="2"/>
      <c r="D353" s="2" t="s">
        <v>321</v>
      </c>
      <c r="E353" s="2">
        <v>5</v>
      </c>
      <c r="F353" s="2" t="s">
        <v>699</v>
      </c>
      <c r="G353" s="2" t="s">
        <v>700</v>
      </c>
      <c r="H353" s="2">
        <v>40</v>
      </c>
      <c r="I353" s="2" t="s">
        <v>216</v>
      </c>
      <c r="J353" s="67" t="s">
        <v>230</v>
      </c>
      <c r="K353" s="67" t="s">
        <v>695</v>
      </c>
      <c r="L353" s="69" t="s">
        <v>346</v>
      </c>
      <c r="M353" s="2"/>
      <c r="N353" s="2">
        <v>0.4</v>
      </c>
      <c r="O353" s="67">
        <v>2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>
      <c r="A354" s="2">
        <v>1</v>
      </c>
      <c r="B354" s="2" t="s">
        <v>321</v>
      </c>
      <c r="C354" s="2"/>
      <c r="D354" s="2" t="s">
        <v>321</v>
      </c>
      <c r="E354" s="2">
        <v>5</v>
      </c>
      <c r="F354" s="2" t="s">
        <v>699</v>
      </c>
      <c r="G354" s="2" t="s">
        <v>700</v>
      </c>
      <c r="H354" s="2">
        <v>41</v>
      </c>
      <c r="I354" s="2" t="s">
        <v>217</v>
      </c>
      <c r="J354" s="67" t="s">
        <v>230</v>
      </c>
      <c r="K354" s="67" t="s">
        <v>695</v>
      </c>
      <c r="L354" s="69" t="s">
        <v>346</v>
      </c>
      <c r="M354" s="2"/>
      <c r="N354" s="2">
        <v>0.4</v>
      </c>
      <c r="O354" s="67">
        <v>2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>
      <c r="A355" s="2">
        <v>1</v>
      </c>
      <c r="B355" s="2" t="s">
        <v>321</v>
      </c>
      <c r="C355" s="2"/>
      <c r="D355" s="2" t="s">
        <v>321</v>
      </c>
      <c r="E355" s="2">
        <v>5</v>
      </c>
      <c r="F355" s="2" t="s">
        <v>699</v>
      </c>
      <c r="G355" s="2" t="s">
        <v>700</v>
      </c>
      <c r="H355" s="2">
        <v>42</v>
      </c>
      <c r="I355" s="2" t="s">
        <v>218</v>
      </c>
      <c r="J355" s="67" t="s">
        <v>230</v>
      </c>
      <c r="K355" s="67" t="s">
        <v>695</v>
      </c>
      <c r="L355" s="69" t="s">
        <v>346</v>
      </c>
      <c r="M355" s="2"/>
      <c r="N355" s="2"/>
      <c r="O355" s="67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>
      <c r="A356" s="2">
        <v>1</v>
      </c>
      <c r="B356" s="2" t="s">
        <v>321</v>
      </c>
      <c r="C356" s="2"/>
      <c r="D356" s="2" t="s">
        <v>321</v>
      </c>
      <c r="E356" s="2">
        <v>5</v>
      </c>
      <c r="F356" s="2" t="s">
        <v>699</v>
      </c>
      <c r="G356" s="2" t="s">
        <v>700</v>
      </c>
      <c r="H356" s="2">
        <v>43</v>
      </c>
      <c r="I356" s="2" t="s">
        <v>219</v>
      </c>
      <c r="J356" s="67" t="s">
        <v>230</v>
      </c>
      <c r="K356" s="67" t="s">
        <v>695</v>
      </c>
      <c r="L356" s="69" t="s">
        <v>346</v>
      </c>
      <c r="M356" s="2"/>
      <c r="N356" s="2"/>
      <c r="O356" s="67">
        <v>0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>
      <c r="A357" s="2">
        <v>1</v>
      </c>
      <c r="B357" s="2" t="s">
        <v>321</v>
      </c>
      <c r="C357" s="2"/>
      <c r="D357" s="2" t="s">
        <v>321</v>
      </c>
      <c r="E357" s="2">
        <v>5</v>
      </c>
      <c r="F357" s="2" t="s">
        <v>699</v>
      </c>
      <c r="G357" s="2" t="s">
        <v>700</v>
      </c>
      <c r="H357" s="2">
        <v>44</v>
      </c>
      <c r="I357" s="2" t="s">
        <v>220</v>
      </c>
      <c r="J357" s="67" t="s">
        <v>230</v>
      </c>
      <c r="K357" s="67" t="s">
        <v>695</v>
      </c>
      <c r="L357" s="69" t="s">
        <v>346</v>
      </c>
      <c r="M357" s="2"/>
      <c r="N357" s="2"/>
      <c r="O357" s="67">
        <v>0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>
      <c r="A358" s="2">
        <v>1</v>
      </c>
      <c r="B358" s="2" t="s">
        <v>321</v>
      </c>
      <c r="C358" s="2"/>
      <c r="D358" s="2" t="s">
        <v>321</v>
      </c>
      <c r="E358" s="2">
        <v>5</v>
      </c>
      <c r="F358" s="2" t="s">
        <v>699</v>
      </c>
      <c r="G358" s="2" t="s">
        <v>700</v>
      </c>
      <c r="H358" s="2">
        <v>45</v>
      </c>
      <c r="I358" s="2" t="s">
        <v>221</v>
      </c>
      <c r="J358" s="67" t="s">
        <v>230</v>
      </c>
      <c r="K358" s="67" t="s">
        <v>695</v>
      </c>
      <c r="L358" s="69" t="s">
        <v>346</v>
      </c>
      <c r="M358" s="2"/>
      <c r="N358" s="2"/>
      <c r="O358" s="67">
        <v>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>
      <c r="A359" s="2">
        <v>1</v>
      </c>
      <c r="B359" s="2" t="s">
        <v>321</v>
      </c>
      <c r="C359" s="2"/>
      <c r="D359" s="2" t="s">
        <v>321</v>
      </c>
      <c r="E359" s="2">
        <v>5</v>
      </c>
      <c r="F359" s="2" t="s">
        <v>699</v>
      </c>
      <c r="G359" s="2" t="s">
        <v>700</v>
      </c>
      <c r="H359" s="2">
        <v>46</v>
      </c>
      <c r="I359" s="2" t="s">
        <v>222</v>
      </c>
      <c r="J359" s="67" t="s">
        <v>230</v>
      </c>
      <c r="K359" s="67" t="s">
        <v>695</v>
      </c>
      <c r="L359" s="69" t="s">
        <v>346</v>
      </c>
      <c r="M359" s="2"/>
      <c r="N359" s="2">
        <v>0.4</v>
      </c>
      <c r="O359" s="67">
        <v>2.25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>
      <c r="A360" s="2">
        <v>1</v>
      </c>
      <c r="B360" s="2" t="s">
        <v>321</v>
      </c>
      <c r="C360" s="2"/>
      <c r="D360" s="2" t="s">
        <v>321</v>
      </c>
      <c r="E360" s="2">
        <v>5</v>
      </c>
      <c r="F360" s="2" t="s">
        <v>699</v>
      </c>
      <c r="G360" s="2" t="s">
        <v>700</v>
      </c>
      <c r="H360" s="2">
        <v>47</v>
      </c>
      <c r="I360" s="2" t="s">
        <v>223</v>
      </c>
      <c r="J360" s="67" t="s">
        <v>230</v>
      </c>
      <c r="K360" s="67" t="s">
        <v>695</v>
      </c>
      <c r="L360" s="69" t="s">
        <v>346</v>
      </c>
      <c r="M360" s="2"/>
      <c r="N360" s="2">
        <v>0.4</v>
      </c>
      <c r="O360" s="67">
        <v>2.25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>
      <c r="A361" s="2">
        <v>1</v>
      </c>
      <c r="B361" s="2" t="s">
        <v>321</v>
      </c>
      <c r="C361" s="2"/>
      <c r="D361" s="2" t="s">
        <v>321</v>
      </c>
      <c r="E361" s="2">
        <v>5</v>
      </c>
      <c r="F361" s="2" t="s">
        <v>699</v>
      </c>
      <c r="G361" s="2" t="s">
        <v>700</v>
      </c>
      <c r="H361" s="2">
        <v>48</v>
      </c>
      <c r="I361" s="2" t="s">
        <v>224</v>
      </c>
      <c r="J361" s="67" t="s">
        <v>230</v>
      </c>
      <c r="K361" s="67" t="s">
        <v>695</v>
      </c>
      <c r="L361" s="69" t="s">
        <v>346</v>
      </c>
      <c r="M361" s="2"/>
      <c r="N361" s="2">
        <v>0.4</v>
      </c>
      <c r="O361" s="67">
        <v>2.25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>
      <c r="A362" s="2">
        <v>1</v>
      </c>
      <c r="B362" s="2" t="s">
        <v>321</v>
      </c>
      <c r="C362" s="2"/>
      <c r="D362" s="2" t="s">
        <v>321</v>
      </c>
      <c r="E362" s="2">
        <v>5</v>
      </c>
      <c r="F362" s="2" t="s">
        <v>699</v>
      </c>
      <c r="G362" s="2" t="s">
        <v>700</v>
      </c>
      <c r="H362" s="2">
        <v>49</v>
      </c>
      <c r="I362" s="2" t="s">
        <v>225</v>
      </c>
      <c r="J362" s="67" t="s">
        <v>230</v>
      </c>
      <c r="K362" s="67" t="s">
        <v>695</v>
      </c>
      <c r="L362" s="69" t="s">
        <v>346</v>
      </c>
      <c r="M362" s="2"/>
      <c r="N362" s="2">
        <v>0.4</v>
      </c>
      <c r="O362" s="67">
        <v>1.3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>
      <c r="A363" s="2">
        <v>1</v>
      </c>
      <c r="B363" s="2" t="s">
        <v>321</v>
      </c>
      <c r="C363" s="2"/>
      <c r="D363" s="2" t="s">
        <v>321</v>
      </c>
      <c r="E363" s="2">
        <v>5</v>
      </c>
      <c r="F363" s="2" t="s">
        <v>699</v>
      </c>
      <c r="G363" s="2" t="s">
        <v>700</v>
      </c>
      <c r="H363" s="2">
        <v>50</v>
      </c>
      <c r="I363" s="2" t="s">
        <v>226</v>
      </c>
      <c r="J363" s="67" t="s">
        <v>230</v>
      </c>
      <c r="K363" s="67" t="s">
        <v>695</v>
      </c>
      <c r="L363" s="69" t="s">
        <v>346</v>
      </c>
      <c r="M363" s="125"/>
      <c r="N363" s="125"/>
      <c r="O363" s="144">
        <v>0</v>
      </c>
      <c r="P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A363" s="125"/>
      <c r="AB363" s="125"/>
      <c r="AC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N363" s="125"/>
      <c r="AO363" s="125"/>
      <c r="AP363" s="125"/>
      <c r="AQ363" s="125"/>
      <c r="AR363" s="125"/>
    </row>
    <row r="364" spans="1:44" ht="15" thickBot="1">
      <c r="A364" s="62">
        <v>1</v>
      </c>
      <c r="B364" s="62" t="s">
        <v>321</v>
      </c>
      <c r="C364" s="62"/>
      <c r="D364" s="62" t="s">
        <v>321</v>
      </c>
      <c r="E364" s="62">
        <v>5</v>
      </c>
      <c r="F364" s="62" t="s">
        <v>699</v>
      </c>
      <c r="G364" s="62" t="s">
        <v>700</v>
      </c>
      <c r="H364" s="2">
        <v>51</v>
      </c>
      <c r="I364" s="62" t="s">
        <v>227</v>
      </c>
      <c r="J364" s="92" t="s">
        <v>230</v>
      </c>
      <c r="K364" s="92" t="s">
        <v>695</v>
      </c>
      <c r="L364" s="108" t="s">
        <v>346</v>
      </c>
      <c r="M364" s="62"/>
      <c r="N364" s="62">
        <v>0.4</v>
      </c>
      <c r="O364" s="92">
        <v>1.3</v>
      </c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</row>
    <row r="365" spans="1:44">
      <c r="A365" s="2">
        <v>1</v>
      </c>
      <c r="B365" s="2" t="s">
        <v>321</v>
      </c>
      <c r="C365" s="2"/>
      <c r="D365" s="2" t="s">
        <v>321</v>
      </c>
      <c r="E365" s="2">
        <v>5</v>
      </c>
      <c r="F365" s="2" t="s">
        <v>699</v>
      </c>
      <c r="G365" s="2" t="s">
        <v>700</v>
      </c>
      <c r="H365" s="61">
        <v>52</v>
      </c>
      <c r="I365" s="61" t="s">
        <v>210</v>
      </c>
      <c r="J365" s="91" t="s">
        <v>231</v>
      </c>
      <c r="K365" s="67" t="s">
        <v>695</v>
      </c>
      <c r="L365" s="69" t="s">
        <v>346</v>
      </c>
      <c r="M365" s="2"/>
      <c r="N365" s="2"/>
      <c r="O365" s="67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>
      <c r="A366" s="2">
        <v>1</v>
      </c>
      <c r="B366" s="2" t="s">
        <v>321</v>
      </c>
      <c r="C366" s="2"/>
      <c r="D366" s="2" t="s">
        <v>321</v>
      </c>
      <c r="E366" s="2">
        <v>5</v>
      </c>
      <c r="F366" s="2" t="s">
        <v>699</v>
      </c>
      <c r="G366" s="2" t="s">
        <v>700</v>
      </c>
      <c r="H366" s="2">
        <v>53</v>
      </c>
      <c r="I366" s="2" t="s">
        <v>212</v>
      </c>
      <c r="J366" s="67" t="s">
        <v>231</v>
      </c>
      <c r="K366" s="67" t="s">
        <v>695</v>
      </c>
      <c r="L366" s="69" t="s">
        <v>346</v>
      </c>
      <c r="M366" s="2"/>
      <c r="N366" s="2"/>
      <c r="O366" s="67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>
      <c r="A367" s="2">
        <v>1</v>
      </c>
      <c r="B367" s="2" t="s">
        <v>321</v>
      </c>
      <c r="C367" s="2"/>
      <c r="D367" s="2" t="s">
        <v>321</v>
      </c>
      <c r="E367" s="2">
        <v>5</v>
      </c>
      <c r="F367" s="2" t="s">
        <v>699</v>
      </c>
      <c r="G367" s="2" t="s">
        <v>700</v>
      </c>
      <c r="H367" s="2">
        <v>54</v>
      </c>
      <c r="I367" s="2" t="s">
        <v>213</v>
      </c>
      <c r="J367" s="67" t="s">
        <v>231</v>
      </c>
      <c r="K367" s="67" t="s">
        <v>695</v>
      </c>
      <c r="L367" s="69" t="s">
        <v>346</v>
      </c>
      <c r="M367" s="2"/>
      <c r="N367" s="2"/>
      <c r="O367" s="67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>
      <c r="A368" s="2">
        <v>1</v>
      </c>
      <c r="B368" s="2" t="s">
        <v>321</v>
      </c>
      <c r="C368" s="2"/>
      <c r="D368" s="2" t="s">
        <v>321</v>
      </c>
      <c r="E368" s="2">
        <v>5</v>
      </c>
      <c r="F368" s="2" t="s">
        <v>699</v>
      </c>
      <c r="G368" s="2" t="s">
        <v>700</v>
      </c>
      <c r="H368" s="2">
        <v>55</v>
      </c>
      <c r="I368" s="2" t="s">
        <v>214</v>
      </c>
      <c r="J368" s="67" t="s">
        <v>231</v>
      </c>
      <c r="K368" s="67" t="s">
        <v>695</v>
      </c>
      <c r="L368" s="69" t="s">
        <v>346</v>
      </c>
      <c r="M368" s="2"/>
      <c r="N368" s="2"/>
      <c r="O368" s="67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>
      <c r="A369" s="2">
        <v>1</v>
      </c>
      <c r="B369" s="2" t="s">
        <v>321</v>
      </c>
      <c r="C369" s="2"/>
      <c r="D369" s="2" t="s">
        <v>321</v>
      </c>
      <c r="E369" s="2">
        <v>5</v>
      </c>
      <c r="F369" s="2" t="s">
        <v>699</v>
      </c>
      <c r="G369" s="2" t="s">
        <v>700</v>
      </c>
      <c r="H369" s="2">
        <v>56</v>
      </c>
      <c r="I369" s="2" t="s">
        <v>215</v>
      </c>
      <c r="J369" s="67" t="s">
        <v>231</v>
      </c>
      <c r="K369" s="67" t="s">
        <v>695</v>
      </c>
      <c r="L369" s="69" t="s">
        <v>346</v>
      </c>
      <c r="M369" s="2"/>
      <c r="N369" s="2"/>
      <c r="O369" s="67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>
      <c r="A370" s="2">
        <v>1</v>
      </c>
      <c r="B370" s="2" t="s">
        <v>321</v>
      </c>
      <c r="C370" s="2"/>
      <c r="D370" s="2" t="s">
        <v>321</v>
      </c>
      <c r="E370" s="2">
        <v>5</v>
      </c>
      <c r="F370" s="2" t="s">
        <v>699</v>
      </c>
      <c r="G370" s="2" t="s">
        <v>700</v>
      </c>
      <c r="H370" s="2">
        <v>57</v>
      </c>
      <c r="I370" s="2" t="s">
        <v>216</v>
      </c>
      <c r="J370" s="67" t="s">
        <v>231</v>
      </c>
      <c r="K370" s="67" t="s">
        <v>695</v>
      </c>
      <c r="L370" s="69" t="s">
        <v>346</v>
      </c>
      <c r="M370" s="2"/>
      <c r="N370" s="2"/>
      <c r="O370" s="67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>
      <c r="A371" s="2">
        <v>1</v>
      </c>
      <c r="B371" s="2" t="s">
        <v>321</v>
      </c>
      <c r="C371" s="2"/>
      <c r="D371" s="2" t="s">
        <v>321</v>
      </c>
      <c r="E371" s="2">
        <v>5</v>
      </c>
      <c r="F371" s="2" t="s">
        <v>699</v>
      </c>
      <c r="G371" s="2" t="s">
        <v>700</v>
      </c>
      <c r="H371" s="2">
        <v>58</v>
      </c>
      <c r="I371" s="2" t="s">
        <v>217</v>
      </c>
      <c r="J371" s="67" t="s">
        <v>231</v>
      </c>
      <c r="K371" s="67" t="s">
        <v>695</v>
      </c>
      <c r="L371" s="69" t="s">
        <v>346</v>
      </c>
      <c r="M371" s="2"/>
      <c r="N371" s="2"/>
      <c r="O371" s="67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>
      <c r="A372" s="2">
        <v>1</v>
      </c>
      <c r="B372" s="2" t="s">
        <v>321</v>
      </c>
      <c r="C372" s="2"/>
      <c r="D372" s="2" t="s">
        <v>321</v>
      </c>
      <c r="E372" s="2">
        <v>5</v>
      </c>
      <c r="F372" s="2" t="s">
        <v>699</v>
      </c>
      <c r="G372" s="2" t="s">
        <v>700</v>
      </c>
      <c r="H372" s="2">
        <v>59</v>
      </c>
      <c r="I372" s="2" t="s">
        <v>218</v>
      </c>
      <c r="J372" s="67" t="s">
        <v>231</v>
      </c>
      <c r="K372" s="67" t="s">
        <v>695</v>
      </c>
      <c r="L372" s="69" t="s">
        <v>346</v>
      </c>
      <c r="M372" s="2"/>
      <c r="N372" s="2"/>
      <c r="O372" s="67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>
      <c r="A373" s="2">
        <v>1</v>
      </c>
      <c r="B373" s="2" t="s">
        <v>321</v>
      </c>
      <c r="C373" s="2"/>
      <c r="D373" s="2" t="s">
        <v>321</v>
      </c>
      <c r="E373" s="2">
        <v>5</v>
      </c>
      <c r="F373" s="2" t="s">
        <v>699</v>
      </c>
      <c r="G373" s="2" t="s">
        <v>700</v>
      </c>
      <c r="H373" s="2">
        <v>60</v>
      </c>
      <c r="I373" s="2" t="s">
        <v>219</v>
      </c>
      <c r="J373" s="67" t="s">
        <v>231</v>
      </c>
      <c r="K373" s="67" t="s">
        <v>695</v>
      </c>
      <c r="L373" s="69" t="s">
        <v>346</v>
      </c>
      <c r="M373" s="2"/>
      <c r="N373" s="2"/>
      <c r="O373" s="67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>
      <c r="A374" s="2">
        <v>1</v>
      </c>
      <c r="B374" s="2" t="s">
        <v>321</v>
      </c>
      <c r="C374" s="2"/>
      <c r="D374" s="2" t="s">
        <v>321</v>
      </c>
      <c r="E374" s="2">
        <v>5</v>
      </c>
      <c r="F374" s="2" t="s">
        <v>699</v>
      </c>
      <c r="G374" s="2" t="s">
        <v>700</v>
      </c>
      <c r="H374" s="2">
        <v>61</v>
      </c>
      <c r="I374" s="2" t="s">
        <v>220</v>
      </c>
      <c r="J374" s="67" t="s">
        <v>231</v>
      </c>
      <c r="K374" s="67" t="s">
        <v>695</v>
      </c>
      <c r="L374" s="69" t="s">
        <v>346</v>
      </c>
      <c r="M374" s="2"/>
      <c r="N374" s="2"/>
      <c r="O374" s="67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>
      <c r="A375" s="2">
        <v>1</v>
      </c>
      <c r="B375" s="2" t="s">
        <v>321</v>
      </c>
      <c r="C375" s="2"/>
      <c r="D375" s="2" t="s">
        <v>321</v>
      </c>
      <c r="E375" s="2">
        <v>5</v>
      </c>
      <c r="F375" s="2" t="s">
        <v>699</v>
      </c>
      <c r="G375" s="2" t="s">
        <v>700</v>
      </c>
      <c r="H375" s="2">
        <v>62</v>
      </c>
      <c r="I375" s="2" t="s">
        <v>221</v>
      </c>
      <c r="J375" s="67" t="s">
        <v>231</v>
      </c>
      <c r="K375" s="67" t="s">
        <v>695</v>
      </c>
      <c r="L375" s="69" t="s">
        <v>346</v>
      </c>
      <c r="M375" s="2"/>
      <c r="N375" s="2"/>
      <c r="O375" s="67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>
      <c r="A376" s="2">
        <v>1</v>
      </c>
      <c r="B376" s="2" t="s">
        <v>321</v>
      </c>
      <c r="C376" s="2"/>
      <c r="D376" s="2" t="s">
        <v>321</v>
      </c>
      <c r="E376" s="2">
        <v>5</v>
      </c>
      <c r="F376" s="2" t="s">
        <v>699</v>
      </c>
      <c r="G376" s="2" t="s">
        <v>700</v>
      </c>
      <c r="H376" s="2">
        <v>63</v>
      </c>
      <c r="I376" s="2" t="s">
        <v>222</v>
      </c>
      <c r="J376" s="67" t="s">
        <v>231</v>
      </c>
      <c r="K376" s="67" t="s">
        <v>695</v>
      </c>
      <c r="L376" s="69" t="s">
        <v>346</v>
      </c>
      <c r="M376" s="2"/>
      <c r="N376" s="2"/>
      <c r="O376" s="67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>
      <c r="A377" s="2">
        <v>1</v>
      </c>
      <c r="B377" s="2" t="s">
        <v>321</v>
      </c>
      <c r="C377" s="2"/>
      <c r="D377" s="2" t="s">
        <v>321</v>
      </c>
      <c r="E377" s="2">
        <v>5</v>
      </c>
      <c r="F377" s="2" t="s">
        <v>699</v>
      </c>
      <c r="G377" s="2" t="s">
        <v>700</v>
      </c>
      <c r="H377" s="2">
        <v>64</v>
      </c>
      <c r="I377" s="2" t="s">
        <v>223</v>
      </c>
      <c r="J377" s="67" t="s">
        <v>231</v>
      </c>
      <c r="K377" s="67" t="s">
        <v>695</v>
      </c>
      <c r="L377" s="69" t="s">
        <v>346</v>
      </c>
      <c r="M377" s="2"/>
      <c r="N377" s="2"/>
      <c r="O377" s="67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>
      <c r="A378" s="2">
        <v>1</v>
      </c>
      <c r="B378" s="2" t="s">
        <v>321</v>
      </c>
      <c r="C378" s="2"/>
      <c r="D378" s="2" t="s">
        <v>321</v>
      </c>
      <c r="E378" s="2">
        <v>5</v>
      </c>
      <c r="F378" s="2" t="s">
        <v>699</v>
      </c>
      <c r="G378" s="2" t="s">
        <v>700</v>
      </c>
      <c r="H378" s="2">
        <v>65</v>
      </c>
      <c r="I378" s="2" t="s">
        <v>224</v>
      </c>
      <c r="J378" s="67" t="s">
        <v>231</v>
      </c>
      <c r="K378" s="67" t="s">
        <v>695</v>
      </c>
      <c r="L378" s="69" t="s">
        <v>346</v>
      </c>
      <c r="M378" s="2"/>
      <c r="N378" s="2"/>
      <c r="O378" s="67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>
      <c r="A379" s="2">
        <v>1</v>
      </c>
      <c r="B379" s="2" t="s">
        <v>321</v>
      </c>
      <c r="C379" s="2"/>
      <c r="D379" s="2" t="s">
        <v>321</v>
      </c>
      <c r="E379" s="2">
        <v>5</v>
      </c>
      <c r="F379" s="2" t="s">
        <v>699</v>
      </c>
      <c r="G379" s="2" t="s">
        <v>700</v>
      </c>
      <c r="H379" s="2">
        <v>66</v>
      </c>
      <c r="I379" s="2" t="s">
        <v>225</v>
      </c>
      <c r="J379" s="67" t="s">
        <v>231</v>
      </c>
      <c r="K379" s="67" t="s">
        <v>695</v>
      </c>
      <c r="L379" s="69" t="s">
        <v>346</v>
      </c>
      <c r="M379" s="2"/>
      <c r="N379" s="2"/>
      <c r="O379" s="67">
        <v>1.3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>
      <c r="A380" s="2">
        <v>1</v>
      </c>
      <c r="B380" s="2" t="s">
        <v>321</v>
      </c>
      <c r="C380" s="2"/>
      <c r="D380" s="2" t="s">
        <v>321</v>
      </c>
      <c r="E380" s="2">
        <v>5</v>
      </c>
      <c r="F380" s="2" t="s">
        <v>699</v>
      </c>
      <c r="G380" s="2" t="s">
        <v>700</v>
      </c>
      <c r="H380" s="2">
        <v>67</v>
      </c>
      <c r="I380" s="2" t="s">
        <v>226</v>
      </c>
      <c r="J380" s="67" t="s">
        <v>231</v>
      </c>
      <c r="K380" s="67" t="s">
        <v>695</v>
      </c>
      <c r="L380" s="69" t="s">
        <v>346</v>
      </c>
      <c r="M380" s="125"/>
      <c r="N380" s="125"/>
      <c r="O380" s="144">
        <v>0</v>
      </c>
      <c r="P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N380" s="125"/>
      <c r="AO380" s="125"/>
      <c r="AP380" s="125"/>
      <c r="AQ380" s="125"/>
      <c r="AR380" s="125"/>
    </row>
    <row r="381" spans="1:44" ht="15" thickBot="1">
      <c r="A381" s="62">
        <v>1</v>
      </c>
      <c r="B381" s="62" t="s">
        <v>321</v>
      </c>
      <c r="C381" s="62"/>
      <c r="D381" s="62" t="s">
        <v>321</v>
      </c>
      <c r="E381" s="62">
        <v>5</v>
      </c>
      <c r="F381" s="62" t="s">
        <v>699</v>
      </c>
      <c r="G381" s="62" t="s">
        <v>700</v>
      </c>
      <c r="H381" s="2">
        <v>68</v>
      </c>
      <c r="I381" s="62" t="s">
        <v>227</v>
      </c>
      <c r="J381" s="92" t="s">
        <v>231</v>
      </c>
      <c r="K381" s="92" t="s">
        <v>695</v>
      </c>
      <c r="L381" s="108" t="s">
        <v>346</v>
      </c>
      <c r="M381" s="62"/>
      <c r="N381" s="62"/>
      <c r="O381" s="92">
        <v>1.3</v>
      </c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</row>
    <row r="382" spans="1:44">
      <c r="A382" s="2">
        <v>1</v>
      </c>
      <c r="B382" s="2" t="s">
        <v>321</v>
      </c>
      <c r="C382" s="2"/>
      <c r="D382" s="2" t="s">
        <v>321</v>
      </c>
      <c r="E382" s="2">
        <v>5</v>
      </c>
      <c r="F382" s="2" t="s">
        <v>699</v>
      </c>
      <c r="G382" s="2" t="s">
        <v>700</v>
      </c>
      <c r="H382" s="2">
        <v>69</v>
      </c>
      <c r="I382" s="2" t="s">
        <v>210</v>
      </c>
      <c r="J382" s="67" t="s">
        <v>232</v>
      </c>
      <c r="K382" s="67" t="s">
        <v>695</v>
      </c>
      <c r="L382" s="69" t="s">
        <v>346</v>
      </c>
      <c r="M382" s="2"/>
      <c r="N382" s="2">
        <v>0.6</v>
      </c>
      <c r="O382" s="67">
        <v>0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>
      <c r="A383" s="2">
        <v>1</v>
      </c>
      <c r="B383" s="2" t="s">
        <v>321</v>
      </c>
      <c r="C383" s="2"/>
      <c r="D383" s="2" t="s">
        <v>321</v>
      </c>
      <c r="E383" s="2">
        <v>5</v>
      </c>
      <c r="F383" s="2" t="s">
        <v>699</v>
      </c>
      <c r="G383" s="2" t="s">
        <v>700</v>
      </c>
      <c r="H383" s="2">
        <v>70</v>
      </c>
      <c r="I383" s="2" t="s">
        <v>212</v>
      </c>
      <c r="J383" s="67" t="s">
        <v>232</v>
      </c>
      <c r="K383" s="67" t="s">
        <v>695</v>
      </c>
      <c r="L383" s="69" t="s">
        <v>346</v>
      </c>
      <c r="M383" s="2"/>
      <c r="N383" s="2">
        <v>0.6</v>
      </c>
      <c r="O383" s="67">
        <v>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>
      <c r="A384" s="2">
        <v>1</v>
      </c>
      <c r="B384" s="2" t="s">
        <v>321</v>
      </c>
      <c r="C384" s="2"/>
      <c r="D384" s="2" t="s">
        <v>321</v>
      </c>
      <c r="E384" s="2">
        <v>5</v>
      </c>
      <c r="F384" s="2" t="s">
        <v>699</v>
      </c>
      <c r="G384" s="2" t="s">
        <v>700</v>
      </c>
      <c r="H384" s="2">
        <v>71</v>
      </c>
      <c r="I384" s="2" t="s">
        <v>213</v>
      </c>
      <c r="J384" s="67" t="s">
        <v>232</v>
      </c>
      <c r="K384" s="67" t="s">
        <v>695</v>
      </c>
      <c r="L384" s="70" t="s">
        <v>346</v>
      </c>
      <c r="M384" s="67"/>
      <c r="N384" s="67">
        <v>0.6</v>
      </c>
      <c r="O384" s="67">
        <v>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>
      <c r="A385" s="2">
        <v>1</v>
      </c>
      <c r="B385" s="2" t="s">
        <v>321</v>
      </c>
      <c r="C385" s="2"/>
      <c r="D385" s="2" t="s">
        <v>321</v>
      </c>
      <c r="E385" s="2">
        <v>5</v>
      </c>
      <c r="F385" s="2" t="s">
        <v>699</v>
      </c>
      <c r="G385" s="2" t="s">
        <v>700</v>
      </c>
      <c r="H385" s="2">
        <v>72</v>
      </c>
      <c r="I385" s="2" t="s">
        <v>214</v>
      </c>
      <c r="J385" s="67" t="s">
        <v>232</v>
      </c>
      <c r="K385" s="67" t="s">
        <v>695</v>
      </c>
      <c r="L385" s="69" t="s">
        <v>346</v>
      </c>
      <c r="M385" s="2"/>
      <c r="N385" s="2">
        <v>0.6</v>
      </c>
      <c r="O385" s="67">
        <v>0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>
      <c r="A386" s="2">
        <v>1</v>
      </c>
      <c r="B386" s="2" t="s">
        <v>321</v>
      </c>
      <c r="C386" s="2"/>
      <c r="D386" s="2" t="s">
        <v>321</v>
      </c>
      <c r="E386" s="2">
        <v>5</v>
      </c>
      <c r="F386" s="2" t="s">
        <v>699</v>
      </c>
      <c r="G386" s="2" t="s">
        <v>700</v>
      </c>
      <c r="H386" s="2">
        <v>73</v>
      </c>
      <c r="I386" s="2" t="s">
        <v>215</v>
      </c>
      <c r="J386" s="67" t="s">
        <v>232</v>
      </c>
      <c r="K386" s="67" t="s">
        <v>695</v>
      </c>
      <c r="L386" s="69" t="s">
        <v>346</v>
      </c>
      <c r="M386" s="2"/>
      <c r="N386" s="2">
        <v>0.6</v>
      </c>
      <c r="O386" s="67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>
      <c r="A387" s="2">
        <v>1</v>
      </c>
      <c r="B387" s="2" t="s">
        <v>321</v>
      </c>
      <c r="C387" s="2"/>
      <c r="D387" s="2" t="s">
        <v>321</v>
      </c>
      <c r="E387" s="2">
        <v>5</v>
      </c>
      <c r="F387" s="2" t="s">
        <v>699</v>
      </c>
      <c r="G387" s="2" t="s">
        <v>700</v>
      </c>
      <c r="H387" s="2">
        <v>74</v>
      </c>
      <c r="I387" s="2" t="s">
        <v>216</v>
      </c>
      <c r="J387" s="67" t="s">
        <v>232</v>
      </c>
      <c r="K387" s="67" t="s">
        <v>695</v>
      </c>
      <c r="L387" s="69" t="s">
        <v>346</v>
      </c>
      <c r="M387" s="2"/>
      <c r="N387" s="2">
        <v>0.6</v>
      </c>
      <c r="O387" s="67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>
      <c r="A388" s="2">
        <v>1</v>
      </c>
      <c r="B388" s="2" t="s">
        <v>321</v>
      </c>
      <c r="C388" s="2"/>
      <c r="D388" s="2" t="s">
        <v>321</v>
      </c>
      <c r="E388" s="2">
        <v>5</v>
      </c>
      <c r="F388" s="2" t="s">
        <v>699</v>
      </c>
      <c r="G388" s="2" t="s">
        <v>700</v>
      </c>
      <c r="H388" s="2">
        <v>75</v>
      </c>
      <c r="I388" s="2" t="s">
        <v>217</v>
      </c>
      <c r="J388" s="67" t="s">
        <v>232</v>
      </c>
      <c r="K388" s="67" t="s">
        <v>695</v>
      </c>
      <c r="L388" s="69" t="s">
        <v>346</v>
      </c>
      <c r="M388" s="2"/>
      <c r="N388" s="2">
        <v>0.6</v>
      </c>
      <c r="O388" s="67">
        <v>0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>
      <c r="A389" s="2">
        <v>1</v>
      </c>
      <c r="B389" s="2" t="s">
        <v>321</v>
      </c>
      <c r="C389" s="2"/>
      <c r="D389" s="2" t="s">
        <v>321</v>
      </c>
      <c r="E389" s="2">
        <v>5</v>
      </c>
      <c r="F389" s="2" t="s">
        <v>699</v>
      </c>
      <c r="G389" s="2" t="s">
        <v>700</v>
      </c>
      <c r="H389" s="2">
        <v>76</v>
      </c>
      <c r="I389" s="2" t="s">
        <v>218</v>
      </c>
      <c r="J389" s="67" t="s">
        <v>232</v>
      </c>
      <c r="K389" s="67" t="s">
        <v>695</v>
      </c>
      <c r="L389" s="69" t="s">
        <v>346</v>
      </c>
      <c r="M389" s="2"/>
      <c r="N389" s="2"/>
      <c r="O389" s="67">
        <v>0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>
      <c r="A390" s="2">
        <v>1</v>
      </c>
      <c r="B390" s="2" t="s">
        <v>321</v>
      </c>
      <c r="C390" s="2"/>
      <c r="D390" s="2" t="s">
        <v>321</v>
      </c>
      <c r="E390" s="2">
        <v>5</v>
      </c>
      <c r="F390" s="2" t="s">
        <v>699</v>
      </c>
      <c r="G390" s="2" t="s">
        <v>700</v>
      </c>
      <c r="H390" s="2">
        <v>77</v>
      </c>
      <c r="I390" s="2" t="s">
        <v>219</v>
      </c>
      <c r="J390" s="67" t="s">
        <v>232</v>
      </c>
      <c r="K390" s="67" t="s">
        <v>695</v>
      </c>
      <c r="L390" s="69" t="s">
        <v>346</v>
      </c>
      <c r="M390" s="2"/>
      <c r="N390" s="2"/>
      <c r="O390" s="67">
        <v>0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>
      <c r="A391" s="2">
        <v>1</v>
      </c>
      <c r="B391" s="2" t="s">
        <v>321</v>
      </c>
      <c r="C391" s="2"/>
      <c r="D391" s="2" t="s">
        <v>321</v>
      </c>
      <c r="E391" s="2">
        <v>5</v>
      </c>
      <c r="F391" s="2" t="s">
        <v>699</v>
      </c>
      <c r="G391" s="2" t="s">
        <v>700</v>
      </c>
      <c r="H391" s="2">
        <v>78</v>
      </c>
      <c r="I391" s="2" t="s">
        <v>220</v>
      </c>
      <c r="J391" s="67" t="s">
        <v>232</v>
      </c>
      <c r="K391" s="67" t="s">
        <v>695</v>
      </c>
      <c r="L391" s="69" t="s">
        <v>346</v>
      </c>
      <c r="M391" s="2"/>
      <c r="N391" s="2"/>
      <c r="O391" s="67">
        <v>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>
      <c r="A392" s="2">
        <v>1</v>
      </c>
      <c r="B392" s="2" t="s">
        <v>321</v>
      </c>
      <c r="C392" s="2"/>
      <c r="D392" s="2" t="s">
        <v>321</v>
      </c>
      <c r="E392" s="2">
        <v>5</v>
      </c>
      <c r="F392" s="2" t="s">
        <v>699</v>
      </c>
      <c r="G392" s="2" t="s">
        <v>700</v>
      </c>
      <c r="H392" s="2">
        <v>79</v>
      </c>
      <c r="I392" s="2" t="s">
        <v>221</v>
      </c>
      <c r="J392" s="67" t="s">
        <v>232</v>
      </c>
      <c r="K392" s="67" t="s">
        <v>695</v>
      </c>
      <c r="L392" s="69" t="s">
        <v>346</v>
      </c>
      <c r="M392" s="2"/>
      <c r="N392" s="2"/>
      <c r="O392" s="67">
        <v>0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>
      <c r="A393" s="2">
        <v>1</v>
      </c>
      <c r="B393" s="2" t="s">
        <v>321</v>
      </c>
      <c r="C393" s="2"/>
      <c r="D393" s="2" t="s">
        <v>321</v>
      </c>
      <c r="E393" s="2">
        <v>5</v>
      </c>
      <c r="F393" s="2" t="s">
        <v>699</v>
      </c>
      <c r="G393" s="2" t="s">
        <v>700</v>
      </c>
      <c r="H393" s="2">
        <v>80</v>
      </c>
      <c r="I393" s="2" t="s">
        <v>222</v>
      </c>
      <c r="J393" s="67" t="s">
        <v>232</v>
      </c>
      <c r="K393" s="67" t="s">
        <v>695</v>
      </c>
      <c r="L393" s="69" t="s">
        <v>346</v>
      </c>
      <c r="M393" s="2"/>
      <c r="N393" s="2">
        <v>0.6</v>
      </c>
      <c r="O393" s="67">
        <v>0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>
      <c r="A394" s="2">
        <v>1</v>
      </c>
      <c r="B394" s="2" t="s">
        <v>321</v>
      </c>
      <c r="C394" s="2"/>
      <c r="D394" s="2" t="s">
        <v>321</v>
      </c>
      <c r="E394" s="2">
        <v>5</v>
      </c>
      <c r="F394" s="2" t="s">
        <v>699</v>
      </c>
      <c r="G394" s="2" t="s">
        <v>700</v>
      </c>
      <c r="H394" s="2">
        <v>81</v>
      </c>
      <c r="I394" s="2" t="s">
        <v>223</v>
      </c>
      <c r="J394" s="67" t="s">
        <v>232</v>
      </c>
      <c r="K394" s="67" t="s">
        <v>695</v>
      </c>
      <c r="L394" s="69" t="s">
        <v>346</v>
      </c>
      <c r="M394" s="2"/>
      <c r="N394" s="2">
        <v>0.6</v>
      </c>
      <c r="O394" s="67">
        <v>0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>
      <c r="A395" s="2">
        <v>1</v>
      </c>
      <c r="B395" s="2" t="s">
        <v>321</v>
      </c>
      <c r="C395" s="2"/>
      <c r="D395" s="2" t="s">
        <v>321</v>
      </c>
      <c r="E395" s="2">
        <v>5</v>
      </c>
      <c r="F395" s="2" t="s">
        <v>699</v>
      </c>
      <c r="G395" s="2" t="s">
        <v>700</v>
      </c>
      <c r="H395" s="2">
        <v>82</v>
      </c>
      <c r="I395" s="2" t="s">
        <v>224</v>
      </c>
      <c r="J395" s="67" t="s">
        <v>232</v>
      </c>
      <c r="K395" s="67" t="s">
        <v>695</v>
      </c>
      <c r="L395" s="69" t="s">
        <v>346</v>
      </c>
      <c r="M395" s="2"/>
      <c r="N395" s="2">
        <v>0.6</v>
      </c>
      <c r="O395" s="67">
        <v>0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>
      <c r="A396" s="2">
        <v>1</v>
      </c>
      <c r="B396" s="2" t="s">
        <v>321</v>
      </c>
      <c r="C396" s="2"/>
      <c r="D396" s="2" t="s">
        <v>321</v>
      </c>
      <c r="E396" s="2">
        <v>5</v>
      </c>
      <c r="F396" s="2" t="s">
        <v>699</v>
      </c>
      <c r="G396" s="2" t="s">
        <v>700</v>
      </c>
      <c r="H396" s="2">
        <v>83</v>
      </c>
      <c r="I396" s="2" t="s">
        <v>225</v>
      </c>
      <c r="J396" s="67" t="s">
        <v>232</v>
      </c>
      <c r="K396" s="67" t="s">
        <v>695</v>
      </c>
      <c r="L396" s="69" t="s">
        <v>346</v>
      </c>
      <c r="M396" s="2"/>
      <c r="N396" s="2">
        <v>0.6</v>
      </c>
      <c r="O396" s="67">
        <v>0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>
      <c r="A397" s="2">
        <v>1</v>
      </c>
      <c r="B397" s="2" t="s">
        <v>321</v>
      </c>
      <c r="C397" s="2"/>
      <c r="D397" s="2" t="s">
        <v>321</v>
      </c>
      <c r="E397" s="2">
        <v>5</v>
      </c>
      <c r="F397" s="2" t="s">
        <v>699</v>
      </c>
      <c r="G397" s="2" t="s">
        <v>700</v>
      </c>
      <c r="H397" s="2">
        <v>84</v>
      </c>
      <c r="I397" s="2" t="s">
        <v>226</v>
      </c>
      <c r="J397" s="67" t="s">
        <v>232</v>
      </c>
      <c r="K397" s="67" t="s">
        <v>695</v>
      </c>
      <c r="L397" s="69" t="s">
        <v>346</v>
      </c>
      <c r="M397" s="125"/>
      <c r="N397" s="125"/>
      <c r="O397" s="144">
        <v>0</v>
      </c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  <c r="AQ397" s="125"/>
      <c r="AR397" s="125"/>
    </row>
    <row r="398" spans="1:44" ht="15" thickBot="1">
      <c r="A398" s="62">
        <v>1</v>
      </c>
      <c r="B398" s="62" t="s">
        <v>321</v>
      </c>
      <c r="C398" s="62"/>
      <c r="D398" s="62" t="s">
        <v>321</v>
      </c>
      <c r="E398" s="62">
        <v>5</v>
      </c>
      <c r="F398" s="62" t="s">
        <v>699</v>
      </c>
      <c r="G398" s="62" t="s">
        <v>700</v>
      </c>
      <c r="H398" s="2">
        <v>85</v>
      </c>
      <c r="I398" s="62" t="s">
        <v>227</v>
      </c>
      <c r="J398" s="92" t="s">
        <v>232</v>
      </c>
      <c r="K398" s="92" t="s">
        <v>695</v>
      </c>
      <c r="L398" s="108" t="s">
        <v>346</v>
      </c>
      <c r="M398" s="62"/>
      <c r="N398" s="62">
        <v>0.6</v>
      </c>
      <c r="O398" s="92">
        <v>0</v>
      </c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</row>
    <row r="399" spans="1:44">
      <c r="A399" s="61">
        <v>1</v>
      </c>
      <c r="B399" s="61" t="s">
        <v>321</v>
      </c>
      <c r="C399" s="61"/>
      <c r="D399" s="61" t="s">
        <v>321</v>
      </c>
      <c r="E399" s="61">
        <v>5</v>
      </c>
      <c r="F399" s="61" t="s">
        <v>699</v>
      </c>
      <c r="G399" s="61" t="s">
        <v>700</v>
      </c>
      <c r="H399" s="61">
        <v>86</v>
      </c>
      <c r="I399" s="61" t="s">
        <v>210</v>
      </c>
      <c r="J399" s="91" t="s">
        <v>233</v>
      </c>
      <c r="K399" s="91" t="s">
        <v>695</v>
      </c>
      <c r="L399" s="107" t="s">
        <v>346</v>
      </c>
      <c r="M399" s="61"/>
      <c r="N399" s="61">
        <v>0.6</v>
      </c>
      <c r="O399" s="91">
        <v>0</v>
      </c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</row>
    <row r="400" spans="1:44">
      <c r="A400" s="2">
        <v>1</v>
      </c>
      <c r="B400" s="2" t="s">
        <v>321</v>
      </c>
      <c r="C400" s="2"/>
      <c r="D400" s="2" t="s">
        <v>321</v>
      </c>
      <c r="E400" s="2">
        <v>5</v>
      </c>
      <c r="F400" s="2" t="s">
        <v>699</v>
      </c>
      <c r="G400" s="2" t="s">
        <v>700</v>
      </c>
      <c r="H400" s="2">
        <v>87</v>
      </c>
      <c r="I400" s="2" t="s">
        <v>212</v>
      </c>
      <c r="J400" s="67" t="s">
        <v>233</v>
      </c>
      <c r="K400" s="67" t="s">
        <v>695</v>
      </c>
      <c r="L400" s="69" t="s">
        <v>346</v>
      </c>
      <c r="M400" s="2"/>
      <c r="N400" s="2">
        <v>0.6</v>
      </c>
      <c r="O400" s="91">
        <v>0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>
      <c r="A401" s="2">
        <v>1</v>
      </c>
      <c r="B401" s="2" t="s">
        <v>321</v>
      </c>
      <c r="C401" s="2"/>
      <c r="D401" s="2" t="s">
        <v>321</v>
      </c>
      <c r="E401" s="2">
        <v>5</v>
      </c>
      <c r="F401" s="2" t="s">
        <v>699</v>
      </c>
      <c r="G401" s="2" t="s">
        <v>700</v>
      </c>
      <c r="H401" s="2">
        <v>88</v>
      </c>
      <c r="I401" s="2" t="s">
        <v>213</v>
      </c>
      <c r="J401" s="67" t="s">
        <v>233</v>
      </c>
      <c r="K401" s="67" t="s">
        <v>695</v>
      </c>
      <c r="L401" s="69" t="s">
        <v>346</v>
      </c>
      <c r="M401" s="2"/>
      <c r="N401" s="2">
        <v>0.6</v>
      </c>
      <c r="O401" s="91">
        <v>0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>
      <c r="A402" s="2">
        <v>1</v>
      </c>
      <c r="B402" s="2" t="s">
        <v>321</v>
      </c>
      <c r="C402" s="2"/>
      <c r="D402" s="2" t="s">
        <v>321</v>
      </c>
      <c r="E402" s="2">
        <v>5</v>
      </c>
      <c r="F402" s="2" t="s">
        <v>699</v>
      </c>
      <c r="G402" s="2" t="s">
        <v>700</v>
      </c>
      <c r="H402" s="2">
        <v>89</v>
      </c>
      <c r="I402" s="2" t="s">
        <v>214</v>
      </c>
      <c r="J402" s="67" t="s">
        <v>233</v>
      </c>
      <c r="K402" s="67" t="s">
        <v>695</v>
      </c>
      <c r="L402" s="69" t="s">
        <v>346</v>
      </c>
      <c r="M402" s="2"/>
      <c r="N402" s="2">
        <v>0.6</v>
      </c>
      <c r="O402" s="91">
        <v>0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>
      <c r="A403" s="2">
        <v>1</v>
      </c>
      <c r="B403" s="2" t="s">
        <v>321</v>
      </c>
      <c r="C403" s="2"/>
      <c r="D403" s="2" t="s">
        <v>321</v>
      </c>
      <c r="E403" s="2">
        <v>5</v>
      </c>
      <c r="F403" s="2" t="s">
        <v>699</v>
      </c>
      <c r="G403" s="2" t="s">
        <v>700</v>
      </c>
      <c r="H403" s="2">
        <v>90</v>
      </c>
      <c r="I403" s="2" t="s">
        <v>215</v>
      </c>
      <c r="J403" s="67" t="s">
        <v>233</v>
      </c>
      <c r="K403" s="67" t="s">
        <v>695</v>
      </c>
      <c r="L403" s="69" t="s">
        <v>346</v>
      </c>
      <c r="M403" s="2"/>
      <c r="N403" s="2">
        <v>0.6</v>
      </c>
      <c r="O403" s="91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>
      <c r="A404" s="2">
        <v>1</v>
      </c>
      <c r="B404" s="2" t="s">
        <v>321</v>
      </c>
      <c r="C404" s="2"/>
      <c r="D404" s="2" t="s">
        <v>321</v>
      </c>
      <c r="E404" s="2">
        <v>5</v>
      </c>
      <c r="F404" s="2" t="s">
        <v>699</v>
      </c>
      <c r="G404" s="2" t="s">
        <v>700</v>
      </c>
      <c r="H404" s="2">
        <v>91</v>
      </c>
      <c r="I404" s="2" t="s">
        <v>216</v>
      </c>
      <c r="J404" s="67" t="s">
        <v>233</v>
      </c>
      <c r="K404" s="67" t="s">
        <v>695</v>
      </c>
      <c r="L404" s="69" t="s">
        <v>346</v>
      </c>
      <c r="M404" s="2"/>
      <c r="N404" s="2">
        <v>0.6</v>
      </c>
      <c r="O404" s="91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>
      <c r="A405" s="2">
        <v>1</v>
      </c>
      <c r="B405" s="2" t="s">
        <v>321</v>
      </c>
      <c r="C405" s="2"/>
      <c r="D405" s="2" t="s">
        <v>321</v>
      </c>
      <c r="E405" s="2">
        <v>5</v>
      </c>
      <c r="F405" s="2" t="s">
        <v>699</v>
      </c>
      <c r="G405" s="2" t="s">
        <v>700</v>
      </c>
      <c r="H405" s="2">
        <v>92</v>
      </c>
      <c r="I405" s="2" t="s">
        <v>217</v>
      </c>
      <c r="J405" s="67" t="s">
        <v>233</v>
      </c>
      <c r="K405" s="67" t="s">
        <v>695</v>
      </c>
      <c r="L405" s="69" t="s">
        <v>346</v>
      </c>
      <c r="M405" s="2"/>
      <c r="N405" s="2">
        <v>0.6</v>
      </c>
      <c r="O405" s="67">
        <v>0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>
      <c r="A406" s="2">
        <v>1</v>
      </c>
      <c r="B406" s="2" t="s">
        <v>321</v>
      </c>
      <c r="C406" s="2"/>
      <c r="D406" s="2" t="s">
        <v>321</v>
      </c>
      <c r="E406" s="2">
        <v>5</v>
      </c>
      <c r="F406" s="2" t="s">
        <v>699</v>
      </c>
      <c r="G406" s="2" t="s">
        <v>700</v>
      </c>
      <c r="H406" s="2">
        <v>93</v>
      </c>
      <c r="I406" s="2" t="s">
        <v>218</v>
      </c>
      <c r="J406" s="67" t="s">
        <v>233</v>
      </c>
      <c r="K406" s="67" t="s">
        <v>695</v>
      </c>
      <c r="L406" s="69" t="s">
        <v>346</v>
      </c>
      <c r="M406" s="2"/>
      <c r="N406" s="2"/>
      <c r="O406" s="67">
        <v>0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>
      <c r="A407" s="2">
        <v>1</v>
      </c>
      <c r="B407" s="2" t="s">
        <v>321</v>
      </c>
      <c r="C407" s="2"/>
      <c r="D407" s="2" t="s">
        <v>321</v>
      </c>
      <c r="E407" s="2">
        <v>5</v>
      </c>
      <c r="F407" s="2" t="s">
        <v>699</v>
      </c>
      <c r="G407" s="2" t="s">
        <v>700</v>
      </c>
      <c r="H407" s="2">
        <v>94</v>
      </c>
      <c r="I407" s="2" t="s">
        <v>219</v>
      </c>
      <c r="J407" s="67" t="s">
        <v>233</v>
      </c>
      <c r="K407" s="67" t="s">
        <v>695</v>
      </c>
      <c r="L407" s="69" t="s">
        <v>346</v>
      </c>
      <c r="M407" s="2"/>
      <c r="N407" s="2"/>
      <c r="O407" s="67">
        <v>0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>
      <c r="A408" s="2">
        <v>1</v>
      </c>
      <c r="B408" s="2" t="s">
        <v>321</v>
      </c>
      <c r="C408" s="2"/>
      <c r="D408" s="2" t="s">
        <v>321</v>
      </c>
      <c r="E408" s="2">
        <v>5</v>
      </c>
      <c r="F408" s="2" t="s">
        <v>699</v>
      </c>
      <c r="G408" s="2" t="s">
        <v>700</v>
      </c>
      <c r="H408" s="2">
        <v>95</v>
      </c>
      <c r="I408" s="2" t="s">
        <v>220</v>
      </c>
      <c r="J408" s="67" t="s">
        <v>233</v>
      </c>
      <c r="K408" s="67" t="s">
        <v>695</v>
      </c>
      <c r="L408" s="69" t="s">
        <v>346</v>
      </c>
      <c r="M408" s="2"/>
      <c r="N408" s="2"/>
      <c r="O408" s="67">
        <v>0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>
      <c r="A409" s="2">
        <v>1</v>
      </c>
      <c r="B409" s="2" t="s">
        <v>321</v>
      </c>
      <c r="C409" s="2"/>
      <c r="D409" s="2" t="s">
        <v>321</v>
      </c>
      <c r="E409" s="2">
        <v>5</v>
      </c>
      <c r="F409" s="2" t="s">
        <v>699</v>
      </c>
      <c r="G409" s="2" t="s">
        <v>700</v>
      </c>
      <c r="H409" s="2">
        <v>96</v>
      </c>
      <c r="I409" s="2" t="s">
        <v>221</v>
      </c>
      <c r="J409" s="67" t="s">
        <v>233</v>
      </c>
      <c r="K409" s="67" t="s">
        <v>695</v>
      </c>
      <c r="L409" s="69" t="s">
        <v>346</v>
      </c>
      <c r="M409" s="2"/>
      <c r="N409" s="2"/>
      <c r="O409" s="67">
        <v>0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>
      <c r="A410" s="2">
        <v>1</v>
      </c>
      <c r="B410" s="2" t="s">
        <v>321</v>
      </c>
      <c r="C410" s="2"/>
      <c r="D410" s="2" t="s">
        <v>321</v>
      </c>
      <c r="E410" s="2">
        <v>5</v>
      </c>
      <c r="F410" s="2" t="s">
        <v>699</v>
      </c>
      <c r="G410" s="2" t="s">
        <v>700</v>
      </c>
      <c r="H410" s="2">
        <v>97</v>
      </c>
      <c r="I410" s="2" t="s">
        <v>222</v>
      </c>
      <c r="J410" s="67" t="s">
        <v>233</v>
      </c>
      <c r="K410" s="67" t="s">
        <v>695</v>
      </c>
      <c r="L410" s="69" t="s">
        <v>346</v>
      </c>
      <c r="M410" s="2"/>
      <c r="N410" s="2">
        <v>0.6</v>
      </c>
      <c r="O410" s="91">
        <v>0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>
      <c r="A411" s="2">
        <v>1</v>
      </c>
      <c r="B411" s="2" t="s">
        <v>321</v>
      </c>
      <c r="C411" s="2"/>
      <c r="D411" s="2" t="s">
        <v>321</v>
      </c>
      <c r="E411" s="2">
        <v>5</v>
      </c>
      <c r="F411" s="2" t="s">
        <v>699</v>
      </c>
      <c r="G411" s="2" t="s">
        <v>700</v>
      </c>
      <c r="H411" s="2">
        <v>98</v>
      </c>
      <c r="I411" s="2" t="s">
        <v>223</v>
      </c>
      <c r="J411" s="67" t="s">
        <v>233</v>
      </c>
      <c r="K411" s="67" t="s">
        <v>695</v>
      </c>
      <c r="L411" s="69" t="s">
        <v>346</v>
      </c>
      <c r="M411" s="2"/>
      <c r="N411" s="2">
        <v>0.6</v>
      </c>
      <c r="O411" s="91">
        <v>0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>
      <c r="A412" s="2">
        <v>1</v>
      </c>
      <c r="B412" s="2" t="s">
        <v>321</v>
      </c>
      <c r="C412" s="2"/>
      <c r="D412" s="2" t="s">
        <v>321</v>
      </c>
      <c r="E412" s="2">
        <v>5</v>
      </c>
      <c r="F412" s="2" t="s">
        <v>699</v>
      </c>
      <c r="G412" s="2" t="s">
        <v>700</v>
      </c>
      <c r="H412" s="2">
        <v>99</v>
      </c>
      <c r="I412" s="2" t="s">
        <v>224</v>
      </c>
      <c r="J412" s="67" t="s">
        <v>233</v>
      </c>
      <c r="K412" s="67" t="s">
        <v>695</v>
      </c>
      <c r="L412" s="69" t="s">
        <v>346</v>
      </c>
      <c r="M412" s="2"/>
      <c r="N412" s="2">
        <v>0.6</v>
      </c>
      <c r="O412" s="91">
        <v>0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>
      <c r="A413" s="2">
        <v>1</v>
      </c>
      <c r="B413" s="2" t="s">
        <v>321</v>
      </c>
      <c r="C413" s="2"/>
      <c r="D413" s="2" t="s">
        <v>321</v>
      </c>
      <c r="E413" s="2">
        <v>5</v>
      </c>
      <c r="F413" s="2" t="s">
        <v>699</v>
      </c>
      <c r="G413" s="2" t="s">
        <v>700</v>
      </c>
      <c r="H413" s="2">
        <v>100</v>
      </c>
      <c r="I413" s="2" t="s">
        <v>225</v>
      </c>
      <c r="J413" s="67" t="s">
        <v>233</v>
      </c>
      <c r="K413" s="67" t="s">
        <v>695</v>
      </c>
      <c r="L413" s="69" t="s">
        <v>346</v>
      </c>
      <c r="M413" s="2"/>
      <c r="N413" s="2">
        <v>0.6</v>
      </c>
      <c r="O413" s="91">
        <v>0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>
      <c r="A414" s="2">
        <v>1</v>
      </c>
      <c r="B414" s="2" t="s">
        <v>321</v>
      </c>
      <c r="C414" s="2"/>
      <c r="D414" s="2" t="s">
        <v>321</v>
      </c>
      <c r="E414" s="2">
        <v>5</v>
      </c>
      <c r="F414" s="2" t="s">
        <v>699</v>
      </c>
      <c r="G414" s="2" t="s">
        <v>700</v>
      </c>
      <c r="H414" s="2">
        <v>101</v>
      </c>
      <c r="I414" s="2" t="s">
        <v>226</v>
      </c>
      <c r="J414" s="67" t="s">
        <v>233</v>
      </c>
      <c r="K414" s="67" t="s">
        <v>695</v>
      </c>
      <c r="L414" s="69" t="s">
        <v>346</v>
      </c>
      <c r="M414" s="125"/>
      <c r="N414" s="125"/>
      <c r="O414" s="91">
        <v>0</v>
      </c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25"/>
      <c r="AQ414" s="125"/>
      <c r="AR414" s="125"/>
    </row>
    <row r="415" spans="1:44" ht="15" thickBot="1">
      <c r="A415" s="62">
        <v>1</v>
      </c>
      <c r="B415" s="62" t="s">
        <v>321</v>
      </c>
      <c r="C415" s="62"/>
      <c r="D415" s="62" t="s">
        <v>321</v>
      </c>
      <c r="E415" s="62">
        <v>5</v>
      </c>
      <c r="F415" s="62" t="s">
        <v>699</v>
      </c>
      <c r="G415" s="62" t="s">
        <v>700</v>
      </c>
      <c r="H415" s="2">
        <v>102</v>
      </c>
      <c r="I415" s="62" t="s">
        <v>227</v>
      </c>
      <c r="J415" s="92" t="s">
        <v>233</v>
      </c>
      <c r="K415" s="92" t="s">
        <v>695</v>
      </c>
      <c r="L415" s="108" t="s">
        <v>346</v>
      </c>
      <c r="M415" s="62"/>
      <c r="N415" s="62">
        <v>0.6</v>
      </c>
      <c r="O415" s="92">
        <v>0</v>
      </c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</row>
    <row r="416" spans="1:44">
      <c r="A416" s="2">
        <v>1</v>
      </c>
      <c r="B416" s="2" t="s">
        <v>321</v>
      </c>
      <c r="C416" s="2"/>
      <c r="D416" s="2" t="s">
        <v>321</v>
      </c>
      <c r="E416" s="2">
        <v>5</v>
      </c>
      <c r="F416" s="2" t="s">
        <v>699</v>
      </c>
      <c r="G416" s="2" t="s">
        <v>700</v>
      </c>
      <c r="H416" s="61">
        <v>103</v>
      </c>
      <c r="I416" s="61" t="s">
        <v>229</v>
      </c>
      <c r="J416" s="91" t="s">
        <v>211</v>
      </c>
      <c r="K416" s="67" t="s">
        <v>695</v>
      </c>
      <c r="L416" s="69" t="s">
        <v>346</v>
      </c>
      <c r="M416" s="2"/>
      <c r="N416" s="2"/>
      <c r="O416" s="67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>
      <c r="A417" s="2">
        <v>1</v>
      </c>
      <c r="B417" s="2" t="s">
        <v>321</v>
      </c>
      <c r="C417" s="2"/>
      <c r="D417" s="2" t="s">
        <v>321</v>
      </c>
      <c r="E417" s="2">
        <v>5</v>
      </c>
      <c r="F417" s="2" t="s">
        <v>699</v>
      </c>
      <c r="G417" s="2" t="s">
        <v>700</v>
      </c>
      <c r="H417" s="2">
        <v>104</v>
      </c>
      <c r="I417" s="2" t="s">
        <v>229</v>
      </c>
      <c r="J417" s="67" t="s">
        <v>228</v>
      </c>
      <c r="K417" s="67" t="s">
        <v>695</v>
      </c>
      <c r="L417" s="69" t="s">
        <v>346</v>
      </c>
      <c r="M417" s="2"/>
      <c r="N417" s="2"/>
      <c r="O417" s="67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>
      <c r="A418" s="2">
        <v>1</v>
      </c>
      <c r="B418" s="2" t="s">
        <v>321</v>
      </c>
      <c r="C418" s="2"/>
      <c r="D418" s="2" t="s">
        <v>321</v>
      </c>
      <c r="E418" s="2">
        <v>5</v>
      </c>
      <c r="F418" s="2" t="s">
        <v>699</v>
      </c>
      <c r="G418" s="2" t="s">
        <v>700</v>
      </c>
      <c r="H418" s="2">
        <v>105</v>
      </c>
      <c r="I418" s="2" t="s">
        <v>229</v>
      </c>
      <c r="J418" s="67" t="s">
        <v>230</v>
      </c>
      <c r="K418" s="67" t="s">
        <v>695</v>
      </c>
      <c r="L418" s="69" t="s">
        <v>346</v>
      </c>
      <c r="M418" s="2"/>
      <c r="N418" s="2"/>
      <c r="O418" s="67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>
      <c r="A419" s="2">
        <v>1</v>
      </c>
      <c r="B419" s="2" t="s">
        <v>321</v>
      </c>
      <c r="C419" s="2"/>
      <c r="D419" s="2" t="s">
        <v>321</v>
      </c>
      <c r="E419" s="2">
        <v>5</v>
      </c>
      <c r="F419" s="2" t="s">
        <v>699</v>
      </c>
      <c r="G419" s="2" t="s">
        <v>700</v>
      </c>
      <c r="H419" s="2">
        <v>106</v>
      </c>
      <c r="I419" s="2" t="s">
        <v>229</v>
      </c>
      <c r="J419" s="67" t="s">
        <v>231</v>
      </c>
      <c r="K419" s="67" t="s">
        <v>695</v>
      </c>
      <c r="L419" s="69" t="s">
        <v>346</v>
      </c>
      <c r="M419" s="2"/>
      <c r="N419" s="2"/>
      <c r="O419" s="67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>
      <c r="A420" s="2">
        <v>1</v>
      </c>
      <c r="B420" s="2" t="s">
        <v>321</v>
      </c>
      <c r="C420" s="2"/>
      <c r="D420" s="2" t="s">
        <v>321</v>
      </c>
      <c r="E420" s="2">
        <v>5</v>
      </c>
      <c r="F420" s="2" t="s">
        <v>699</v>
      </c>
      <c r="G420" s="2" t="s">
        <v>700</v>
      </c>
      <c r="H420" s="2">
        <v>107</v>
      </c>
      <c r="I420" s="2" t="s">
        <v>229</v>
      </c>
      <c r="J420" s="67" t="s">
        <v>232</v>
      </c>
      <c r="K420" s="67" t="s">
        <v>695</v>
      </c>
      <c r="L420" s="69" t="s">
        <v>346</v>
      </c>
      <c r="M420" s="2"/>
      <c r="N420" s="2"/>
      <c r="O420" s="67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>
      <c r="A421" s="2">
        <v>1</v>
      </c>
      <c r="B421" s="2" t="s">
        <v>321</v>
      </c>
      <c r="C421" s="2"/>
      <c r="D421" s="2" t="s">
        <v>321</v>
      </c>
      <c r="E421" s="2">
        <v>5</v>
      </c>
      <c r="F421" s="2" t="s">
        <v>699</v>
      </c>
      <c r="G421" s="2" t="s">
        <v>700</v>
      </c>
      <c r="H421" s="2">
        <v>108</v>
      </c>
      <c r="I421" s="2" t="s">
        <v>229</v>
      </c>
      <c r="J421" s="67" t="s">
        <v>233</v>
      </c>
      <c r="K421" s="67" t="s">
        <v>695</v>
      </c>
      <c r="L421" s="69" t="s">
        <v>346</v>
      </c>
      <c r="M421" s="2"/>
      <c r="N421" s="2"/>
      <c r="O421" s="67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>
      <c r="A422" s="2">
        <v>1</v>
      </c>
      <c r="B422" s="2" t="s">
        <v>321</v>
      </c>
      <c r="C422" s="2"/>
      <c r="D422" s="2" t="s">
        <v>321</v>
      </c>
      <c r="E422" s="2">
        <v>6</v>
      </c>
      <c r="F422" s="2" t="s">
        <v>701</v>
      </c>
      <c r="G422" s="2" t="s">
        <v>659</v>
      </c>
      <c r="H422" s="2">
        <v>1</v>
      </c>
      <c r="I422" s="2" t="s">
        <v>210</v>
      </c>
      <c r="J422" s="67" t="s">
        <v>211</v>
      </c>
      <c r="K422" s="67" t="s">
        <v>695</v>
      </c>
      <c r="L422" s="69" t="s">
        <v>346</v>
      </c>
      <c r="M422" s="2"/>
      <c r="N422" s="2"/>
      <c r="O422" s="67">
        <v>43.478260869565219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>
      <c r="A423" s="2">
        <v>1</v>
      </c>
      <c r="B423" s="2" t="s">
        <v>321</v>
      </c>
      <c r="C423" s="2"/>
      <c r="D423" s="2" t="s">
        <v>321</v>
      </c>
      <c r="E423" s="2">
        <v>6</v>
      </c>
      <c r="F423" s="2" t="s">
        <v>701</v>
      </c>
      <c r="G423" s="2" t="s">
        <v>659</v>
      </c>
      <c r="H423" s="2">
        <v>2</v>
      </c>
      <c r="I423" s="2" t="s">
        <v>212</v>
      </c>
      <c r="J423" s="67" t="s">
        <v>211</v>
      </c>
      <c r="K423" s="67" t="s">
        <v>695</v>
      </c>
      <c r="L423" s="69" t="s">
        <v>346</v>
      </c>
      <c r="M423" s="2"/>
      <c r="N423" s="2"/>
      <c r="O423" s="67">
        <v>43.478260869565219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>
      <c r="A424" s="2">
        <v>1</v>
      </c>
      <c r="B424" s="2" t="s">
        <v>321</v>
      </c>
      <c r="C424" s="2"/>
      <c r="D424" s="2" t="s">
        <v>321</v>
      </c>
      <c r="E424" s="2">
        <v>6</v>
      </c>
      <c r="F424" s="2" t="s">
        <v>701</v>
      </c>
      <c r="G424" s="2" t="s">
        <v>659</v>
      </c>
      <c r="H424" s="2">
        <v>3</v>
      </c>
      <c r="I424" s="2" t="s">
        <v>213</v>
      </c>
      <c r="J424" s="67" t="s">
        <v>211</v>
      </c>
      <c r="K424" s="67" t="s">
        <v>695</v>
      </c>
      <c r="L424" s="69" t="s">
        <v>346</v>
      </c>
      <c r="M424" s="2"/>
      <c r="N424" s="2"/>
      <c r="O424" s="67">
        <v>43.478260869565219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>
      <c r="A425" s="2">
        <v>1</v>
      </c>
      <c r="B425" s="2" t="s">
        <v>321</v>
      </c>
      <c r="C425" s="2"/>
      <c r="D425" s="2" t="s">
        <v>321</v>
      </c>
      <c r="E425" s="2">
        <v>6</v>
      </c>
      <c r="F425" s="2" t="s">
        <v>701</v>
      </c>
      <c r="G425" s="2" t="s">
        <v>659</v>
      </c>
      <c r="H425" s="2">
        <v>4</v>
      </c>
      <c r="I425" s="2" t="s">
        <v>214</v>
      </c>
      <c r="J425" s="67" t="s">
        <v>211</v>
      </c>
      <c r="K425" s="67" t="s">
        <v>695</v>
      </c>
      <c r="L425" s="69" t="s">
        <v>346</v>
      </c>
      <c r="M425" s="2"/>
      <c r="N425" s="2"/>
      <c r="O425" s="67">
        <v>43.478260869565219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>
      <c r="A426" s="2">
        <v>1</v>
      </c>
      <c r="B426" s="2" t="s">
        <v>321</v>
      </c>
      <c r="C426" s="2"/>
      <c r="D426" s="2" t="s">
        <v>321</v>
      </c>
      <c r="E426" s="2">
        <v>6</v>
      </c>
      <c r="F426" s="2" t="s">
        <v>701</v>
      </c>
      <c r="G426" s="2" t="s">
        <v>659</v>
      </c>
      <c r="H426" s="2">
        <v>5</v>
      </c>
      <c r="I426" s="2" t="s">
        <v>215</v>
      </c>
      <c r="J426" s="67" t="s">
        <v>211</v>
      </c>
      <c r="K426" s="67" t="s">
        <v>695</v>
      </c>
      <c r="L426" s="69" t="s">
        <v>346</v>
      </c>
      <c r="M426" s="2"/>
      <c r="N426" s="2"/>
      <c r="O426" s="67">
        <v>43.478260869565219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>
      <c r="A427" s="2">
        <v>1</v>
      </c>
      <c r="B427" s="2" t="s">
        <v>321</v>
      </c>
      <c r="C427" s="2"/>
      <c r="D427" s="2" t="s">
        <v>321</v>
      </c>
      <c r="E427" s="2">
        <v>6</v>
      </c>
      <c r="F427" s="2" t="s">
        <v>701</v>
      </c>
      <c r="G427" s="2" t="s">
        <v>659</v>
      </c>
      <c r="H427" s="2">
        <v>6</v>
      </c>
      <c r="I427" s="2" t="s">
        <v>216</v>
      </c>
      <c r="J427" s="67" t="s">
        <v>211</v>
      </c>
      <c r="K427" s="67" t="s">
        <v>695</v>
      </c>
      <c r="L427" s="69" t="s">
        <v>346</v>
      </c>
      <c r="M427" s="2"/>
      <c r="N427" s="2"/>
      <c r="O427" s="67">
        <v>43.478260869565219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>
      <c r="A428" s="2">
        <v>1</v>
      </c>
      <c r="B428" s="2" t="s">
        <v>321</v>
      </c>
      <c r="C428" s="2"/>
      <c r="D428" s="2" t="s">
        <v>321</v>
      </c>
      <c r="E428" s="2">
        <v>6</v>
      </c>
      <c r="F428" s="2" t="s">
        <v>701</v>
      </c>
      <c r="G428" s="2" t="s">
        <v>659</v>
      </c>
      <c r="H428" s="2">
        <v>7</v>
      </c>
      <c r="I428" s="2" t="s">
        <v>217</v>
      </c>
      <c r="J428" s="67" t="s">
        <v>211</v>
      </c>
      <c r="K428" s="67" t="s">
        <v>695</v>
      </c>
      <c r="L428" s="69" t="s">
        <v>346</v>
      </c>
      <c r="M428" s="2"/>
      <c r="N428" s="2"/>
      <c r="O428" s="67">
        <v>43.478260869565219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>
      <c r="A429" s="2">
        <v>1</v>
      </c>
      <c r="B429" s="2" t="s">
        <v>321</v>
      </c>
      <c r="C429" s="2"/>
      <c r="D429" s="2" t="s">
        <v>321</v>
      </c>
      <c r="E429" s="2">
        <v>6</v>
      </c>
      <c r="F429" s="2" t="s">
        <v>701</v>
      </c>
      <c r="G429" s="2" t="s">
        <v>659</v>
      </c>
      <c r="H429" s="2">
        <v>8</v>
      </c>
      <c r="I429" s="2" t="s">
        <v>218</v>
      </c>
      <c r="J429" s="67" t="s">
        <v>211</v>
      </c>
      <c r="K429" s="67" t="s">
        <v>695</v>
      </c>
      <c r="L429" s="69" t="s">
        <v>346</v>
      </c>
      <c r="M429" s="2"/>
      <c r="N429" s="2"/>
      <c r="O429" s="67">
        <v>43.478260869565219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>
      <c r="A430" s="2">
        <v>1</v>
      </c>
      <c r="B430" s="2" t="s">
        <v>321</v>
      </c>
      <c r="C430" s="2"/>
      <c r="D430" s="2" t="s">
        <v>321</v>
      </c>
      <c r="E430" s="2">
        <v>6</v>
      </c>
      <c r="F430" s="2" t="s">
        <v>701</v>
      </c>
      <c r="G430" s="2" t="s">
        <v>659</v>
      </c>
      <c r="H430" s="2">
        <v>9</v>
      </c>
      <c r="I430" s="2" t="s">
        <v>219</v>
      </c>
      <c r="J430" s="67" t="s">
        <v>211</v>
      </c>
      <c r="K430" s="67" t="s">
        <v>695</v>
      </c>
      <c r="L430" s="69" t="s">
        <v>346</v>
      </c>
      <c r="M430" s="2"/>
      <c r="N430" s="2"/>
      <c r="O430" s="67">
        <v>43.478260869565219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>
      <c r="A431" s="2">
        <v>1</v>
      </c>
      <c r="B431" s="2" t="s">
        <v>321</v>
      </c>
      <c r="C431" s="2"/>
      <c r="D431" s="2" t="s">
        <v>321</v>
      </c>
      <c r="E431" s="2">
        <v>6</v>
      </c>
      <c r="F431" s="2" t="s">
        <v>701</v>
      </c>
      <c r="G431" s="2" t="s">
        <v>659</v>
      </c>
      <c r="H431" s="2">
        <v>10</v>
      </c>
      <c r="I431" s="2" t="s">
        <v>220</v>
      </c>
      <c r="J431" s="67" t="s">
        <v>211</v>
      </c>
      <c r="K431" s="67" t="s">
        <v>695</v>
      </c>
      <c r="L431" s="69" t="s">
        <v>346</v>
      </c>
      <c r="M431" s="125"/>
      <c r="N431" s="125"/>
      <c r="O431" s="67">
        <v>43.478260869565219</v>
      </c>
      <c r="P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A431" s="125"/>
      <c r="AB431" s="125"/>
      <c r="AC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N431" s="125"/>
      <c r="AO431" s="125"/>
      <c r="AP431" s="125"/>
      <c r="AQ431" s="125"/>
      <c r="AR431" s="125"/>
    </row>
    <row r="432" spans="1:44" ht="15" thickBot="1">
      <c r="A432" s="62">
        <v>1</v>
      </c>
      <c r="B432" s="62" t="s">
        <v>321</v>
      </c>
      <c r="C432" s="62"/>
      <c r="D432" s="62" t="s">
        <v>321</v>
      </c>
      <c r="E432" s="62">
        <v>6</v>
      </c>
      <c r="F432" s="62" t="s">
        <v>701</v>
      </c>
      <c r="G432" s="62" t="s">
        <v>659</v>
      </c>
      <c r="H432" s="2">
        <v>11</v>
      </c>
      <c r="I432" s="62" t="s">
        <v>221</v>
      </c>
      <c r="J432" s="92" t="s">
        <v>211</v>
      </c>
      <c r="K432" s="92" t="s">
        <v>695</v>
      </c>
      <c r="L432" s="108" t="s">
        <v>346</v>
      </c>
      <c r="M432" s="62"/>
      <c r="N432" s="62"/>
      <c r="O432" s="67">
        <v>43.478260869565219</v>
      </c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</row>
    <row r="433" spans="1:44">
      <c r="A433" s="2">
        <v>1</v>
      </c>
      <c r="B433" s="2" t="s">
        <v>321</v>
      </c>
      <c r="C433" s="2"/>
      <c r="D433" s="2" t="s">
        <v>321</v>
      </c>
      <c r="E433" s="2">
        <v>6</v>
      </c>
      <c r="F433" s="2" t="s">
        <v>701</v>
      </c>
      <c r="G433" s="2" t="s">
        <v>659</v>
      </c>
      <c r="H433" s="61">
        <v>12</v>
      </c>
      <c r="I433" s="61" t="s">
        <v>222</v>
      </c>
      <c r="J433" s="91" t="s">
        <v>211</v>
      </c>
      <c r="K433" s="67" t="s">
        <v>695</v>
      </c>
      <c r="L433" s="69" t="s">
        <v>346</v>
      </c>
      <c r="M433" s="2"/>
      <c r="N433" s="2"/>
      <c r="O433" s="67">
        <v>43.478260869565219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>
      <c r="A434" s="2">
        <v>1</v>
      </c>
      <c r="B434" s="2" t="s">
        <v>321</v>
      </c>
      <c r="C434" s="2"/>
      <c r="D434" s="2" t="s">
        <v>321</v>
      </c>
      <c r="E434" s="2">
        <v>6</v>
      </c>
      <c r="F434" s="2" t="s">
        <v>701</v>
      </c>
      <c r="G434" s="2" t="s">
        <v>659</v>
      </c>
      <c r="H434" s="2">
        <v>13</v>
      </c>
      <c r="I434" s="2" t="s">
        <v>223</v>
      </c>
      <c r="J434" s="67" t="s">
        <v>211</v>
      </c>
      <c r="K434" s="67" t="s">
        <v>695</v>
      </c>
      <c r="L434" s="69" t="s">
        <v>346</v>
      </c>
      <c r="M434" s="2"/>
      <c r="N434" s="2"/>
      <c r="O434" s="67">
        <v>43.478260869565219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>
      <c r="A435" s="2">
        <v>1</v>
      </c>
      <c r="B435" s="2" t="s">
        <v>321</v>
      </c>
      <c r="C435" s="2"/>
      <c r="D435" s="2" t="s">
        <v>321</v>
      </c>
      <c r="E435" s="2">
        <v>6</v>
      </c>
      <c r="F435" s="2" t="s">
        <v>701</v>
      </c>
      <c r="G435" s="2" t="s">
        <v>659</v>
      </c>
      <c r="H435" s="2">
        <v>14</v>
      </c>
      <c r="I435" s="2" t="s">
        <v>224</v>
      </c>
      <c r="J435" s="67" t="s">
        <v>211</v>
      </c>
      <c r="K435" s="67" t="s">
        <v>695</v>
      </c>
      <c r="L435" s="69" t="s">
        <v>346</v>
      </c>
      <c r="M435" s="2"/>
      <c r="N435" s="2"/>
      <c r="O435" s="67">
        <v>43.478260869565219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>
      <c r="A436" s="2">
        <v>1</v>
      </c>
      <c r="B436" s="2" t="s">
        <v>321</v>
      </c>
      <c r="C436" s="2"/>
      <c r="D436" s="2" t="s">
        <v>321</v>
      </c>
      <c r="E436" s="2">
        <v>6</v>
      </c>
      <c r="F436" s="2" t="s">
        <v>701</v>
      </c>
      <c r="G436" s="2" t="s">
        <v>659</v>
      </c>
      <c r="H436" s="2">
        <v>15</v>
      </c>
      <c r="I436" s="2" t="s">
        <v>225</v>
      </c>
      <c r="J436" s="67" t="s">
        <v>211</v>
      </c>
      <c r="K436" s="67" t="s">
        <v>695</v>
      </c>
      <c r="L436" s="69" t="s">
        <v>346</v>
      </c>
      <c r="M436" s="2"/>
      <c r="N436" s="2"/>
      <c r="O436" s="67">
        <v>43.478260869565219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>
      <c r="A437" s="2">
        <v>1</v>
      </c>
      <c r="B437" s="2" t="s">
        <v>321</v>
      </c>
      <c r="C437" s="2"/>
      <c r="D437" s="2" t="s">
        <v>321</v>
      </c>
      <c r="E437" s="2">
        <v>6</v>
      </c>
      <c r="F437" s="2" t="s">
        <v>701</v>
      </c>
      <c r="G437" s="2" t="s">
        <v>659</v>
      </c>
      <c r="H437" s="2">
        <v>16</v>
      </c>
      <c r="I437" s="2" t="s">
        <v>226</v>
      </c>
      <c r="J437" s="67" t="s">
        <v>211</v>
      </c>
      <c r="K437" s="67" t="s">
        <v>695</v>
      </c>
      <c r="L437" s="69" t="s">
        <v>346</v>
      </c>
      <c r="M437" s="2"/>
      <c r="N437" s="2"/>
      <c r="O437" s="67">
        <v>43.478260869565219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>
      <c r="A438" s="2">
        <v>1</v>
      </c>
      <c r="B438" s="2" t="s">
        <v>321</v>
      </c>
      <c r="C438" s="2"/>
      <c r="D438" s="2" t="s">
        <v>321</v>
      </c>
      <c r="E438" s="2">
        <v>6</v>
      </c>
      <c r="F438" s="2" t="s">
        <v>701</v>
      </c>
      <c r="G438" s="2" t="s">
        <v>659</v>
      </c>
      <c r="H438" s="2">
        <v>17</v>
      </c>
      <c r="I438" s="2" t="s">
        <v>227</v>
      </c>
      <c r="J438" s="67" t="s">
        <v>211</v>
      </c>
      <c r="K438" s="67" t="s">
        <v>695</v>
      </c>
      <c r="L438" s="69" t="s">
        <v>346</v>
      </c>
      <c r="M438" s="2"/>
      <c r="N438" s="2"/>
      <c r="O438" s="67">
        <v>43.478260869565219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>
      <c r="A439" s="2">
        <v>1</v>
      </c>
      <c r="B439" s="2" t="s">
        <v>321</v>
      </c>
      <c r="C439" s="2"/>
      <c r="D439" s="2" t="s">
        <v>321</v>
      </c>
      <c r="E439" s="2">
        <v>6</v>
      </c>
      <c r="F439" s="2" t="s">
        <v>701</v>
      </c>
      <c r="G439" s="2" t="s">
        <v>659</v>
      </c>
      <c r="H439" s="2">
        <v>18</v>
      </c>
      <c r="I439" s="2" t="s">
        <v>210</v>
      </c>
      <c r="J439" s="67" t="s">
        <v>228</v>
      </c>
      <c r="K439" s="67" t="s">
        <v>695</v>
      </c>
      <c r="L439" s="69" t="s">
        <v>346</v>
      </c>
      <c r="M439" s="2"/>
      <c r="N439" s="2"/>
      <c r="O439" s="67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>
      <c r="A440" s="2">
        <v>1</v>
      </c>
      <c r="B440" s="2" t="s">
        <v>321</v>
      </c>
      <c r="C440" s="2"/>
      <c r="D440" s="2" t="s">
        <v>321</v>
      </c>
      <c r="E440" s="2">
        <v>6</v>
      </c>
      <c r="F440" s="2" t="s">
        <v>701</v>
      </c>
      <c r="G440" s="2" t="s">
        <v>659</v>
      </c>
      <c r="H440" s="2">
        <v>19</v>
      </c>
      <c r="I440" s="2" t="s">
        <v>212</v>
      </c>
      <c r="J440" s="67" t="s">
        <v>228</v>
      </c>
      <c r="K440" s="67" t="s">
        <v>695</v>
      </c>
      <c r="L440" s="69" t="s">
        <v>346</v>
      </c>
      <c r="M440" s="2"/>
      <c r="N440" s="2"/>
      <c r="O440" s="67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>
      <c r="A441" s="2">
        <v>1</v>
      </c>
      <c r="B441" s="2" t="s">
        <v>321</v>
      </c>
      <c r="C441" s="2"/>
      <c r="D441" s="2" t="s">
        <v>321</v>
      </c>
      <c r="E441" s="2">
        <v>6</v>
      </c>
      <c r="F441" s="2" t="s">
        <v>701</v>
      </c>
      <c r="G441" s="2" t="s">
        <v>659</v>
      </c>
      <c r="H441" s="2">
        <v>20</v>
      </c>
      <c r="I441" s="2" t="s">
        <v>213</v>
      </c>
      <c r="J441" s="67" t="s">
        <v>228</v>
      </c>
      <c r="K441" s="67" t="s">
        <v>695</v>
      </c>
      <c r="L441" s="69" t="s">
        <v>346</v>
      </c>
      <c r="M441" s="2"/>
      <c r="N441" s="2"/>
      <c r="O441" s="67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>
      <c r="A442" s="2">
        <v>1</v>
      </c>
      <c r="B442" s="2" t="s">
        <v>321</v>
      </c>
      <c r="C442" s="2"/>
      <c r="D442" s="2" t="s">
        <v>321</v>
      </c>
      <c r="E442" s="2">
        <v>6</v>
      </c>
      <c r="F442" s="2" t="s">
        <v>701</v>
      </c>
      <c r="G442" s="2" t="s">
        <v>659</v>
      </c>
      <c r="H442" s="2">
        <v>21</v>
      </c>
      <c r="I442" s="2" t="s">
        <v>214</v>
      </c>
      <c r="J442" s="67" t="s">
        <v>228</v>
      </c>
      <c r="K442" s="67" t="s">
        <v>695</v>
      </c>
      <c r="L442" s="69" t="s">
        <v>346</v>
      </c>
      <c r="M442" s="2"/>
      <c r="N442" s="2"/>
      <c r="O442" s="67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>
      <c r="A443" s="2">
        <v>1</v>
      </c>
      <c r="B443" s="2" t="s">
        <v>321</v>
      </c>
      <c r="C443" s="2"/>
      <c r="D443" s="2" t="s">
        <v>321</v>
      </c>
      <c r="E443" s="2">
        <v>6</v>
      </c>
      <c r="F443" s="2" t="s">
        <v>701</v>
      </c>
      <c r="G443" s="2" t="s">
        <v>659</v>
      </c>
      <c r="H443" s="2">
        <v>22</v>
      </c>
      <c r="I443" s="2" t="s">
        <v>215</v>
      </c>
      <c r="J443" s="67" t="s">
        <v>228</v>
      </c>
      <c r="K443" s="67" t="s">
        <v>695</v>
      </c>
      <c r="L443" s="69" t="s">
        <v>346</v>
      </c>
      <c r="M443" s="2"/>
      <c r="N443" s="2"/>
      <c r="O443" s="67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>
      <c r="A444" s="2">
        <v>1</v>
      </c>
      <c r="B444" s="2" t="s">
        <v>321</v>
      </c>
      <c r="C444" s="2"/>
      <c r="D444" s="2" t="s">
        <v>321</v>
      </c>
      <c r="E444" s="2">
        <v>6</v>
      </c>
      <c r="F444" s="2" t="s">
        <v>701</v>
      </c>
      <c r="G444" s="2" t="s">
        <v>659</v>
      </c>
      <c r="H444" s="2">
        <v>23</v>
      </c>
      <c r="I444" s="2" t="s">
        <v>216</v>
      </c>
      <c r="J444" s="67" t="s">
        <v>228</v>
      </c>
      <c r="K444" s="67" t="s">
        <v>695</v>
      </c>
      <c r="L444" s="69" t="s">
        <v>346</v>
      </c>
      <c r="M444" s="2"/>
      <c r="N444" s="2"/>
      <c r="O444" s="67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>
      <c r="A445" s="2">
        <v>1</v>
      </c>
      <c r="B445" s="2" t="s">
        <v>321</v>
      </c>
      <c r="C445" s="2"/>
      <c r="D445" s="2" t="s">
        <v>321</v>
      </c>
      <c r="E445" s="2">
        <v>6</v>
      </c>
      <c r="F445" s="2" t="s">
        <v>701</v>
      </c>
      <c r="G445" s="2" t="s">
        <v>659</v>
      </c>
      <c r="H445" s="2">
        <v>24</v>
      </c>
      <c r="I445" s="2" t="s">
        <v>217</v>
      </c>
      <c r="J445" s="67" t="s">
        <v>228</v>
      </c>
      <c r="K445" s="67" t="s">
        <v>695</v>
      </c>
      <c r="L445" s="69" t="s">
        <v>346</v>
      </c>
      <c r="M445" s="2"/>
      <c r="N445" s="2"/>
      <c r="O445" s="67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>
      <c r="A446" s="2">
        <v>1</v>
      </c>
      <c r="B446" s="2" t="s">
        <v>321</v>
      </c>
      <c r="C446" s="2"/>
      <c r="D446" s="2" t="s">
        <v>321</v>
      </c>
      <c r="E446" s="2">
        <v>6</v>
      </c>
      <c r="F446" s="2" t="s">
        <v>701</v>
      </c>
      <c r="G446" s="2" t="s">
        <v>659</v>
      </c>
      <c r="H446" s="2">
        <v>25</v>
      </c>
      <c r="I446" s="2" t="s">
        <v>218</v>
      </c>
      <c r="J446" s="67" t="s">
        <v>228</v>
      </c>
      <c r="K446" s="67" t="s">
        <v>695</v>
      </c>
      <c r="L446" s="69" t="s">
        <v>346</v>
      </c>
      <c r="M446" s="2"/>
      <c r="N446" s="2"/>
      <c r="O446" s="67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>
      <c r="A447" s="2">
        <v>1</v>
      </c>
      <c r="B447" s="2" t="s">
        <v>321</v>
      </c>
      <c r="C447" s="2"/>
      <c r="D447" s="2" t="s">
        <v>321</v>
      </c>
      <c r="E447" s="2">
        <v>6</v>
      </c>
      <c r="F447" s="2" t="s">
        <v>701</v>
      </c>
      <c r="G447" s="2" t="s">
        <v>659</v>
      </c>
      <c r="H447" s="2">
        <v>26</v>
      </c>
      <c r="I447" s="2" t="s">
        <v>219</v>
      </c>
      <c r="J447" s="67" t="s">
        <v>228</v>
      </c>
      <c r="K447" s="67" t="s">
        <v>695</v>
      </c>
      <c r="L447" s="69" t="s">
        <v>346</v>
      </c>
      <c r="M447" s="2"/>
      <c r="N447" s="2"/>
      <c r="O447" s="67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>
      <c r="A448" s="2">
        <v>1</v>
      </c>
      <c r="B448" s="2" t="s">
        <v>321</v>
      </c>
      <c r="C448" s="2"/>
      <c r="D448" s="2" t="s">
        <v>321</v>
      </c>
      <c r="E448" s="2">
        <v>6</v>
      </c>
      <c r="F448" s="2" t="s">
        <v>701</v>
      </c>
      <c r="G448" s="2" t="s">
        <v>659</v>
      </c>
      <c r="H448" s="2">
        <v>27</v>
      </c>
      <c r="I448" s="2" t="s">
        <v>220</v>
      </c>
      <c r="J448" s="67" t="s">
        <v>228</v>
      </c>
      <c r="K448" s="67" t="s">
        <v>695</v>
      </c>
      <c r="L448" s="69" t="s">
        <v>346</v>
      </c>
      <c r="M448" s="125"/>
      <c r="N448" s="125"/>
      <c r="O448" s="144">
        <v>0</v>
      </c>
      <c r="P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A448" s="125"/>
      <c r="AB448" s="125"/>
      <c r="AC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N448" s="125"/>
      <c r="AO448" s="125"/>
      <c r="AP448" s="125"/>
      <c r="AQ448" s="125"/>
      <c r="AR448" s="125"/>
    </row>
    <row r="449" spans="1:44" ht="15" thickBot="1">
      <c r="A449" s="62">
        <v>1</v>
      </c>
      <c r="B449" s="62" t="s">
        <v>321</v>
      </c>
      <c r="C449" s="62"/>
      <c r="D449" s="62" t="s">
        <v>321</v>
      </c>
      <c r="E449" s="62">
        <v>6</v>
      </c>
      <c r="F449" s="62" t="s">
        <v>701</v>
      </c>
      <c r="G449" s="62" t="s">
        <v>659</v>
      </c>
      <c r="H449" s="2">
        <v>28</v>
      </c>
      <c r="I449" s="62" t="s">
        <v>221</v>
      </c>
      <c r="J449" s="92" t="s">
        <v>228</v>
      </c>
      <c r="K449" s="92" t="s">
        <v>695</v>
      </c>
      <c r="L449" s="108" t="s">
        <v>346</v>
      </c>
      <c r="M449" s="62"/>
      <c r="N449" s="62"/>
      <c r="O449" s="92">
        <v>0</v>
      </c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</row>
    <row r="450" spans="1:44">
      <c r="A450" s="2">
        <v>1</v>
      </c>
      <c r="B450" s="2" t="s">
        <v>321</v>
      </c>
      <c r="C450" s="2"/>
      <c r="D450" s="2" t="s">
        <v>321</v>
      </c>
      <c r="E450" s="2">
        <v>6</v>
      </c>
      <c r="F450" s="2" t="s">
        <v>701</v>
      </c>
      <c r="G450" s="2" t="s">
        <v>659</v>
      </c>
      <c r="H450" s="2">
        <v>29</v>
      </c>
      <c r="I450" s="2" t="s">
        <v>222</v>
      </c>
      <c r="J450" s="67" t="s">
        <v>228</v>
      </c>
      <c r="K450" s="67" t="s">
        <v>695</v>
      </c>
      <c r="L450" s="69" t="s">
        <v>346</v>
      </c>
      <c r="M450" s="2"/>
      <c r="N450" s="2"/>
      <c r="O450" s="67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>
      <c r="A451" s="2">
        <v>1</v>
      </c>
      <c r="B451" s="2" t="s">
        <v>321</v>
      </c>
      <c r="C451" s="2"/>
      <c r="D451" s="2" t="s">
        <v>321</v>
      </c>
      <c r="E451" s="2">
        <v>6</v>
      </c>
      <c r="F451" s="2" t="s">
        <v>701</v>
      </c>
      <c r="G451" s="2" t="s">
        <v>659</v>
      </c>
      <c r="H451" s="2">
        <v>30</v>
      </c>
      <c r="I451" s="2" t="s">
        <v>223</v>
      </c>
      <c r="J451" s="67" t="s">
        <v>228</v>
      </c>
      <c r="K451" s="67" t="s">
        <v>695</v>
      </c>
      <c r="L451" s="69" t="s">
        <v>346</v>
      </c>
      <c r="M451" s="2"/>
      <c r="N451" s="2"/>
      <c r="O451" s="67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>
      <c r="A452" s="2">
        <v>1</v>
      </c>
      <c r="B452" s="2" t="s">
        <v>321</v>
      </c>
      <c r="C452" s="2"/>
      <c r="D452" s="2" t="s">
        <v>321</v>
      </c>
      <c r="E452" s="2">
        <v>6</v>
      </c>
      <c r="F452" s="2" t="s">
        <v>701</v>
      </c>
      <c r="G452" s="2" t="s">
        <v>659</v>
      </c>
      <c r="H452" s="2">
        <v>31</v>
      </c>
      <c r="I452" s="2" t="s">
        <v>224</v>
      </c>
      <c r="J452" s="67" t="s">
        <v>228</v>
      </c>
      <c r="K452" s="67" t="s">
        <v>695</v>
      </c>
      <c r="L452" s="70" t="s">
        <v>346</v>
      </c>
      <c r="M452" s="67"/>
      <c r="N452" s="67"/>
      <c r="O452" s="67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>
      <c r="A453" s="2">
        <v>1</v>
      </c>
      <c r="B453" s="2" t="s">
        <v>321</v>
      </c>
      <c r="C453" s="2"/>
      <c r="D453" s="2" t="s">
        <v>321</v>
      </c>
      <c r="E453" s="2">
        <v>6</v>
      </c>
      <c r="F453" s="2" t="s">
        <v>701</v>
      </c>
      <c r="G453" s="2" t="s">
        <v>659</v>
      </c>
      <c r="H453" s="2">
        <v>32</v>
      </c>
      <c r="I453" s="2" t="s">
        <v>225</v>
      </c>
      <c r="J453" s="67" t="s">
        <v>228</v>
      </c>
      <c r="K453" s="67" t="s">
        <v>695</v>
      </c>
      <c r="L453" s="69" t="s">
        <v>346</v>
      </c>
      <c r="M453" s="2"/>
      <c r="N453" s="2"/>
      <c r="O453" s="67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>
      <c r="A454" s="2">
        <v>1</v>
      </c>
      <c r="B454" s="2" t="s">
        <v>321</v>
      </c>
      <c r="C454" s="2"/>
      <c r="D454" s="2" t="s">
        <v>321</v>
      </c>
      <c r="E454" s="2">
        <v>6</v>
      </c>
      <c r="F454" s="2" t="s">
        <v>701</v>
      </c>
      <c r="G454" s="2" t="s">
        <v>659</v>
      </c>
      <c r="H454" s="2">
        <v>33</v>
      </c>
      <c r="I454" s="2" t="s">
        <v>226</v>
      </c>
      <c r="J454" s="67" t="s">
        <v>228</v>
      </c>
      <c r="K454" s="67" t="s">
        <v>695</v>
      </c>
      <c r="L454" s="69" t="s">
        <v>346</v>
      </c>
      <c r="M454" s="2"/>
      <c r="N454" s="2"/>
      <c r="O454" s="67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>
      <c r="A455" s="2">
        <v>1</v>
      </c>
      <c r="B455" s="2" t="s">
        <v>321</v>
      </c>
      <c r="C455" s="2"/>
      <c r="D455" s="2" t="s">
        <v>321</v>
      </c>
      <c r="E455" s="2">
        <v>6</v>
      </c>
      <c r="F455" s="2" t="s">
        <v>701</v>
      </c>
      <c r="G455" s="2" t="s">
        <v>659</v>
      </c>
      <c r="H455" s="2">
        <v>34</v>
      </c>
      <c r="I455" s="2" t="s">
        <v>227</v>
      </c>
      <c r="J455" s="67" t="s">
        <v>228</v>
      </c>
      <c r="K455" s="67" t="s">
        <v>695</v>
      </c>
      <c r="L455" s="69" t="s">
        <v>346</v>
      </c>
      <c r="M455" s="2"/>
      <c r="N455" s="2"/>
      <c r="O455" s="67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>
      <c r="A456" s="2">
        <v>1</v>
      </c>
      <c r="B456" s="2" t="s">
        <v>321</v>
      </c>
      <c r="C456" s="2"/>
      <c r="D456" s="2" t="s">
        <v>321</v>
      </c>
      <c r="E456" s="2">
        <v>6</v>
      </c>
      <c r="F456" s="2" t="s">
        <v>701</v>
      </c>
      <c r="G456" s="2" t="s">
        <v>659</v>
      </c>
      <c r="H456" s="2">
        <v>35</v>
      </c>
      <c r="I456" s="2" t="s">
        <v>210</v>
      </c>
      <c r="J456" s="67" t="s">
        <v>230</v>
      </c>
      <c r="K456" s="67" t="s">
        <v>695</v>
      </c>
      <c r="L456" s="69" t="s">
        <v>346</v>
      </c>
      <c r="M456" s="2"/>
      <c r="N456" s="2"/>
      <c r="O456" s="67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>
      <c r="A457" s="2">
        <v>1</v>
      </c>
      <c r="B457" s="2" t="s">
        <v>321</v>
      </c>
      <c r="C457" s="2"/>
      <c r="D457" s="2" t="s">
        <v>321</v>
      </c>
      <c r="E457" s="2">
        <v>6</v>
      </c>
      <c r="F457" s="2" t="s">
        <v>701</v>
      </c>
      <c r="G457" s="2" t="s">
        <v>659</v>
      </c>
      <c r="H457" s="2">
        <v>36</v>
      </c>
      <c r="I457" s="2" t="s">
        <v>212</v>
      </c>
      <c r="J457" s="67" t="s">
        <v>230</v>
      </c>
      <c r="K457" s="67" t="s">
        <v>695</v>
      </c>
      <c r="L457" s="69" t="s">
        <v>346</v>
      </c>
      <c r="M457" s="2"/>
      <c r="N457" s="2"/>
      <c r="O457" s="67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>
      <c r="A458" s="2">
        <v>1</v>
      </c>
      <c r="B458" s="2" t="s">
        <v>321</v>
      </c>
      <c r="C458" s="2"/>
      <c r="D458" s="2" t="s">
        <v>321</v>
      </c>
      <c r="E458" s="2">
        <v>6</v>
      </c>
      <c r="F458" s="2" t="s">
        <v>701</v>
      </c>
      <c r="G458" s="2" t="s">
        <v>659</v>
      </c>
      <c r="H458" s="2">
        <v>37</v>
      </c>
      <c r="I458" s="2" t="s">
        <v>213</v>
      </c>
      <c r="J458" s="67" t="s">
        <v>230</v>
      </c>
      <c r="K458" s="67" t="s">
        <v>695</v>
      </c>
      <c r="L458" s="69" t="s">
        <v>346</v>
      </c>
      <c r="M458" s="2"/>
      <c r="N458" s="2"/>
      <c r="O458" s="67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>
      <c r="A459" s="2">
        <v>1</v>
      </c>
      <c r="B459" s="2" t="s">
        <v>321</v>
      </c>
      <c r="C459" s="2"/>
      <c r="D459" s="2" t="s">
        <v>321</v>
      </c>
      <c r="E459" s="2">
        <v>6</v>
      </c>
      <c r="F459" s="2" t="s">
        <v>701</v>
      </c>
      <c r="G459" s="2" t="s">
        <v>659</v>
      </c>
      <c r="H459" s="2">
        <v>38</v>
      </c>
      <c r="I459" s="2" t="s">
        <v>214</v>
      </c>
      <c r="J459" s="67" t="s">
        <v>230</v>
      </c>
      <c r="K459" s="67" t="s">
        <v>695</v>
      </c>
      <c r="L459" s="69" t="s">
        <v>346</v>
      </c>
      <c r="M459" s="2"/>
      <c r="N459" s="2"/>
      <c r="O459" s="67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>
      <c r="A460" s="2">
        <v>1</v>
      </c>
      <c r="B460" s="2" t="s">
        <v>321</v>
      </c>
      <c r="C460" s="2"/>
      <c r="D460" s="2" t="s">
        <v>321</v>
      </c>
      <c r="E460" s="2">
        <v>6</v>
      </c>
      <c r="F460" s="2" t="s">
        <v>701</v>
      </c>
      <c r="G460" s="2" t="s">
        <v>659</v>
      </c>
      <c r="H460" s="2">
        <v>39</v>
      </c>
      <c r="I460" s="2" t="s">
        <v>215</v>
      </c>
      <c r="J460" s="67" t="s">
        <v>230</v>
      </c>
      <c r="K460" s="67" t="s">
        <v>695</v>
      </c>
      <c r="L460" s="69" t="s">
        <v>346</v>
      </c>
      <c r="M460" s="2"/>
      <c r="N460" s="2"/>
      <c r="O460" s="67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>
      <c r="A461" s="2">
        <v>1</v>
      </c>
      <c r="B461" s="2" t="s">
        <v>321</v>
      </c>
      <c r="C461" s="2"/>
      <c r="D461" s="2" t="s">
        <v>321</v>
      </c>
      <c r="E461" s="2">
        <v>6</v>
      </c>
      <c r="F461" s="2" t="s">
        <v>701</v>
      </c>
      <c r="G461" s="2" t="s">
        <v>659</v>
      </c>
      <c r="H461" s="2">
        <v>40</v>
      </c>
      <c r="I461" s="2" t="s">
        <v>216</v>
      </c>
      <c r="J461" s="67" t="s">
        <v>230</v>
      </c>
      <c r="K461" s="67" t="s">
        <v>695</v>
      </c>
      <c r="L461" s="69" t="s">
        <v>346</v>
      </c>
      <c r="M461" s="2"/>
      <c r="N461" s="2"/>
      <c r="O461" s="67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>
      <c r="A462" s="2">
        <v>1</v>
      </c>
      <c r="B462" s="2" t="s">
        <v>321</v>
      </c>
      <c r="C462" s="2"/>
      <c r="D462" s="2" t="s">
        <v>321</v>
      </c>
      <c r="E462" s="2">
        <v>6</v>
      </c>
      <c r="F462" s="2" t="s">
        <v>701</v>
      </c>
      <c r="G462" s="2" t="s">
        <v>659</v>
      </c>
      <c r="H462" s="2">
        <v>41</v>
      </c>
      <c r="I462" s="2" t="s">
        <v>217</v>
      </c>
      <c r="J462" s="67" t="s">
        <v>230</v>
      </c>
      <c r="K462" s="67" t="s">
        <v>695</v>
      </c>
      <c r="L462" s="69" t="s">
        <v>346</v>
      </c>
      <c r="M462" s="2"/>
      <c r="N462" s="2"/>
      <c r="O462" s="67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>
      <c r="A463" s="2">
        <v>1</v>
      </c>
      <c r="B463" s="2" t="s">
        <v>321</v>
      </c>
      <c r="C463" s="2"/>
      <c r="D463" s="2" t="s">
        <v>321</v>
      </c>
      <c r="E463" s="2">
        <v>6</v>
      </c>
      <c r="F463" s="2" t="s">
        <v>701</v>
      </c>
      <c r="G463" s="2" t="s">
        <v>659</v>
      </c>
      <c r="H463" s="2">
        <v>42</v>
      </c>
      <c r="I463" s="2" t="s">
        <v>218</v>
      </c>
      <c r="J463" s="67" t="s">
        <v>230</v>
      </c>
      <c r="K463" s="67" t="s">
        <v>695</v>
      </c>
      <c r="L463" s="69" t="s">
        <v>346</v>
      </c>
      <c r="M463" s="2"/>
      <c r="N463" s="2"/>
      <c r="O463" s="67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>
      <c r="A464" s="2">
        <v>1</v>
      </c>
      <c r="B464" s="2" t="s">
        <v>321</v>
      </c>
      <c r="C464" s="2"/>
      <c r="D464" s="2" t="s">
        <v>321</v>
      </c>
      <c r="E464" s="2">
        <v>6</v>
      </c>
      <c r="F464" s="2" t="s">
        <v>701</v>
      </c>
      <c r="G464" s="2" t="s">
        <v>659</v>
      </c>
      <c r="H464" s="2">
        <v>43</v>
      </c>
      <c r="I464" s="2" t="s">
        <v>219</v>
      </c>
      <c r="J464" s="67" t="s">
        <v>230</v>
      </c>
      <c r="K464" s="67" t="s">
        <v>695</v>
      </c>
      <c r="L464" s="69" t="s">
        <v>346</v>
      </c>
      <c r="M464" s="2"/>
      <c r="N464" s="2"/>
      <c r="O464" s="67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>
      <c r="A465" s="2">
        <v>1</v>
      </c>
      <c r="B465" s="2" t="s">
        <v>321</v>
      </c>
      <c r="C465" s="2"/>
      <c r="D465" s="2" t="s">
        <v>321</v>
      </c>
      <c r="E465" s="2">
        <v>6</v>
      </c>
      <c r="F465" s="2" t="s">
        <v>701</v>
      </c>
      <c r="G465" s="2" t="s">
        <v>659</v>
      </c>
      <c r="H465" s="2">
        <v>44</v>
      </c>
      <c r="I465" s="2" t="s">
        <v>220</v>
      </c>
      <c r="J465" s="67" t="s">
        <v>230</v>
      </c>
      <c r="K465" s="67" t="s">
        <v>695</v>
      </c>
      <c r="L465" s="69" t="s">
        <v>346</v>
      </c>
      <c r="M465" s="125"/>
      <c r="N465" s="125"/>
      <c r="O465" s="144">
        <v>0</v>
      </c>
      <c r="P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A465" s="125"/>
      <c r="AB465" s="125"/>
      <c r="AC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N465" s="125"/>
      <c r="AO465" s="125"/>
      <c r="AP465" s="125"/>
      <c r="AQ465" s="125"/>
      <c r="AR465" s="125"/>
    </row>
    <row r="466" spans="1:44" ht="15" thickBot="1">
      <c r="A466" s="62">
        <v>1</v>
      </c>
      <c r="B466" s="62" t="s">
        <v>321</v>
      </c>
      <c r="C466" s="62"/>
      <c r="D466" s="62" t="s">
        <v>321</v>
      </c>
      <c r="E466" s="62">
        <v>6</v>
      </c>
      <c r="F466" s="62" t="s">
        <v>701</v>
      </c>
      <c r="G466" s="62" t="s">
        <v>659</v>
      </c>
      <c r="H466" s="2">
        <v>45</v>
      </c>
      <c r="I466" s="62" t="s">
        <v>221</v>
      </c>
      <c r="J466" s="92" t="s">
        <v>230</v>
      </c>
      <c r="K466" s="92" t="s">
        <v>695</v>
      </c>
      <c r="L466" s="108" t="s">
        <v>346</v>
      </c>
      <c r="M466" s="62"/>
      <c r="N466" s="62"/>
      <c r="O466" s="92">
        <v>0</v>
      </c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</row>
    <row r="467" spans="1:44">
      <c r="A467" s="61">
        <v>1</v>
      </c>
      <c r="B467" s="61" t="s">
        <v>321</v>
      </c>
      <c r="C467" s="61"/>
      <c r="D467" s="61" t="s">
        <v>321</v>
      </c>
      <c r="E467" s="61">
        <v>6</v>
      </c>
      <c r="F467" s="61" t="s">
        <v>701</v>
      </c>
      <c r="G467" s="61" t="s">
        <v>659</v>
      </c>
      <c r="H467" s="61">
        <v>46</v>
      </c>
      <c r="I467" s="61" t="s">
        <v>222</v>
      </c>
      <c r="J467" s="91" t="s">
        <v>230</v>
      </c>
      <c r="K467" s="91" t="s">
        <v>695</v>
      </c>
      <c r="L467" s="107" t="s">
        <v>346</v>
      </c>
      <c r="M467" s="61"/>
      <c r="N467" s="61"/>
      <c r="O467" s="91">
        <v>0</v>
      </c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</row>
    <row r="468" spans="1:44">
      <c r="A468" s="2">
        <v>1</v>
      </c>
      <c r="B468" s="2" t="s">
        <v>321</v>
      </c>
      <c r="C468" s="2"/>
      <c r="D468" s="2" t="s">
        <v>321</v>
      </c>
      <c r="E468" s="2">
        <v>6</v>
      </c>
      <c r="F468" s="2" t="s">
        <v>701</v>
      </c>
      <c r="G468" s="2" t="s">
        <v>659</v>
      </c>
      <c r="H468" s="2">
        <v>47</v>
      </c>
      <c r="I468" s="2" t="s">
        <v>223</v>
      </c>
      <c r="J468" s="67" t="s">
        <v>230</v>
      </c>
      <c r="K468" s="67" t="s">
        <v>695</v>
      </c>
      <c r="L468" s="69" t="s">
        <v>346</v>
      </c>
      <c r="M468" s="2"/>
      <c r="N468" s="2"/>
      <c r="O468" s="67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>
      <c r="A469" s="2">
        <v>1</v>
      </c>
      <c r="B469" s="2" t="s">
        <v>321</v>
      </c>
      <c r="C469" s="2"/>
      <c r="D469" s="2" t="s">
        <v>321</v>
      </c>
      <c r="E469" s="2">
        <v>6</v>
      </c>
      <c r="F469" s="2" t="s">
        <v>701</v>
      </c>
      <c r="G469" s="2" t="s">
        <v>659</v>
      </c>
      <c r="H469" s="2">
        <v>48</v>
      </c>
      <c r="I469" s="2" t="s">
        <v>224</v>
      </c>
      <c r="J469" s="67" t="s">
        <v>230</v>
      </c>
      <c r="K469" s="67" t="s">
        <v>695</v>
      </c>
      <c r="L469" s="69" t="s">
        <v>346</v>
      </c>
      <c r="M469" s="2"/>
      <c r="N469" s="2"/>
      <c r="O469" s="67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>
      <c r="A470" s="2">
        <v>1</v>
      </c>
      <c r="B470" s="2" t="s">
        <v>321</v>
      </c>
      <c r="C470" s="2"/>
      <c r="D470" s="2" t="s">
        <v>321</v>
      </c>
      <c r="E470" s="2">
        <v>6</v>
      </c>
      <c r="F470" s="2" t="s">
        <v>701</v>
      </c>
      <c r="G470" s="2" t="s">
        <v>659</v>
      </c>
      <c r="H470" s="2">
        <v>49</v>
      </c>
      <c r="I470" s="2" t="s">
        <v>225</v>
      </c>
      <c r="J470" s="67" t="s">
        <v>230</v>
      </c>
      <c r="K470" s="67" t="s">
        <v>695</v>
      </c>
      <c r="L470" s="69" t="s">
        <v>346</v>
      </c>
      <c r="M470" s="2"/>
      <c r="N470" s="2"/>
      <c r="O470" s="67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>
      <c r="A471" s="2">
        <v>1</v>
      </c>
      <c r="B471" s="2" t="s">
        <v>321</v>
      </c>
      <c r="C471" s="2"/>
      <c r="D471" s="2" t="s">
        <v>321</v>
      </c>
      <c r="E471" s="2">
        <v>6</v>
      </c>
      <c r="F471" s="2" t="s">
        <v>701</v>
      </c>
      <c r="G471" s="2" t="s">
        <v>659</v>
      </c>
      <c r="H471" s="2">
        <v>50</v>
      </c>
      <c r="I471" s="2" t="s">
        <v>226</v>
      </c>
      <c r="J471" s="67" t="s">
        <v>230</v>
      </c>
      <c r="K471" s="67" t="s">
        <v>695</v>
      </c>
      <c r="L471" s="69" t="s">
        <v>346</v>
      </c>
      <c r="M471" s="2"/>
      <c r="N471" s="2"/>
      <c r="O471" s="67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>
      <c r="A472" s="2">
        <v>1</v>
      </c>
      <c r="B472" s="2" t="s">
        <v>321</v>
      </c>
      <c r="C472" s="2"/>
      <c r="D472" s="2" t="s">
        <v>321</v>
      </c>
      <c r="E472" s="2">
        <v>6</v>
      </c>
      <c r="F472" s="2" t="s">
        <v>701</v>
      </c>
      <c r="G472" s="2" t="s">
        <v>659</v>
      </c>
      <c r="H472" s="2">
        <v>51</v>
      </c>
      <c r="I472" s="2" t="s">
        <v>227</v>
      </c>
      <c r="J472" s="67" t="s">
        <v>230</v>
      </c>
      <c r="K472" s="67" t="s">
        <v>695</v>
      </c>
      <c r="L472" s="69" t="s">
        <v>346</v>
      </c>
      <c r="M472" s="2"/>
      <c r="N472" s="2"/>
      <c r="O472" s="67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>
      <c r="A473" s="2">
        <v>1</v>
      </c>
      <c r="B473" s="2" t="s">
        <v>321</v>
      </c>
      <c r="C473" s="2"/>
      <c r="D473" s="2" t="s">
        <v>321</v>
      </c>
      <c r="E473" s="2">
        <v>6</v>
      </c>
      <c r="F473" s="2" t="s">
        <v>701</v>
      </c>
      <c r="G473" s="2" t="s">
        <v>659</v>
      </c>
      <c r="H473" s="2">
        <v>52</v>
      </c>
      <c r="I473" s="2" t="s">
        <v>210</v>
      </c>
      <c r="J473" s="67" t="s">
        <v>231</v>
      </c>
      <c r="K473" s="67" t="s">
        <v>695</v>
      </c>
      <c r="L473" s="69" t="s">
        <v>346</v>
      </c>
      <c r="M473" s="2"/>
      <c r="N473" s="2"/>
      <c r="O473" s="67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>
      <c r="A474" s="2">
        <v>1</v>
      </c>
      <c r="B474" s="2" t="s">
        <v>321</v>
      </c>
      <c r="C474" s="2"/>
      <c r="D474" s="2" t="s">
        <v>321</v>
      </c>
      <c r="E474" s="2">
        <v>6</v>
      </c>
      <c r="F474" s="2" t="s">
        <v>701</v>
      </c>
      <c r="G474" s="2" t="s">
        <v>659</v>
      </c>
      <c r="H474" s="2">
        <v>53</v>
      </c>
      <c r="I474" s="2" t="s">
        <v>212</v>
      </c>
      <c r="J474" s="67" t="s">
        <v>231</v>
      </c>
      <c r="K474" s="67" t="s">
        <v>695</v>
      </c>
      <c r="L474" s="69" t="s">
        <v>346</v>
      </c>
      <c r="M474" s="2"/>
      <c r="N474" s="2"/>
      <c r="O474" s="67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>
      <c r="A475" s="2">
        <v>1</v>
      </c>
      <c r="B475" s="2" t="s">
        <v>321</v>
      </c>
      <c r="C475" s="2"/>
      <c r="D475" s="2" t="s">
        <v>321</v>
      </c>
      <c r="E475" s="2">
        <v>6</v>
      </c>
      <c r="F475" s="2" t="s">
        <v>701</v>
      </c>
      <c r="G475" s="2" t="s">
        <v>659</v>
      </c>
      <c r="H475" s="2">
        <v>54</v>
      </c>
      <c r="I475" s="2" t="s">
        <v>213</v>
      </c>
      <c r="J475" s="67" t="s">
        <v>231</v>
      </c>
      <c r="K475" s="67" t="s">
        <v>695</v>
      </c>
      <c r="L475" s="69" t="s">
        <v>346</v>
      </c>
      <c r="M475" s="2"/>
      <c r="N475" s="2"/>
      <c r="O475" s="67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>
      <c r="A476" s="2">
        <v>1</v>
      </c>
      <c r="B476" s="2" t="s">
        <v>321</v>
      </c>
      <c r="C476" s="2"/>
      <c r="D476" s="2" t="s">
        <v>321</v>
      </c>
      <c r="E476" s="2">
        <v>6</v>
      </c>
      <c r="F476" s="2" t="s">
        <v>701</v>
      </c>
      <c r="G476" s="2" t="s">
        <v>659</v>
      </c>
      <c r="H476" s="2">
        <v>55</v>
      </c>
      <c r="I476" s="2" t="s">
        <v>214</v>
      </c>
      <c r="J476" s="67" t="s">
        <v>231</v>
      </c>
      <c r="K476" s="67" t="s">
        <v>695</v>
      </c>
      <c r="L476" s="69" t="s">
        <v>346</v>
      </c>
      <c r="M476" s="2"/>
      <c r="N476" s="2"/>
      <c r="O476" s="67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>
      <c r="A477" s="2">
        <v>1</v>
      </c>
      <c r="B477" s="2" t="s">
        <v>321</v>
      </c>
      <c r="C477" s="2"/>
      <c r="D477" s="2" t="s">
        <v>321</v>
      </c>
      <c r="E477" s="2">
        <v>6</v>
      </c>
      <c r="F477" s="2" t="s">
        <v>701</v>
      </c>
      <c r="G477" s="2" t="s">
        <v>659</v>
      </c>
      <c r="H477" s="2">
        <v>56</v>
      </c>
      <c r="I477" s="2" t="s">
        <v>215</v>
      </c>
      <c r="J477" s="67" t="s">
        <v>231</v>
      </c>
      <c r="K477" s="67" t="s">
        <v>695</v>
      </c>
      <c r="L477" s="69" t="s">
        <v>346</v>
      </c>
      <c r="M477" s="2"/>
      <c r="N477" s="2"/>
      <c r="O477" s="67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>
      <c r="A478" s="2">
        <v>1</v>
      </c>
      <c r="B478" s="2" t="s">
        <v>321</v>
      </c>
      <c r="C478" s="2"/>
      <c r="D478" s="2" t="s">
        <v>321</v>
      </c>
      <c r="E478" s="2">
        <v>6</v>
      </c>
      <c r="F478" s="2" t="s">
        <v>701</v>
      </c>
      <c r="G478" s="2" t="s">
        <v>659</v>
      </c>
      <c r="H478" s="2">
        <v>57</v>
      </c>
      <c r="I478" s="2" t="s">
        <v>216</v>
      </c>
      <c r="J478" s="67" t="s">
        <v>231</v>
      </c>
      <c r="K478" s="67" t="s">
        <v>695</v>
      </c>
      <c r="L478" s="69" t="s">
        <v>346</v>
      </c>
      <c r="M478" s="2"/>
      <c r="N478" s="2"/>
      <c r="O478" s="67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>
      <c r="A479" s="2">
        <v>1</v>
      </c>
      <c r="B479" s="2" t="s">
        <v>321</v>
      </c>
      <c r="C479" s="2"/>
      <c r="D479" s="2" t="s">
        <v>321</v>
      </c>
      <c r="E479" s="2">
        <v>6</v>
      </c>
      <c r="F479" s="2" t="s">
        <v>701</v>
      </c>
      <c r="G479" s="2" t="s">
        <v>659</v>
      </c>
      <c r="H479" s="2">
        <v>58</v>
      </c>
      <c r="I479" s="2" t="s">
        <v>217</v>
      </c>
      <c r="J479" s="67" t="s">
        <v>231</v>
      </c>
      <c r="K479" s="67" t="s">
        <v>695</v>
      </c>
      <c r="L479" s="69" t="s">
        <v>346</v>
      </c>
      <c r="M479" s="2"/>
      <c r="N479" s="2"/>
      <c r="O479" s="67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>
      <c r="A480" s="2">
        <v>1</v>
      </c>
      <c r="B480" s="2" t="s">
        <v>321</v>
      </c>
      <c r="C480" s="2"/>
      <c r="D480" s="2" t="s">
        <v>321</v>
      </c>
      <c r="E480" s="2">
        <v>6</v>
      </c>
      <c r="F480" s="2" t="s">
        <v>701</v>
      </c>
      <c r="G480" s="2" t="s">
        <v>659</v>
      </c>
      <c r="H480" s="2">
        <v>59</v>
      </c>
      <c r="I480" s="2" t="s">
        <v>218</v>
      </c>
      <c r="J480" s="67" t="s">
        <v>231</v>
      </c>
      <c r="K480" s="67" t="s">
        <v>695</v>
      </c>
      <c r="L480" s="69" t="s">
        <v>346</v>
      </c>
      <c r="M480" s="2"/>
      <c r="N480" s="2"/>
      <c r="O480" s="67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>
      <c r="A481" s="2">
        <v>1</v>
      </c>
      <c r="B481" s="2" t="s">
        <v>321</v>
      </c>
      <c r="C481" s="2"/>
      <c r="D481" s="2" t="s">
        <v>321</v>
      </c>
      <c r="E481" s="2">
        <v>6</v>
      </c>
      <c r="F481" s="2" t="s">
        <v>701</v>
      </c>
      <c r="G481" s="2" t="s">
        <v>659</v>
      </c>
      <c r="H481" s="2">
        <v>60</v>
      </c>
      <c r="I481" s="2" t="s">
        <v>219</v>
      </c>
      <c r="J481" s="67" t="s">
        <v>231</v>
      </c>
      <c r="K481" s="67" t="s">
        <v>695</v>
      </c>
      <c r="L481" s="69" t="s">
        <v>346</v>
      </c>
      <c r="M481" s="2"/>
      <c r="N481" s="2"/>
      <c r="O481" s="67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>
      <c r="A482" s="2">
        <v>1</v>
      </c>
      <c r="B482" s="2" t="s">
        <v>321</v>
      </c>
      <c r="C482" s="2"/>
      <c r="D482" s="2" t="s">
        <v>321</v>
      </c>
      <c r="E482" s="2">
        <v>6</v>
      </c>
      <c r="F482" s="2" t="s">
        <v>701</v>
      </c>
      <c r="G482" s="2" t="s">
        <v>659</v>
      </c>
      <c r="H482" s="2">
        <v>61</v>
      </c>
      <c r="I482" s="2" t="s">
        <v>220</v>
      </c>
      <c r="J482" s="67" t="s">
        <v>231</v>
      </c>
      <c r="K482" s="67" t="s">
        <v>695</v>
      </c>
      <c r="L482" s="69" t="s">
        <v>346</v>
      </c>
      <c r="M482" s="125"/>
      <c r="N482" s="125"/>
      <c r="O482" s="144">
        <v>0</v>
      </c>
      <c r="P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A482" s="125"/>
      <c r="AB482" s="125"/>
      <c r="AC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N482" s="125"/>
      <c r="AO482" s="125"/>
      <c r="AP482" s="125"/>
      <c r="AQ482" s="125"/>
      <c r="AR482" s="125"/>
    </row>
    <row r="483" spans="1:44" ht="15" thickBot="1">
      <c r="A483" s="62">
        <v>1</v>
      </c>
      <c r="B483" s="62" t="s">
        <v>321</v>
      </c>
      <c r="C483" s="62"/>
      <c r="D483" s="62" t="s">
        <v>321</v>
      </c>
      <c r="E483" s="62">
        <v>6</v>
      </c>
      <c r="F483" s="62" t="s">
        <v>701</v>
      </c>
      <c r="G483" s="62" t="s">
        <v>659</v>
      </c>
      <c r="H483" s="2">
        <v>62</v>
      </c>
      <c r="I483" s="62" t="s">
        <v>221</v>
      </c>
      <c r="J483" s="92" t="s">
        <v>231</v>
      </c>
      <c r="K483" s="92" t="s">
        <v>695</v>
      </c>
      <c r="L483" s="108" t="s">
        <v>346</v>
      </c>
      <c r="M483" s="62"/>
      <c r="N483" s="62"/>
      <c r="O483" s="92">
        <v>0</v>
      </c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</row>
    <row r="484" spans="1:44">
      <c r="A484" s="2">
        <v>1</v>
      </c>
      <c r="B484" s="2" t="s">
        <v>321</v>
      </c>
      <c r="C484" s="2"/>
      <c r="D484" s="2" t="s">
        <v>321</v>
      </c>
      <c r="E484" s="2">
        <v>6</v>
      </c>
      <c r="F484" s="2" t="s">
        <v>701</v>
      </c>
      <c r="G484" s="2" t="s">
        <v>659</v>
      </c>
      <c r="H484" s="61">
        <v>63</v>
      </c>
      <c r="I484" s="61" t="s">
        <v>222</v>
      </c>
      <c r="J484" s="91" t="s">
        <v>231</v>
      </c>
      <c r="K484" s="67" t="s">
        <v>695</v>
      </c>
      <c r="L484" s="69" t="s">
        <v>346</v>
      </c>
      <c r="M484" s="2"/>
      <c r="N484" s="2"/>
      <c r="O484" s="67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>
      <c r="A485" s="2">
        <v>1</v>
      </c>
      <c r="B485" s="2" t="s">
        <v>321</v>
      </c>
      <c r="C485" s="2"/>
      <c r="D485" s="2" t="s">
        <v>321</v>
      </c>
      <c r="E485" s="2">
        <v>6</v>
      </c>
      <c r="F485" s="2" t="s">
        <v>701</v>
      </c>
      <c r="G485" s="2" t="s">
        <v>659</v>
      </c>
      <c r="H485" s="2">
        <v>64</v>
      </c>
      <c r="I485" s="2" t="s">
        <v>223</v>
      </c>
      <c r="J485" s="67" t="s">
        <v>231</v>
      </c>
      <c r="K485" s="67" t="s">
        <v>695</v>
      </c>
      <c r="L485" s="69" t="s">
        <v>346</v>
      </c>
      <c r="M485" s="2"/>
      <c r="N485" s="2"/>
      <c r="O485" s="67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>
      <c r="A486" s="2">
        <v>1</v>
      </c>
      <c r="B486" s="2" t="s">
        <v>321</v>
      </c>
      <c r="C486" s="2"/>
      <c r="D486" s="2" t="s">
        <v>321</v>
      </c>
      <c r="E486" s="2">
        <v>6</v>
      </c>
      <c r="F486" s="2" t="s">
        <v>701</v>
      </c>
      <c r="G486" s="2" t="s">
        <v>659</v>
      </c>
      <c r="H486" s="2">
        <v>65</v>
      </c>
      <c r="I486" s="2" t="s">
        <v>224</v>
      </c>
      <c r="J486" s="67" t="s">
        <v>231</v>
      </c>
      <c r="K486" s="67" t="s">
        <v>695</v>
      </c>
      <c r="L486" s="69" t="s">
        <v>346</v>
      </c>
      <c r="M486" s="2"/>
      <c r="N486" s="2"/>
      <c r="O486" s="67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>
      <c r="A487" s="2">
        <v>1</v>
      </c>
      <c r="B487" s="2" t="s">
        <v>321</v>
      </c>
      <c r="C487" s="2"/>
      <c r="D487" s="2" t="s">
        <v>321</v>
      </c>
      <c r="E487" s="2">
        <v>6</v>
      </c>
      <c r="F487" s="2" t="s">
        <v>701</v>
      </c>
      <c r="G487" s="2" t="s">
        <v>659</v>
      </c>
      <c r="H487" s="2">
        <v>66</v>
      </c>
      <c r="I487" s="2" t="s">
        <v>225</v>
      </c>
      <c r="J487" s="67" t="s">
        <v>231</v>
      </c>
      <c r="K487" s="67" t="s">
        <v>695</v>
      </c>
      <c r="L487" s="69" t="s">
        <v>346</v>
      </c>
      <c r="M487" s="2"/>
      <c r="N487" s="2"/>
      <c r="O487" s="67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>
      <c r="A488" s="2">
        <v>1</v>
      </c>
      <c r="B488" s="2" t="s">
        <v>321</v>
      </c>
      <c r="C488" s="2"/>
      <c r="D488" s="2" t="s">
        <v>321</v>
      </c>
      <c r="E488" s="2">
        <v>6</v>
      </c>
      <c r="F488" s="2" t="s">
        <v>701</v>
      </c>
      <c r="G488" s="2" t="s">
        <v>659</v>
      </c>
      <c r="H488" s="2">
        <v>67</v>
      </c>
      <c r="I488" s="2" t="s">
        <v>226</v>
      </c>
      <c r="J488" s="67" t="s">
        <v>231</v>
      </c>
      <c r="K488" s="67" t="s">
        <v>695</v>
      </c>
      <c r="L488" s="69" t="s">
        <v>346</v>
      </c>
      <c r="M488" s="2"/>
      <c r="N488" s="2"/>
      <c r="O488" s="67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>
      <c r="A489" s="2">
        <v>1</v>
      </c>
      <c r="B489" s="2" t="s">
        <v>321</v>
      </c>
      <c r="C489" s="2"/>
      <c r="D489" s="2" t="s">
        <v>321</v>
      </c>
      <c r="E489" s="2">
        <v>6</v>
      </c>
      <c r="F489" s="2" t="s">
        <v>701</v>
      </c>
      <c r="G489" s="2" t="s">
        <v>659</v>
      </c>
      <c r="H489" s="2">
        <v>68</v>
      </c>
      <c r="I489" s="2" t="s">
        <v>227</v>
      </c>
      <c r="J489" s="67" t="s">
        <v>231</v>
      </c>
      <c r="K489" s="67" t="s">
        <v>695</v>
      </c>
      <c r="L489" s="69" t="s">
        <v>346</v>
      </c>
      <c r="M489" s="2"/>
      <c r="N489" s="2"/>
      <c r="O489" s="67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>
      <c r="A490" s="2">
        <v>1</v>
      </c>
      <c r="B490" s="2" t="s">
        <v>321</v>
      </c>
      <c r="C490" s="2"/>
      <c r="D490" s="2" t="s">
        <v>321</v>
      </c>
      <c r="E490" s="2">
        <v>7</v>
      </c>
      <c r="F490" s="2" t="s">
        <v>702</v>
      </c>
      <c r="G490" s="2" t="s">
        <v>659</v>
      </c>
      <c r="H490" s="2">
        <v>1</v>
      </c>
      <c r="I490" s="2" t="s">
        <v>210</v>
      </c>
      <c r="J490" s="67" t="s">
        <v>211</v>
      </c>
      <c r="K490" s="67" t="s">
        <v>695</v>
      </c>
      <c r="L490" s="69" t="s">
        <v>346</v>
      </c>
      <c r="M490" s="2"/>
      <c r="N490" s="2"/>
      <c r="O490" s="67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>
      <c r="A491" s="2">
        <v>1</v>
      </c>
      <c r="B491" s="2" t="s">
        <v>321</v>
      </c>
      <c r="C491" s="2"/>
      <c r="D491" s="2" t="s">
        <v>321</v>
      </c>
      <c r="E491" s="2">
        <v>7</v>
      </c>
      <c r="F491" s="2" t="s">
        <v>702</v>
      </c>
      <c r="G491" s="2" t="s">
        <v>659</v>
      </c>
      <c r="H491" s="2">
        <v>2</v>
      </c>
      <c r="I491" s="2" t="s">
        <v>212</v>
      </c>
      <c r="J491" s="67" t="s">
        <v>211</v>
      </c>
      <c r="K491" s="67" t="s">
        <v>695</v>
      </c>
      <c r="L491" s="69" t="s">
        <v>346</v>
      </c>
      <c r="M491" s="2"/>
      <c r="N491" s="2"/>
      <c r="O491" s="67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>
      <c r="A492" s="2">
        <v>1</v>
      </c>
      <c r="B492" s="2" t="s">
        <v>321</v>
      </c>
      <c r="C492" s="2"/>
      <c r="D492" s="2" t="s">
        <v>321</v>
      </c>
      <c r="E492" s="2">
        <v>7</v>
      </c>
      <c r="F492" s="2" t="s">
        <v>702</v>
      </c>
      <c r="G492" s="2" t="s">
        <v>659</v>
      </c>
      <c r="H492" s="2">
        <v>3</v>
      </c>
      <c r="I492" s="2" t="s">
        <v>213</v>
      </c>
      <c r="J492" s="67" t="s">
        <v>211</v>
      </c>
      <c r="K492" s="67" t="s">
        <v>695</v>
      </c>
      <c r="L492" s="69" t="s">
        <v>346</v>
      </c>
      <c r="M492" s="2"/>
      <c r="N492" s="2"/>
      <c r="O492" s="67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>
      <c r="A493" s="2">
        <v>1</v>
      </c>
      <c r="B493" s="2" t="s">
        <v>321</v>
      </c>
      <c r="C493" s="2"/>
      <c r="D493" s="2" t="s">
        <v>321</v>
      </c>
      <c r="E493" s="2">
        <v>7</v>
      </c>
      <c r="F493" s="2" t="s">
        <v>702</v>
      </c>
      <c r="G493" s="2" t="s">
        <v>659</v>
      </c>
      <c r="H493" s="2">
        <v>4</v>
      </c>
      <c r="I493" s="2" t="s">
        <v>214</v>
      </c>
      <c r="J493" s="67" t="s">
        <v>211</v>
      </c>
      <c r="K493" s="67" t="s">
        <v>695</v>
      </c>
      <c r="L493" s="69" t="s">
        <v>346</v>
      </c>
      <c r="M493" s="2"/>
      <c r="N493" s="2"/>
      <c r="O493" s="67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>
      <c r="A494" s="2">
        <v>1</v>
      </c>
      <c r="B494" s="2" t="s">
        <v>321</v>
      </c>
      <c r="C494" s="2"/>
      <c r="D494" s="2" t="s">
        <v>321</v>
      </c>
      <c r="E494" s="2">
        <v>7</v>
      </c>
      <c r="F494" s="2" t="s">
        <v>702</v>
      </c>
      <c r="G494" s="2" t="s">
        <v>659</v>
      </c>
      <c r="H494" s="2">
        <v>5</v>
      </c>
      <c r="I494" s="2" t="s">
        <v>215</v>
      </c>
      <c r="J494" s="67" t="s">
        <v>211</v>
      </c>
      <c r="K494" s="67" t="s">
        <v>695</v>
      </c>
      <c r="L494" s="69" t="s">
        <v>346</v>
      </c>
      <c r="M494" s="2"/>
      <c r="N494" s="2"/>
      <c r="O494" s="67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>
      <c r="A495" s="2">
        <v>1</v>
      </c>
      <c r="B495" s="2" t="s">
        <v>321</v>
      </c>
      <c r="C495" s="2"/>
      <c r="D495" s="2" t="s">
        <v>321</v>
      </c>
      <c r="E495" s="2">
        <v>7</v>
      </c>
      <c r="F495" s="2" t="s">
        <v>702</v>
      </c>
      <c r="G495" s="2" t="s">
        <v>659</v>
      </c>
      <c r="H495" s="2">
        <v>6</v>
      </c>
      <c r="I495" s="2" t="s">
        <v>216</v>
      </c>
      <c r="J495" s="67" t="s">
        <v>211</v>
      </c>
      <c r="K495" s="67" t="s">
        <v>695</v>
      </c>
      <c r="L495" s="69" t="s">
        <v>346</v>
      </c>
      <c r="M495" s="2"/>
      <c r="N495" s="2"/>
      <c r="O495" s="67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>
      <c r="A496" s="2">
        <v>1</v>
      </c>
      <c r="B496" s="2" t="s">
        <v>321</v>
      </c>
      <c r="C496" s="2"/>
      <c r="D496" s="2" t="s">
        <v>321</v>
      </c>
      <c r="E496" s="2">
        <v>7</v>
      </c>
      <c r="F496" s="2" t="s">
        <v>702</v>
      </c>
      <c r="G496" s="2" t="s">
        <v>659</v>
      </c>
      <c r="H496" s="2">
        <v>7</v>
      </c>
      <c r="I496" s="2" t="s">
        <v>217</v>
      </c>
      <c r="J496" s="67" t="s">
        <v>211</v>
      </c>
      <c r="K496" s="67" t="s">
        <v>695</v>
      </c>
      <c r="L496" s="69" t="s">
        <v>346</v>
      </c>
      <c r="M496" s="2"/>
      <c r="N496" s="2"/>
      <c r="O496" s="67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>
      <c r="A497" s="2">
        <v>1</v>
      </c>
      <c r="B497" s="2" t="s">
        <v>321</v>
      </c>
      <c r="C497" s="2"/>
      <c r="D497" s="2" t="s">
        <v>321</v>
      </c>
      <c r="E497" s="2">
        <v>7</v>
      </c>
      <c r="F497" s="2" t="s">
        <v>702</v>
      </c>
      <c r="G497" s="2" t="s">
        <v>659</v>
      </c>
      <c r="H497" s="2">
        <v>8</v>
      </c>
      <c r="I497" s="2" t="s">
        <v>218</v>
      </c>
      <c r="J497" s="67" t="s">
        <v>211</v>
      </c>
      <c r="K497" s="67" t="s">
        <v>695</v>
      </c>
      <c r="L497" s="69" t="s">
        <v>346</v>
      </c>
      <c r="M497" s="2"/>
      <c r="N497" s="2"/>
      <c r="O497" s="67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>
      <c r="A498" s="2">
        <v>1</v>
      </c>
      <c r="B498" s="2" t="s">
        <v>321</v>
      </c>
      <c r="C498" s="2"/>
      <c r="D498" s="2" t="s">
        <v>321</v>
      </c>
      <c r="E498" s="2">
        <v>7</v>
      </c>
      <c r="F498" s="2" t="s">
        <v>702</v>
      </c>
      <c r="G498" s="2" t="s">
        <v>659</v>
      </c>
      <c r="H498" s="2">
        <v>9</v>
      </c>
      <c r="I498" s="2" t="s">
        <v>219</v>
      </c>
      <c r="J498" s="67" t="s">
        <v>211</v>
      </c>
      <c r="K498" s="67" t="s">
        <v>695</v>
      </c>
      <c r="L498" s="69" t="s">
        <v>346</v>
      </c>
      <c r="M498" s="2"/>
      <c r="N498" s="2"/>
      <c r="O498" s="67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>
      <c r="A499" s="2">
        <v>1</v>
      </c>
      <c r="B499" s="2" t="s">
        <v>321</v>
      </c>
      <c r="C499" s="2"/>
      <c r="D499" s="2" t="s">
        <v>321</v>
      </c>
      <c r="E499" s="2">
        <v>7</v>
      </c>
      <c r="F499" s="2" t="s">
        <v>702</v>
      </c>
      <c r="G499" s="2" t="s">
        <v>659</v>
      </c>
      <c r="H499" s="2">
        <v>10</v>
      </c>
      <c r="I499" s="2" t="s">
        <v>220</v>
      </c>
      <c r="J499" s="67" t="s">
        <v>211</v>
      </c>
      <c r="K499" s="67" t="s">
        <v>695</v>
      </c>
      <c r="L499" s="69" t="s">
        <v>346</v>
      </c>
      <c r="M499" s="125"/>
      <c r="N499" s="125"/>
      <c r="O499" s="67">
        <v>0</v>
      </c>
      <c r="P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A499" s="125"/>
      <c r="AB499" s="125"/>
      <c r="AC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N499" s="125"/>
      <c r="AO499" s="125"/>
      <c r="AP499" s="125"/>
      <c r="AQ499" s="125"/>
      <c r="AR499" s="125"/>
    </row>
    <row r="500" spans="1:44" ht="15" thickBot="1">
      <c r="A500" s="62">
        <v>1</v>
      </c>
      <c r="B500" s="62" t="s">
        <v>321</v>
      </c>
      <c r="C500" s="62"/>
      <c r="D500" s="62" t="s">
        <v>321</v>
      </c>
      <c r="E500" s="62">
        <v>7</v>
      </c>
      <c r="F500" s="62" t="s">
        <v>702</v>
      </c>
      <c r="G500" s="62" t="s">
        <v>659</v>
      </c>
      <c r="H500" s="2">
        <v>11</v>
      </c>
      <c r="I500" s="62" t="s">
        <v>221</v>
      </c>
      <c r="J500" s="92" t="s">
        <v>211</v>
      </c>
      <c r="K500" s="92" t="s">
        <v>695</v>
      </c>
      <c r="L500" s="108" t="s">
        <v>346</v>
      </c>
      <c r="M500" s="62"/>
      <c r="N500" s="62"/>
      <c r="O500" s="92">
        <v>0</v>
      </c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</row>
    <row r="501" spans="1:44">
      <c r="A501" s="2">
        <v>1</v>
      </c>
      <c r="B501" s="2" t="s">
        <v>321</v>
      </c>
      <c r="C501" s="2"/>
      <c r="D501" s="2" t="s">
        <v>321</v>
      </c>
      <c r="E501" s="2">
        <v>7</v>
      </c>
      <c r="F501" s="2" t="s">
        <v>702</v>
      </c>
      <c r="G501" s="2" t="s">
        <v>659</v>
      </c>
      <c r="H501" s="61">
        <v>12</v>
      </c>
      <c r="I501" s="61" t="s">
        <v>222</v>
      </c>
      <c r="J501" s="91" t="s">
        <v>211</v>
      </c>
      <c r="K501" s="67" t="s">
        <v>695</v>
      </c>
      <c r="L501" s="69" t="s">
        <v>346</v>
      </c>
      <c r="M501" s="2"/>
      <c r="N501" s="2"/>
      <c r="O501" s="67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>
      <c r="A502" s="2">
        <v>1</v>
      </c>
      <c r="B502" s="2" t="s">
        <v>321</v>
      </c>
      <c r="C502" s="2"/>
      <c r="D502" s="2" t="s">
        <v>321</v>
      </c>
      <c r="E502" s="2">
        <v>7</v>
      </c>
      <c r="F502" s="2" t="s">
        <v>702</v>
      </c>
      <c r="G502" s="2" t="s">
        <v>659</v>
      </c>
      <c r="H502" s="2">
        <v>13</v>
      </c>
      <c r="I502" s="2" t="s">
        <v>223</v>
      </c>
      <c r="J502" s="67" t="s">
        <v>211</v>
      </c>
      <c r="K502" s="67" t="s">
        <v>695</v>
      </c>
      <c r="L502" s="69" t="s">
        <v>346</v>
      </c>
      <c r="M502" s="2"/>
      <c r="N502" s="2"/>
      <c r="O502" s="67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>
      <c r="A503" s="2">
        <v>1</v>
      </c>
      <c r="B503" s="2" t="s">
        <v>321</v>
      </c>
      <c r="C503" s="2"/>
      <c r="D503" s="2" t="s">
        <v>321</v>
      </c>
      <c r="E503" s="2">
        <v>7</v>
      </c>
      <c r="F503" s="2" t="s">
        <v>702</v>
      </c>
      <c r="G503" s="2" t="s">
        <v>659</v>
      </c>
      <c r="H503" s="2">
        <v>14</v>
      </c>
      <c r="I503" s="2" t="s">
        <v>224</v>
      </c>
      <c r="J503" s="67" t="s">
        <v>211</v>
      </c>
      <c r="K503" s="67" t="s">
        <v>695</v>
      </c>
      <c r="L503" s="69" t="s">
        <v>346</v>
      </c>
      <c r="M503" s="2"/>
      <c r="N503" s="2"/>
      <c r="O503" s="67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>
      <c r="A504" s="2">
        <v>1</v>
      </c>
      <c r="B504" s="2" t="s">
        <v>321</v>
      </c>
      <c r="C504" s="2"/>
      <c r="D504" s="2" t="s">
        <v>321</v>
      </c>
      <c r="E504" s="2">
        <v>7</v>
      </c>
      <c r="F504" s="2" t="s">
        <v>702</v>
      </c>
      <c r="G504" s="2" t="s">
        <v>659</v>
      </c>
      <c r="H504" s="2">
        <v>15</v>
      </c>
      <c r="I504" s="2" t="s">
        <v>225</v>
      </c>
      <c r="J504" s="67" t="s">
        <v>211</v>
      </c>
      <c r="K504" s="67" t="s">
        <v>695</v>
      </c>
      <c r="L504" s="69" t="s">
        <v>346</v>
      </c>
      <c r="M504" s="2"/>
      <c r="N504" s="2"/>
      <c r="O504" s="67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>
      <c r="A505" s="2">
        <v>1</v>
      </c>
      <c r="B505" s="2" t="s">
        <v>321</v>
      </c>
      <c r="C505" s="2"/>
      <c r="D505" s="2" t="s">
        <v>321</v>
      </c>
      <c r="E505" s="2">
        <v>7</v>
      </c>
      <c r="F505" s="2" t="s">
        <v>702</v>
      </c>
      <c r="G505" s="2" t="s">
        <v>659</v>
      </c>
      <c r="H505" s="2">
        <v>16</v>
      </c>
      <c r="I505" s="2" t="s">
        <v>226</v>
      </c>
      <c r="J505" s="67" t="s">
        <v>211</v>
      </c>
      <c r="K505" s="67" t="s">
        <v>695</v>
      </c>
      <c r="L505" s="69" t="s">
        <v>346</v>
      </c>
      <c r="M505" s="2"/>
      <c r="N505" s="2"/>
      <c r="O505" s="67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>
      <c r="A506" s="2">
        <v>1</v>
      </c>
      <c r="B506" s="2" t="s">
        <v>321</v>
      </c>
      <c r="C506" s="2"/>
      <c r="D506" s="2" t="s">
        <v>321</v>
      </c>
      <c r="E506" s="2">
        <v>7</v>
      </c>
      <c r="F506" s="2" t="s">
        <v>702</v>
      </c>
      <c r="G506" s="2" t="s">
        <v>659</v>
      </c>
      <c r="H506" s="2">
        <v>17</v>
      </c>
      <c r="I506" s="2" t="s">
        <v>227</v>
      </c>
      <c r="J506" s="67" t="s">
        <v>211</v>
      </c>
      <c r="K506" s="67" t="s">
        <v>695</v>
      </c>
      <c r="L506" s="69" t="s">
        <v>346</v>
      </c>
      <c r="M506" s="2"/>
      <c r="N506" s="2"/>
      <c r="O506" s="67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>
      <c r="A507" s="2">
        <v>1</v>
      </c>
      <c r="B507" s="2" t="s">
        <v>321</v>
      </c>
      <c r="C507" s="2"/>
      <c r="D507" s="2" t="s">
        <v>321</v>
      </c>
      <c r="E507" s="2">
        <v>7</v>
      </c>
      <c r="F507" s="2" t="s">
        <v>702</v>
      </c>
      <c r="G507" s="2" t="s">
        <v>659</v>
      </c>
      <c r="H507" s="2">
        <v>18</v>
      </c>
      <c r="I507" s="2" t="s">
        <v>210</v>
      </c>
      <c r="J507" s="67" t="s">
        <v>228</v>
      </c>
      <c r="K507" s="67" t="s">
        <v>695</v>
      </c>
      <c r="L507" s="69" t="s">
        <v>346</v>
      </c>
      <c r="M507" s="2"/>
      <c r="N507" s="2"/>
      <c r="O507" s="67">
        <v>18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>
      <c r="A508" s="2">
        <v>1</v>
      </c>
      <c r="B508" s="2" t="s">
        <v>321</v>
      </c>
      <c r="C508" s="2"/>
      <c r="D508" s="2" t="s">
        <v>321</v>
      </c>
      <c r="E508" s="2">
        <v>7</v>
      </c>
      <c r="F508" s="2" t="s">
        <v>702</v>
      </c>
      <c r="G508" s="2" t="s">
        <v>659</v>
      </c>
      <c r="H508" s="2">
        <v>19</v>
      </c>
      <c r="I508" s="2" t="s">
        <v>212</v>
      </c>
      <c r="J508" s="67" t="s">
        <v>228</v>
      </c>
      <c r="K508" s="67" t="s">
        <v>695</v>
      </c>
      <c r="L508" s="69" t="s">
        <v>346</v>
      </c>
      <c r="M508" s="2"/>
      <c r="N508" s="2"/>
      <c r="O508" s="67">
        <v>18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>
      <c r="A509" s="2">
        <v>1</v>
      </c>
      <c r="B509" s="2" t="s">
        <v>321</v>
      </c>
      <c r="C509" s="2"/>
      <c r="D509" s="2" t="s">
        <v>321</v>
      </c>
      <c r="E509" s="2">
        <v>7</v>
      </c>
      <c r="F509" s="2" t="s">
        <v>702</v>
      </c>
      <c r="G509" s="2" t="s">
        <v>659</v>
      </c>
      <c r="H509" s="2">
        <v>20</v>
      </c>
      <c r="I509" s="2" t="s">
        <v>213</v>
      </c>
      <c r="J509" s="67" t="s">
        <v>228</v>
      </c>
      <c r="K509" s="67" t="s">
        <v>695</v>
      </c>
      <c r="L509" s="69" t="s">
        <v>346</v>
      </c>
      <c r="M509" s="2"/>
      <c r="N509" s="2"/>
      <c r="O509" s="67">
        <v>18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>
      <c r="A510" s="2">
        <v>1</v>
      </c>
      <c r="B510" s="2" t="s">
        <v>321</v>
      </c>
      <c r="C510" s="2"/>
      <c r="D510" s="2" t="s">
        <v>321</v>
      </c>
      <c r="E510" s="2">
        <v>7</v>
      </c>
      <c r="F510" s="2" t="s">
        <v>702</v>
      </c>
      <c r="G510" s="2" t="s">
        <v>659</v>
      </c>
      <c r="H510" s="2">
        <v>21</v>
      </c>
      <c r="I510" s="2" t="s">
        <v>214</v>
      </c>
      <c r="J510" s="67" t="s">
        <v>228</v>
      </c>
      <c r="K510" s="67" t="s">
        <v>695</v>
      </c>
      <c r="L510" s="69" t="s">
        <v>346</v>
      </c>
      <c r="M510" s="2"/>
      <c r="N510" s="2"/>
      <c r="O510" s="67">
        <v>18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>
      <c r="A511" s="2">
        <v>1</v>
      </c>
      <c r="B511" s="2" t="s">
        <v>321</v>
      </c>
      <c r="C511" s="2"/>
      <c r="D511" s="2" t="s">
        <v>321</v>
      </c>
      <c r="E511" s="2">
        <v>7</v>
      </c>
      <c r="F511" s="2" t="s">
        <v>702</v>
      </c>
      <c r="G511" s="2" t="s">
        <v>659</v>
      </c>
      <c r="H511" s="2">
        <v>22</v>
      </c>
      <c r="I511" s="2" t="s">
        <v>215</v>
      </c>
      <c r="J511" s="67" t="s">
        <v>228</v>
      </c>
      <c r="K511" s="67" t="s">
        <v>695</v>
      </c>
      <c r="L511" s="69" t="s">
        <v>346</v>
      </c>
      <c r="M511" s="2"/>
      <c r="N511" s="2"/>
      <c r="O511" s="67">
        <v>18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>
      <c r="A512" s="2">
        <v>1</v>
      </c>
      <c r="B512" s="2" t="s">
        <v>321</v>
      </c>
      <c r="C512" s="2"/>
      <c r="D512" s="2" t="s">
        <v>321</v>
      </c>
      <c r="E512" s="2">
        <v>7</v>
      </c>
      <c r="F512" s="2" t="s">
        <v>702</v>
      </c>
      <c r="G512" s="2" t="s">
        <v>659</v>
      </c>
      <c r="H512" s="2">
        <v>23</v>
      </c>
      <c r="I512" s="2" t="s">
        <v>216</v>
      </c>
      <c r="J512" s="67" t="s">
        <v>228</v>
      </c>
      <c r="K512" s="67" t="s">
        <v>695</v>
      </c>
      <c r="L512" s="69" t="s">
        <v>346</v>
      </c>
      <c r="M512" s="2"/>
      <c r="N512" s="2"/>
      <c r="O512" s="67">
        <v>18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>
      <c r="A513" s="2">
        <v>1</v>
      </c>
      <c r="B513" s="2" t="s">
        <v>321</v>
      </c>
      <c r="C513" s="2"/>
      <c r="D513" s="2" t="s">
        <v>321</v>
      </c>
      <c r="E513" s="2">
        <v>7</v>
      </c>
      <c r="F513" s="2" t="s">
        <v>702</v>
      </c>
      <c r="G513" s="2" t="s">
        <v>659</v>
      </c>
      <c r="H513" s="2">
        <v>24</v>
      </c>
      <c r="I513" s="2" t="s">
        <v>217</v>
      </c>
      <c r="J513" s="67" t="s">
        <v>228</v>
      </c>
      <c r="K513" s="67" t="s">
        <v>695</v>
      </c>
      <c r="L513" s="69" t="s">
        <v>346</v>
      </c>
      <c r="M513" s="2"/>
      <c r="N513" s="2"/>
      <c r="O513" s="67">
        <v>0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>
      <c r="A514" s="2">
        <v>1</v>
      </c>
      <c r="B514" s="2" t="s">
        <v>321</v>
      </c>
      <c r="C514" s="2"/>
      <c r="D514" s="2" t="s">
        <v>321</v>
      </c>
      <c r="E514" s="2">
        <v>7</v>
      </c>
      <c r="F514" s="2" t="s">
        <v>702</v>
      </c>
      <c r="G514" s="2" t="s">
        <v>659</v>
      </c>
      <c r="H514" s="2">
        <v>25</v>
      </c>
      <c r="I514" s="2" t="s">
        <v>218</v>
      </c>
      <c r="J514" s="67" t="s">
        <v>228</v>
      </c>
      <c r="K514" s="67" t="s">
        <v>695</v>
      </c>
      <c r="L514" s="69" t="s">
        <v>346</v>
      </c>
      <c r="M514" s="2"/>
      <c r="N514" s="2"/>
      <c r="O514" s="67">
        <v>0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>
      <c r="A515" s="2">
        <v>1</v>
      </c>
      <c r="B515" s="2" t="s">
        <v>321</v>
      </c>
      <c r="C515" s="2"/>
      <c r="D515" s="2" t="s">
        <v>321</v>
      </c>
      <c r="E515" s="2">
        <v>7</v>
      </c>
      <c r="F515" s="2" t="s">
        <v>702</v>
      </c>
      <c r="G515" s="2" t="s">
        <v>659</v>
      </c>
      <c r="H515" s="2">
        <v>26</v>
      </c>
      <c r="I515" s="2" t="s">
        <v>219</v>
      </c>
      <c r="J515" s="67" t="s">
        <v>228</v>
      </c>
      <c r="K515" s="67" t="s">
        <v>695</v>
      </c>
      <c r="L515" s="69" t="s">
        <v>346</v>
      </c>
      <c r="M515" s="2"/>
      <c r="N515" s="2"/>
      <c r="O515" s="67">
        <v>0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>
      <c r="A516" s="2">
        <v>1</v>
      </c>
      <c r="B516" s="2" t="s">
        <v>321</v>
      </c>
      <c r="C516" s="2"/>
      <c r="D516" s="2" t="s">
        <v>321</v>
      </c>
      <c r="E516" s="2">
        <v>7</v>
      </c>
      <c r="F516" s="2" t="s">
        <v>702</v>
      </c>
      <c r="G516" s="2" t="s">
        <v>659</v>
      </c>
      <c r="H516" s="2">
        <v>27</v>
      </c>
      <c r="I516" s="2" t="s">
        <v>220</v>
      </c>
      <c r="J516" s="67" t="s">
        <v>228</v>
      </c>
      <c r="K516" s="67" t="s">
        <v>695</v>
      </c>
      <c r="L516" s="69" t="s">
        <v>346</v>
      </c>
      <c r="M516" s="125"/>
      <c r="N516" s="125"/>
      <c r="O516" s="67">
        <v>0</v>
      </c>
      <c r="P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A516" s="125"/>
      <c r="AB516" s="125"/>
      <c r="AC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N516" s="125"/>
      <c r="AO516" s="125"/>
      <c r="AP516" s="125"/>
      <c r="AQ516" s="125"/>
      <c r="AR516" s="125"/>
    </row>
    <row r="517" spans="1:44" ht="15" thickBot="1">
      <c r="A517" s="62">
        <v>1</v>
      </c>
      <c r="B517" s="62" t="s">
        <v>321</v>
      </c>
      <c r="C517" s="62"/>
      <c r="D517" s="62" t="s">
        <v>321</v>
      </c>
      <c r="E517" s="62">
        <v>7</v>
      </c>
      <c r="F517" s="62" t="s">
        <v>702</v>
      </c>
      <c r="G517" s="62" t="s">
        <v>659</v>
      </c>
      <c r="H517" s="2">
        <v>28</v>
      </c>
      <c r="I517" s="62" t="s">
        <v>221</v>
      </c>
      <c r="J517" s="92" t="s">
        <v>228</v>
      </c>
      <c r="K517" s="92" t="s">
        <v>695</v>
      </c>
      <c r="L517" s="108" t="s">
        <v>346</v>
      </c>
      <c r="M517" s="62"/>
      <c r="N517" s="62"/>
      <c r="O517" s="92">
        <v>0</v>
      </c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</row>
    <row r="518" spans="1:44">
      <c r="A518" s="2">
        <v>1</v>
      </c>
      <c r="B518" s="2" t="s">
        <v>321</v>
      </c>
      <c r="C518" s="2"/>
      <c r="D518" s="2" t="s">
        <v>321</v>
      </c>
      <c r="E518" s="2">
        <v>7</v>
      </c>
      <c r="F518" s="2" t="s">
        <v>702</v>
      </c>
      <c r="G518" s="2" t="s">
        <v>659</v>
      </c>
      <c r="H518" s="2">
        <v>29</v>
      </c>
      <c r="I518" s="2" t="s">
        <v>222</v>
      </c>
      <c r="J518" s="67" t="s">
        <v>228</v>
      </c>
      <c r="K518" s="67" t="s">
        <v>695</v>
      </c>
      <c r="L518" s="107" t="s">
        <v>346</v>
      </c>
      <c r="M518" s="2"/>
      <c r="N518" s="2"/>
      <c r="O518" s="67">
        <v>18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>
      <c r="A519" s="2">
        <v>1</v>
      </c>
      <c r="B519" s="2" t="s">
        <v>321</v>
      </c>
      <c r="C519" s="2"/>
      <c r="D519" s="2" t="s">
        <v>321</v>
      </c>
      <c r="E519" s="2">
        <v>7</v>
      </c>
      <c r="F519" s="2" t="s">
        <v>702</v>
      </c>
      <c r="G519" s="2" t="s">
        <v>659</v>
      </c>
      <c r="H519" s="2">
        <v>30</v>
      </c>
      <c r="I519" s="2" t="s">
        <v>223</v>
      </c>
      <c r="J519" s="67" t="s">
        <v>228</v>
      </c>
      <c r="K519" s="67" t="s">
        <v>695</v>
      </c>
      <c r="L519" s="107" t="s">
        <v>346</v>
      </c>
      <c r="M519" s="2"/>
      <c r="N519" s="2"/>
      <c r="O519" s="67">
        <v>18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>
      <c r="A520" s="2">
        <v>1</v>
      </c>
      <c r="B520" s="2" t="s">
        <v>321</v>
      </c>
      <c r="C520" s="2"/>
      <c r="D520" s="2" t="s">
        <v>321</v>
      </c>
      <c r="E520" s="2">
        <v>7</v>
      </c>
      <c r="F520" s="2" t="s">
        <v>702</v>
      </c>
      <c r="G520" s="2" t="s">
        <v>659</v>
      </c>
      <c r="H520" s="2">
        <v>31</v>
      </c>
      <c r="I520" s="2" t="s">
        <v>224</v>
      </c>
      <c r="J520" s="67" t="s">
        <v>228</v>
      </c>
      <c r="K520" s="67" t="s">
        <v>695</v>
      </c>
      <c r="L520" s="107" t="s">
        <v>346</v>
      </c>
      <c r="M520" s="67"/>
      <c r="N520" s="67"/>
      <c r="O520" s="67">
        <v>18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>
      <c r="A521" s="2">
        <v>1</v>
      </c>
      <c r="B521" s="2" t="s">
        <v>321</v>
      </c>
      <c r="C521" s="2"/>
      <c r="D521" s="2" t="s">
        <v>321</v>
      </c>
      <c r="E521" s="2">
        <v>7</v>
      </c>
      <c r="F521" s="2" t="s">
        <v>702</v>
      </c>
      <c r="G521" s="2" t="s">
        <v>659</v>
      </c>
      <c r="H521" s="2">
        <v>32</v>
      </c>
      <c r="I521" s="2" t="s">
        <v>225</v>
      </c>
      <c r="J521" s="67" t="s">
        <v>228</v>
      </c>
      <c r="K521" s="67" t="s">
        <v>695</v>
      </c>
      <c r="L521" s="107" t="s">
        <v>346</v>
      </c>
      <c r="M521" s="2"/>
      <c r="N521" s="2"/>
      <c r="O521" s="67">
        <v>18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>
      <c r="A522" s="2">
        <v>1</v>
      </c>
      <c r="B522" s="2" t="s">
        <v>321</v>
      </c>
      <c r="C522" s="2"/>
      <c r="D522" s="2" t="s">
        <v>321</v>
      </c>
      <c r="E522" s="2">
        <v>7</v>
      </c>
      <c r="F522" s="2" t="s">
        <v>702</v>
      </c>
      <c r="G522" s="2" t="s">
        <v>659</v>
      </c>
      <c r="H522" s="2">
        <v>33</v>
      </c>
      <c r="I522" s="2" t="s">
        <v>226</v>
      </c>
      <c r="J522" s="67" t="s">
        <v>228</v>
      </c>
      <c r="K522" s="67" t="s">
        <v>695</v>
      </c>
      <c r="L522" s="107" t="s">
        <v>346</v>
      </c>
      <c r="M522" s="2"/>
      <c r="N522" s="2"/>
      <c r="O522" s="67">
        <v>0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>
      <c r="A523" s="2">
        <v>1</v>
      </c>
      <c r="B523" s="2" t="s">
        <v>321</v>
      </c>
      <c r="C523" s="2"/>
      <c r="D523" s="2" t="s">
        <v>321</v>
      </c>
      <c r="E523" s="2">
        <v>7</v>
      </c>
      <c r="F523" s="2" t="s">
        <v>702</v>
      </c>
      <c r="G523" s="2" t="s">
        <v>659</v>
      </c>
      <c r="H523" s="2">
        <v>34</v>
      </c>
      <c r="I523" s="2" t="s">
        <v>227</v>
      </c>
      <c r="J523" s="67" t="s">
        <v>228</v>
      </c>
      <c r="K523" s="67" t="s">
        <v>695</v>
      </c>
      <c r="L523" s="107" t="s">
        <v>346</v>
      </c>
      <c r="M523" s="2"/>
      <c r="N523" s="2"/>
      <c r="O523" s="67">
        <v>0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>
      <c r="A524" s="2">
        <v>1</v>
      </c>
      <c r="B524" s="2" t="s">
        <v>321</v>
      </c>
      <c r="C524" s="2"/>
      <c r="D524" s="2" t="s">
        <v>321</v>
      </c>
      <c r="E524" s="2">
        <v>7</v>
      </c>
      <c r="F524" s="2" t="s">
        <v>702</v>
      </c>
      <c r="G524" s="2" t="s">
        <v>659</v>
      </c>
      <c r="H524" s="2">
        <v>35</v>
      </c>
      <c r="I524" s="2" t="s">
        <v>210</v>
      </c>
      <c r="J524" s="67" t="s">
        <v>230</v>
      </c>
      <c r="K524" s="67" t="s">
        <v>695</v>
      </c>
      <c r="L524" s="107" t="s">
        <v>346</v>
      </c>
      <c r="M524" s="2"/>
      <c r="N524" s="2"/>
      <c r="O524" s="67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>
      <c r="A525" s="2">
        <v>1</v>
      </c>
      <c r="B525" s="2" t="s">
        <v>321</v>
      </c>
      <c r="C525" s="2"/>
      <c r="D525" s="2" t="s">
        <v>321</v>
      </c>
      <c r="E525" s="2">
        <v>7</v>
      </c>
      <c r="F525" s="2" t="s">
        <v>702</v>
      </c>
      <c r="G525" s="2" t="s">
        <v>659</v>
      </c>
      <c r="H525" s="2">
        <v>36</v>
      </c>
      <c r="I525" s="2" t="s">
        <v>212</v>
      </c>
      <c r="J525" s="67" t="s">
        <v>230</v>
      </c>
      <c r="K525" s="67" t="s">
        <v>695</v>
      </c>
      <c r="L525" s="107" t="s">
        <v>346</v>
      </c>
      <c r="M525" s="2"/>
      <c r="N525" s="2"/>
      <c r="O525" s="67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>
      <c r="A526" s="2">
        <v>1</v>
      </c>
      <c r="B526" s="2" t="s">
        <v>321</v>
      </c>
      <c r="C526" s="2"/>
      <c r="D526" s="2" t="s">
        <v>321</v>
      </c>
      <c r="E526" s="2">
        <v>7</v>
      </c>
      <c r="F526" s="2" t="s">
        <v>702</v>
      </c>
      <c r="G526" s="2" t="s">
        <v>659</v>
      </c>
      <c r="H526" s="2">
        <v>37</v>
      </c>
      <c r="I526" s="2" t="s">
        <v>213</v>
      </c>
      <c r="J526" s="67" t="s">
        <v>230</v>
      </c>
      <c r="K526" s="67" t="s">
        <v>695</v>
      </c>
      <c r="L526" s="107" t="s">
        <v>346</v>
      </c>
      <c r="M526" s="2"/>
      <c r="N526" s="2"/>
      <c r="O526" s="67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>
      <c r="A527" s="2">
        <v>1</v>
      </c>
      <c r="B527" s="2" t="s">
        <v>321</v>
      </c>
      <c r="C527" s="2"/>
      <c r="D527" s="2" t="s">
        <v>321</v>
      </c>
      <c r="E527" s="2">
        <v>7</v>
      </c>
      <c r="F527" s="2" t="s">
        <v>702</v>
      </c>
      <c r="G527" s="2" t="s">
        <v>659</v>
      </c>
      <c r="H527" s="2">
        <v>38</v>
      </c>
      <c r="I527" s="2" t="s">
        <v>214</v>
      </c>
      <c r="J527" s="67" t="s">
        <v>230</v>
      </c>
      <c r="K527" s="67" t="s">
        <v>695</v>
      </c>
      <c r="L527" s="107" t="s">
        <v>346</v>
      </c>
      <c r="M527" s="2"/>
      <c r="N527" s="2"/>
      <c r="O527" s="67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>
      <c r="A528" s="2">
        <v>1</v>
      </c>
      <c r="B528" s="2" t="s">
        <v>321</v>
      </c>
      <c r="C528" s="2"/>
      <c r="D528" s="2" t="s">
        <v>321</v>
      </c>
      <c r="E528" s="2">
        <v>7</v>
      </c>
      <c r="F528" s="2" t="s">
        <v>702</v>
      </c>
      <c r="G528" s="2" t="s">
        <v>659</v>
      </c>
      <c r="H528" s="2">
        <v>39</v>
      </c>
      <c r="I528" s="2" t="s">
        <v>215</v>
      </c>
      <c r="J528" s="67" t="s">
        <v>230</v>
      </c>
      <c r="K528" s="67" t="s">
        <v>695</v>
      </c>
      <c r="L528" s="107" t="s">
        <v>346</v>
      </c>
      <c r="M528" s="2"/>
      <c r="N528" s="2"/>
      <c r="O528" s="67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>
      <c r="A529" s="2">
        <v>1</v>
      </c>
      <c r="B529" s="2" t="s">
        <v>321</v>
      </c>
      <c r="C529" s="2"/>
      <c r="D529" s="2" t="s">
        <v>321</v>
      </c>
      <c r="E529" s="2">
        <v>7</v>
      </c>
      <c r="F529" s="2" t="s">
        <v>702</v>
      </c>
      <c r="G529" s="2" t="s">
        <v>659</v>
      </c>
      <c r="H529" s="2">
        <v>40</v>
      </c>
      <c r="I529" s="2" t="s">
        <v>216</v>
      </c>
      <c r="J529" s="67" t="s">
        <v>230</v>
      </c>
      <c r="K529" s="67" t="s">
        <v>695</v>
      </c>
      <c r="L529" s="107" t="s">
        <v>346</v>
      </c>
      <c r="M529" s="2"/>
      <c r="N529" s="2"/>
      <c r="O529" s="67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>
      <c r="A530" s="2">
        <v>1</v>
      </c>
      <c r="B530" s="2" t="s">
        <v>321</v>
      </c>
      <c r="C530" s="2"/>
      <c r="D530" s="2" t="s">
        <v>321</v>
      </c>
      <c r="E530" s="2">
        <v>7</v>
      </c>
      <c r="F530" s="2" t="s">
        <v>702</v>
      </c>
      <c r="G530" s="2" t="s">
        <v>659</v>
      </c>
      <c r="H530" s="2">
        <v>41</v>
      </c>
      <c r="I530" s="2" t="s">
        <v>217</v>
      </c>
      <c r="J530" s="67" t="s">
        <v>230</v>
      </c>
      <c r="K530" s="67" t="s">
        <v>695</v>
      </c>
      <c r="L530" s="107" t="s">
        <v>346</v>
      </c>
      <c r="M530" s="2"/>
      <c r="N530" s="2"/>
      <c r="O530" s="67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>
      <c r="A531" s="2">
        <v>1</v>
      </c>
      <c r="B531" s="2" t="s">
        <v>321</v>
      </c>
      <c r="C531" s="2"/>
      <c r="D531" s="2" t="s">
        <v>321</v>
      </c>
      <c r="E531" s="2">
        <v>7</v>
      </c>
      <c r="F531" s="2" t="s">
        <v>702</v>
      </c>
      <c r="G531" s="2" t="s">
        <v>659</v>
      </c>
      <c r="H531" s="2">
        <v>42</v>
      </c>
      <c r="I531" s="2" t="s">
        <v>218</v>
      </c>
      <c r="J531" s="67" t="s">
        <v>230</v>
      </c>
      <c r="K531" s="67" t="s">
        <v>695</v>
      </c>
      <c r="L531" s="107" t="s">
        <v>346</v>
      </c>
      <c r="M531" s="2"/>
      <c r="N531" s="2"/>
      <c r="O531" s="67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>
      <c r="A532" s="2">
        <v>1</v>
      </c>
      <c r="B532" s="2" t="s">
        <v>321</v>
      </c>
      <c r="C532" s="2"/>
      <c r="D532" s="2" t="s">
        <v>321</v>
      </c>
      <c r="E532" s="2">
        <v>7</v>
      </c>
      <c r="F532" s="2" t="s">
        <v>702</v>
      </c>
      <c r="G532" s="2" t="s">
        <v>659</v>
      </c>
      <c r="H532" s="2">
        <v>43</v>
      </c>
      <c r="I532" s="2" t="s">
        <v>219</v>
      </c>
      <c r="J532" s="67" t="s">
        <v>230</v>
      </c>
      <c r="K532" s="67" t="s">
        <v>695</v>
      </c>
      <c r="L532" s="107" t="s">
        <v>346</v>
      </c>
      <c r="M532" s="2"/>
      <c r="N532" s="2"/>
      <c r="O532" s="67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>
      <c r="A533" s="2">
        <v>1</v>
      </c>
      <c r="B533" s="2" t="s">
        <v>321</v>
      </c>
      <c r="C533" s="2"/>
      <c r="D533" s="2" t="s">
        <v>321</v>
      </c>
      <c r="E533" s="2">
        <v>7</v>
      </c>
      <c r="F533" s="2" t="s">
        <v>702</v>
      </c>
      <c r="G533" s="2" t="s">
        <v>659</v>
      </c>
      <c r="H533" s="2">
        <v>44</v>
      </c>
      <c r="I533" s="2" t="s">
        <v>220</v>
      </c>
      <c r="J533" s="67" t="s">
        <v>230</v>
      </c>
      <c r="K533" s="67" t="s">
        <v>695</v>
      </c>
      <c r="L533" s="107" t="s">
        <v>346</v>
      </c>
      <c r="M533" s="125"/>
      <c r="N533" s="125"/>
      <c r="O533" s="67">
        <v>0</v>
      </c>
      <c r="P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A533" s="125"/>
      <c r="AB533" s="125"/>
      <c r="AC533" s="125"/>
      <c r="AD533" s="125"/>
      <c r="AE533" s="125"/>
      <c r="AF533" s="125"/>
      <c r="AG533" s="125"/>
      <c r="AH533" s="125"/>
      <c r="AI533" s="125"/>
      <c r="AJ533" s="125"/>
      <c r="AK533" s="125"/>
      <c r="AL533" s="125"/>
      <c r="AM533" s="125"/>
      <c r="AN533" s="125"/>
      <c r="AO533" s="125"/>
      <c r="AP533" s="125"/>
      <c r="AQ533" s="125"/>
      <c r="AR533" s="125"/>
    </row>
    <row r="534" spans="1:44" ht="15" thickBot="1">
      <c r="A534" s="62">
        <v>1</v>
      </c>
      <c r="B534" s="62" t="s">
        <v>321</v>
      </c>
      <c r="C534" s="62"/>
      <c r="D534" s="62" t="s">
        <v>321</v>
      </c>
      <c r="E534" s="62">
        <v>7</v>
      </c>
      <c r="F534" s="62" t="s">
        <v>702</v>
      </c>
      <c r="G534" s="62" t="s">
        <v>659</v>
      </c>
      <c r="H534" s="2">
        <v>45</v>
      </c>
      <c r="I534" s="62" t="s">
        <v>221</v>
      </c>
      <c r="J534" s="92" t="s">
        <v>230</v>
      </c>
      <c r="K534" s="92" t="s">
        <v>695</v>
      </c>
      <c r="L534" s="107" t="s">
        <v>346</v>
      </c>
      <c r="M534" s="62"/>
      <c r="N534" s="62"/>
      <c r="O534" s="67">
        <v>0</v>
      </c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</row>
    <row r="535" spans="1:44">
      <c r="A535" s="61">
        <v>1</v>
      </c>
      <c r="B535" s="61" t="s">
        <v>321</v>
      </c>
      <c r="C535" s="61"/>
      <c r="D535" s="61" t="s">
        <v>321</v>
      </c>
      <c r="E535" s="61">
        <v>7</v>
      </c>
      <c r="F535" s="61" t="s">
        <v>702</v>
      </c>
      <c r="G535" s="61" t="s">
        <v>659</v>
      </c>
      <c r="H535" s="61">
        <v>46</v>
      </c>
      <c r="I535" s="61" t="s">
        <v>222</v>
      </c>
      <c r="J535" s="91" t="s">
        <v>230</v>
      </c>
      <c r="K535" s="91" t="s">
        <v>695</v>
      </c>
      <c r="L535" s="107" t="s">
        <v>346</v>
      </c>
      <c r="M535" s="61"/>
      <c r="N535" s="61"/>
      <c r="O535" s="91">
        <v>0</v>
      </c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</row>
    <row r="536" spans="1:44">
      <c r="A536" s="2">
        <v>1</v>
      </c>
      <c r="B536" s="2" t="s">
        <v>321</v>
      </c>
      <c r="C536" s="2"/>
      <c r="D536" s="2" t="s">
        <v>321</v>
      </c>
      <c r="E536" s="2">
        <v>7</v>
      </c>
      <c r="F536" s="2" t="s">
        <v>702</v>
      </c>
      <c r="G536" s="2" t="s">
        <v>659</v>
      </c>
      <c r="H536" s="2">
        <v>47</v>
      </c>
      <c r="I536" s="2" t="s">
        <v>223</v>
      </c>
      <c r="J536" s="67" t="s">
        <v>230</v>
      </c>
      <c r="K536" s="67" t="s">
        <v>695</v>
      </c>
      <c r="L536" s="69" t="s">
        <v>346</v>
      </c>
      <c r="M536" s="2"/>
      <c r="N536" s="2"/>
      <c r="O536" s="67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>
      <c r="A537" s="2">
        <v>1</v>
      </c>
      <c r="B537" s="2" t="s">
        <v>321</v>
      </c>
      <c r="C537" s="2"/>
      <c r="D537" s="2" t="s">
        <v>321</v>
      </c>
      <c r="E537" s="2">
        <v>7</v>
      </c>
      <c r="F537" s="2" t="s">
        <v>702</v>
      </c>
      <c r="G537" s="2" t="s">
        <v>659</v>
      </c>
      <c r="H537" s="2">
        <v>48</v>
      </c>
      <c r="I537" s="2" t="s">
        <v>224</v>
      </c>
      <c r="J537" s="67" t="s">
        <v>230</v>
      </c>
      <c r="K537" s="67" t="s">
        <v>695</v>
      </c>
      <c r="L537" s="69" t="s">
        <v>346</v>
      </c>
      <c r="M537" s="2"/>
      <c r="N537" s="2"/>
      <c r="O537" s="67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>
      <c r="A538" s="2">
        <v>1</v>
      </c>
      <c r="B538" s="2" t="s">
        <v>321</v>
      </c>
      <c r="C538" s="2"/>
      <c r="D538" s="2" t="s">
        <v>321</v>
      </c>
      <c r="E538" s="2">
        <v>7</v>
      </c>
      <c r="F538" s="2" t="s">
        <v>702</v>
      </c>
      <c r="G538" s="2" t="s">
        <v>659</v>
      </c>
      <c r="H538" s="2">
        <v>49</v>
      </c>
      <c r="I538" s="2" t="s">
        <v>225</v>
      </c>
      <c r="J538" s="67" t="s">
        <v>230</v>
      </c>
      <c r="K538" s="67" t="s">
        <v>695</v>
      </c>
      <c r="L538" s="69" t="s">
        <v>346</v>
      </c>
      <c r="M538" s="2"/>
      <c r="N538" s="2"/>
      <c r="O538" s="67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>
      <c r="A539" s="2">
        <v>1</v>
      </c>
      <c r="B539" s="2" t="s">
        <v>321</v>
      </c>
      <c r="C539" s="2"/>
      <c r="D539" s="2" t="s">
        <v>321</v>
      </c>
      <c r="E539" s="2">
        <v>7</v>
      </c>
      <c r="F539" s="2" t="s">
        <v>702</v>
      </c>
      <c r="G539" s="2" t="s">
        <v>659</v>
      </c>
      <c r="H539" s="2">
        <v>50</v>
      </c>
      <c r="I539" s="2" t="s">
        <v>226</v>
      </c>
      <c r="J539" s="67" t="s">
        <v>230</v>
      </c>
      <c r="K539" s="67" t="s">
        <v>695</v>
      </c>
      <c r="L539" s="69" t="s">
        <v>346</v>
      </c>
      <c r="M539" s="2"/>
      <c r="N539" s="2"/>
      <c r="O539" s="67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>
      <c r="A540" s="2">
        <v>1</v>
      </c>
      <c r="B540" s="2" t="s">
        <v>321</v>
      </c>
      <c r="C540" s="2"/>
      <c r="D540" s="2" t="s">
        <v>321</v>
      </c>
      <c r="E540" s="2">
        <v>7</v>
      </c>
      <c r="F540" s="2" t="s">
        <v>702</v>
      </c>
      <c r="G540" s="2" t="s">
        <v>659</v>
      </c>
      <c r="H540" s="2">
        <v>51</v>
      </c>
      <c r="I540" s="2" t="s">
        <v>227</v>
      </c>
      <c r="J540" s="67" t="s">
        <v>230</v>
      </c>
      <c r="K540" s="67" t="s">
        <v>695</v>
      </c>
      <c r="L540" s="69" t="s">
        <v>346</v>
      </c>
      <c r="M540" s="2"/>
      <c r="N540" s="2"/>
      <c r="O540" s="67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>
      <c r="A541" s="2">
        <v>1</v>
      </c>
      <c r="B541" s="2" t="s">
        <v>321</v>
      </c>
      <c r="C541" s="2"/>
      <c r="D541" s="2" t="s">
        <v>321</v>
      </c>
      <c r="E541" s="2">
        <v>7</v>
      </c>
      <c r="F541" s="2" t="s">
        <v>702</v>
      </c>
      <c r="G541" s="2" t="s">
        <v>659</v>
      </c>
      <c r="H541" s="2">
        <v>52</v>
      </c>
      <c r="I541" s="2" t="s">
        <v>210</v>
      </c>
      <c r="J541" s="67" t="s">
        <v>231</v>
      </c>
      <c r="K541" s="67" t="s">
        <v>695</v>
      </c>
      <c r="L541" s="69" t="s">
        <v>346</v>
      </c>
      <c r="M541" s="2"/>
      <c r="N541" s="2"/>
      <c r="O541" s="67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>
      <c r="A542" s="2">
        <v>1</v>
      </c>
      <c r="B542" s="2" t="s">
        <v>321</v>
      </c>
      <c r="C542" s="2"/>
      <c r="D542" s="2" t="s">
        <v>321</v>
      </c>
      <c r="E542" s="2">
        <v>7</v>
      </c>
      <c r="F542" s="2" t="s">
        <v>702</v>
      </c>
      <c r="G542" s="2" t="s">
        <v>659</v>
      </c>
      <c r="H542" s="2">
        <v>53</v>
      </c>
      <c r="I542" s="2" t="s">
        <v>212</v>
      </c>
      <c r="J542" s="67" t="s">
        <v>231</v>
      </c>
      <c r="K542" s="67" t="s">
        <v>695</v>
      </c>
      <c r="L542" s="69" t="s">
        <v>346</v>
      </c>
      <c r="M542" s="2"/>
      <c r="N542" s="2"/>
      <c r="O542" s="67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>
      <c r="A543" s="2">
        <v>1</v>
      </c>
      <c r="B543" s="2" t="s">
        <v>321</v>
      </c>
      <c r="C543" s="2"/>
      <c r="D543" s="2" t="s">
        <v>321</v>
      </c>
      <c r="E543" s="2">
        <v>7</v>
      </c>
      <c r="F543" s="2" t="s">
        <v>702</v>
      </c>
      <c r="G543" s="2" t="s">
        <v>659</v>
      </c>
      <c r="H543" s="2">
        <v>54</v>
      </c>
      <c r="I543" s="2" t="s">
        <v>213</v>
      </c>
      <c r="J543" s="67" t="s">
        <v>231</v>
      </c>
      <c r="K543" s="67" t="s">
        <v>695</v>
      </c>
      <c r="L543" s="69" t="s">
        <v>346</v>
      </c>
      <c r="M543" s="2"/>
      <c r="N543" s="2"/>
      <c r="O543" s="67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>
      <c r="A544" s="2">
        <v>1</v>
      </c>
      <c r="B544" s="2" t="s">
        <v>321</v>
      </c>
      <c r="C544" s="2"/>
      <c r="D544" s="2" t="s">
        <v>321</v>
      </c>
      <c r="E544" s="2">
        <v>7</v>
      </c>
      <c r="F544" s="2" t="s">
        <v>702</v>
      </c>
      <c r="G544" s="2" t="s">
        <v>659</v>
      </c>
      <c r="H544" s="2">
        <v>55</v>
      </c>
      <c r="I544" s="2" t="s">
        <v>214</v>
      </c>
      <c r="J544" s="67" t="s">
        <v>231</v>
      </c>
      <c r="K544" s="67" t="s">
        <v>695</v>
      </c>
      <c r="L544" s="69" t="s">
        <v>346</v>
      </c>
      <c r="M544" s="2"/>
      <c r="N544" s="2"/>
      <c r="O544" s="67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>
      <c r="A545" s="2">
        <v>1</v>
      </c>
      <c r="B545" s="2" t="s">
        <v>321</v>
      </c>
      <c r="C545" s="2"/>
      <c r="D545" s="2" t="s">
        <v>321</v>
      </c>
      <c r="E545" s="2">
        <v>7</v>
      </c>
      <c r="F545" s="2" t="s">
        <v>702</v>
      </c>
      <c r="G545" s="2" t="s">
        <v>659</v>
      </c>
      <c r="H545" s="2">
        <v>56</v>
      </c>
      <c r="I545" s="2" t="s">
        <v>215</v>
      </c>
      <c r="J545" s="67" t="s">
        <v>231</v>
      </c>
      <c r="K545" s="67" t="s">
        <v>695</v>
      </c>
      <c r="L545" s="69" t="s">
        <v>346</v>
      </c>
      <c r="M545" s="2"/>
      <c r="N545" s="2"/>
      <c r="O545" s="67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>
      <c r="A546" s="2">
        <v>1</v>
      </c>
      <c r="B546" s="2" t="s">
        <v>321</v>
      </c>
      <c r="C546" s="2"/>
      <c r="D546" s="2" t="s">
        <v>321</v>
      </c>
      <c r="E546" s="2">
        <v>7</v>
      </c>
      <c r="F546" s="2" t="s">
        <v>702</v>
      </c>
      <c r="G546" s="2" t="s">
        <v>659</v>
      </c>
      <c r="H546" s="2">
        <v>57</v>
      </c>
      <c r="I546" s="2" t="s">
        <v>216</v>
      </c>
      <c r="J546" s="67" t="s">
        <v>231</v>
      </c>
      <c r="K546" s="67" t="s">
        <v>695</v>
      </c>
      <c r="L546" s="69" t="s">
        <v>346</v>
      </c>
      <c r="M546" s="2"/>
      <c r="N546" s="2"/>
      <c r="O546" s="67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>
      <c r="A547" s="2">
        <v>1</v>
      </c>
      <c r="B547" s="2" t="s">
        <v>321</v>
      </c>
      <c r="C547" s="2"/>
      <c r="D547" s="2" t="s">
        <v>321</v>
      </c>
      <c r="E547" s="2">
        <v>7</v>
      </c>
      <c r="F547" s="2" t="s">
        <v>702</v>
      </c>
      <c r="G547" s="2" t="s">
        <v>659</v>
      </c>
      <c r="H547" s="2">
        <v>58</v>
      </c>
      <c r="I547" s="2" t="s">
        <v>217</v>
      </c>
      <c r="J547" s="67" t="s">
        <v>231</v>
      </c>
      <c r="K547" s="67" t="s">
        <v>695</v>
      </c>
      <c r="L547" s="69" t="s">
        <v>346</v>
      </c>
      <c r="M547" s="2"/>
      <c r="N547" s="2"/>
      <c r="O547" s="67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>
      <c r="A548" s="2">
        <v>1</v>
      </c>
      <c r="B548" s="2" t="s">
        <v>321</v>
      </c>
      <c r="C548" s="2"/>
      <c r="D548" s="2" t="s">
        <v>321</v>
      </c>
      <c r="E548" s="2">
        <v>7</v>
      </c>
      <c r="F548" s="2" t="s">
        <v>702</v>
      </c>
      <c r="G548" s="2" t="s">
        <v>659</v>
      </c>
      <c r="H548" s="2">
        <v>59</v>
      </c>
      <c r="I548" s="2" t="s">
        <v>218</v>
      </c>
      <c r="J548" s="67" t="s">
        <v>231</v>
      </c>
      <c r="K548" s="67" t="s">
        <v>695</v>
      </c>
      <c r="L548" s="69" t="s">
        <v>346</v>
      </c>
      <c r="M548" s="2"/>
      <c r="N548" s="2"/>
      <c r="O548" s="67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>
      <c r="A549" s="2">
        <v>1</v>
      </c>
      <c r="B549" s="2" t="s">
        <v>321</v>
      </c>
      <c r="C549" s="2"/>
      <c r="D549" s="2" t="s">
        <v>321</v>
      </c>
      <c r="E549" s="2">
        <v>7</v>
      </c>
      <c r="F549" s="2" t="s">
        <v>702</v>
      </c>
      <c r="G549" s="2" t="s">
        <v>659</v>
      </c>
      <c r="H549" s="2">
        <v>60</v>
      </c>
      <c r="I549" s="2" t="s">
        <v>219</v>
      </c>
      <c r="J549" s="67" t="s">
        <v>231</v>
      </c>
      <c r="K549" s="67" t="s">
        <v>695</v>
      </c>
      <c r="L549" s="69" t="s">
        <v>346</v>
      </c>
      <c r="M549" s="2"/>
      <c r="N549" s="2"/>
      <c r="O549" s="67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>
      <c r="A550" s="2">
        <v>1</v>
      </c>
      <c r="B550" s="2" t="s">
        <v>321</v>
      </c>
      <c r="C550" s="2"/>
      <c r="D550" s="2" t="s">
        <v>321</v>
      </c>
      <c r="E550" s="2">
        <v>7</v>
      </c>
      <c r="F550" s="2" t="s">
        <v>702</v>
      </c>
      <c r="G550" s="2" t="s">
        <v>659</v>
      </c>
      <c r="H550" s="2">
        <v>61</v>
      </c>
      <c r="I550" s="2" t="s">
        <v>220</v>
      </c>
      <c r="J550" s="67" t="s">
        <v>231</v>
      </c>
      <c r="K550" s="67" t="s">
        <v>695</v>
      </c>
      <c r="L550" s="69" t="s">
        <v>346</v>
      </c>
      <c r="M550" s="125"/>
      <c r="N550" s="125"/>
      <c r="O550" s="144">
        <v>0</v>
      </c>
      <c r="P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A550" s="125"/>
      <c r="AB550" s="125"/>
      <c r="AC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N550" s="125"/>
      <c r="AO550" s="125"/>
      <c r="AP550" s="125"/>
      <c r="AQ550" s="125"/>
      <c r="AR550" s="125"/>
    </row>
    <row r="551" spans="1:44" ht="15" thickBot="1">
      <c r="A551" s="62">
        <v>1</v>
      </c>
      <c r="B551" s="62" t="s">
        <v>321</v>
      </c>
      <c r="C551" s="62"/>
      <c r="D551" s="62" t="s">
        <v>321</v>
      </c>
      <c r="E551" s="62">
        <v>7</v>
      </c>
      <c r="F551" s="62" t="s">
        <v>702</v>
      </c>
      <c r="G551" s="62" t="s">
        <v>659</v>
      </c>
      <c r="H551" s="2">
        <v>62</v>
      </c>
      <c r="I551" s="62" t="s">
        <v>221</v>
      </c>
      <c r="J551" s="92" t="s">
        <v>231</v>
      </c>
      <c r="K551" s="92" t="s">
        <v>695</v>
      </c>
      <c r="L551" s="108" t="s">
        <v>346</v>
      </c>
      <c r="M551" s="62"/>
      <c r="N551" s="62"/>
      <c r="O551" s="92">
        <v>0</v>
      </c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</row>
    <row r="552" spans="1:44">
      <c r="A552" s="2">
        <v>1</v>
      </c>
      <c r="B552" s="2" t="s">
        <v>321</v>
      </c>
      <c r="C552" s="2"/>
      <c r="D552" s="2" t="s">
        <v>321</v>
      </c>
      <c r="E552" s="2">
        <v>7</v>
      </c>
      <c r="F552" s="2" t="s">
        <v>702</v>
      </c>
      <c r="G552" s="2" t="s">
        <v>659</v>
      </c>
      <c r="H552" s="61">
        <v>63</v>
      </c>
      <c r="I552" s="61" t="s">
        <v>222</v>
      </c>
      <c r="J552" s="91" t="s">
        <v>231</v>
      </c>
      <c r="K552" s="67" t="s">
        <v>695</v>
      </c>
      <c r="L552" s="69" t="s">
        <v>346</v>
      </c>
      <c r="M552" s="2"/>
      <c r="N552" s="2"/>
      <c r="O552" s="67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>
      <c r="A553" s="2">
        <v>1</v>
      </c>
      <c r="B553" s="2" t="s">
        <v>321</v>
      </c>
      <c r="C553" s="2"/>
      <c r="D553" s="2" t="s">
        <v>321</v>
      </c>
      <c r="E553" s="2">
        <v>7</v>
      </c>
      <c r="F553" s="2" t="s">
        <v>702</v>
      </c>
      <c r="G553" s="2" t="s">
        <v>659</v>
      </c>
      <c r="H553" s="2">
        <v>64</v>
      </c>
      <c r="I553" s="2" t="s">
        <v>223</v>
      </c>
      <c r="J553" s="67" t="s">
        <v>231</v>
      </c>
      <c r="K553" s="67" t="s">
        <v>695</v>
      </c>
      <c r="L553" s="69" t="s">
        <v>346</v>
      </c>
      <c r="M553" s="2"/>
      <c r="N553" s="2"/>
      <c r="O553" s="67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>
      <c r="A554" s="2">
        <v>1</v>
      </c>
      <c r="B554" s="2" t="s">
        <v>321</v>
      </c>
      <c r="C554" s="2"/>
      <c r="D554" s="2" t="s">
        <v>321</v>
      </c>
      <c r="E554" s="2">
        <v>7</v>
      </c>
      <c r="F554" s="2" t="s">
        <v>702</v>
      </c>
      <c r="G554" s="2" t="s">
        <v>659</v>
      </c>
      <c r="H554" s="2">
        <v>65</v>
      </c>
      <c r="I554" s="2" t="s">
        <v>224</v>
      </c>
      <c r="J554" s="67" t="s">
        <v>231</v>
      </c>
      <c r="K554" s="67" t="s">
        <v>695</v>
      </c>
      <c r="L554" s="69" t="s">
        <v>346</v>
      </c>
      <c r="M554" s="2"/>
      <c r="N554" s="2"/>
      <c r="O554" s="67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>
      <c r="A555" s="2">
        <v>1</v>
      </c>
      <c r="B555" s="2" t="s">
        <v>321</v>
      </c>
      <c r="C555" s="2"/>
      <c r="D555" s="2" t="s">
        <v>321</v>
      </c>
      <c r="E555" s="2">
        <v>7</v>
      </c>
      <c r="F555" s="2" t="s">
        <v>702</v>
      </c>
      <c r="G555" s="2" t="s">
        <v>659</v>
      </c>
      <c r="H555" s="2">
        <v>66</v>
      </c>
      <c r="I555" s="2" t="s">
        <v>225</v>
      </c>
      <c r="J555" s="67" t="s">
        <v>231</v>
      </c>
      <c r="K555" s="67" t="s">
        <v>695</v>
      </c>
      <c r="L555" s="69" t="s">
        <v>346</v>
      </c>
      <c r="M555" s="2"/>
      <c r="N555" s="2"/>
      <c r="O555" s="67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>
      <c r="A556" s="2">
        <v>1</v>
      </c>
      <c r="B556" s="2" t="s">
        <v>321</v>
      </c>
      <c r="C556" s="2"/>
      <c r="D556" s="2" t="s">
        <v>321</v>
      </c>
      <c r="E556" s="2">
        <v>7</v>
      </c>
      <c r="F556" s="2" t="s">
        <v>702</v>
      </c>
      <c r="G556" s="2" t="s">
        <v>659</v>
      </c>
      <c r="H556" s="2">
        <v>67</v>
      </c>
      <c r="I556" s="2" t="s">
        <v>226</v>
      </c>
      <c r="J556" s="67" t="s">
        <v>231</v>
      </c>
      <c r="K556" s="67" t="s">
        <v>695</v>
      </c>
      <c r="L556" s="69" t="s">
        <v>346</v>
      </c>
      <c r="M556" s="2"/>
      <c r="N556" s="2"/>
      <c r="O556" s="67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>
      <c r="A557" s="2">
        <v>1</v>
      </c>
      <c r="B557" s="2" t="s">
        <v>321</v>
      </c>
      <c r="C557" s="2"/>
      <c r="D557" s="2" t="s">
        <v>321</v>
      </c>
      <c r="E557" s="2">
        <v>7</v>
      </c>
      <c r="F557" s="2" t="s">
        <v>702</v>
      </c>
      <c r="G557" s="2" t="s">
        <v>659</v>
      </c>
      <c r="H557" s="2">
        <v>68</v>
      </c>
      <c r="I557" s="2" t="s">
        <v>227</v>
      </c>
      <c r="J557" s="67" t="s">
        <v>231</v>
      </c>
      <c r="K557" s="67" t="s">
        <v>695</v>
      </c>
      <c r="L557" s="69" t="s">
        <v>346</v>
      </c>
      <c r="M557" s="2"/>
      <c r="N557" s="2"/>
      <c r="O557" s="67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>
      <c r="A558" s="2">
        <v>1</v>
      </c>
      <c r="B558" s="2" t="s">
        <v>321</v>
      </c>
      <c r="C558" s="2"/>
      <c r="D558" s="2" t="s">
        <v>321</v>
      </c>
      <c r="E558" s="2">
        <v>8</v>
      </c>
      <c r="F558" s="2" t="s">
        <v>703</v>
      </c>
      <c r="G558" s="2" t="s">
        <v>659</v>
      </c>
      <c r="H558" s="2">
        <v>1</v>
      </c>
      <c r="I558" s="2" t="s">
        <v>210</v>
      </c>
      <c r="J558" s="67" t="s">
        <v>211</v>
      </c>
      <c r="K558" s="67" t="s">
        <v>695</v>
      </c>
      <c r="L558" s="69" t="s">
        <v>346</v>
      </c>
      <c r="M558" s="2"/>
      <c r="N558" s="2"/>
      <c r="O558" s="67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>
      <c r="A559" s="2">
        <v>1</v>
      </c>
      <c r="B559" s="2" t="s">
        <v>321</v>
      </c>
      <c r="C559" s="2"/>
      <c r="D559" s="2" t="s">
        <v>321</v>
      </c>
      <c r="E559" s="2">
        <v>8</v>
      </c>
      <c r="F559" s="2" t="s">
        <v>703</v>
      </c>
      <c r="G559" s="2" t="s">
        <v>659</v>
      </c>
      <c r="H559" s="2">
        <v>2</v>
      </c>
      <c r="I559" s="2" t="s">
        <v>212</v>
      </c>
      <c r="J559" s="67" t="s">
        <v>211</v>
      </c>
      <c r="K559" s="67" t="s">
        <v>695</v>
      </c>
      <c r="L559" s="69" t="s">
        <v>346</v>
      </c>
      <c r="M559" s="2"/>
      <c r="N559" s="2"/>
      <c r="O559" s="67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>
      <c r="A560" s="2">
        <v>1</v>
      </c>
      <c r="B560" s="2" t="s">
        <v>321</v>
      </c>
      <c r="C560" s="2"/>
      <c r="D560" s="2" t="s">
        <v>321</v>
      </c>
      <c r="E560" s="2">
        <v>8</v>
      </c>
      <c r="F560" s="2" t="s">
        <v>703</v>
      </c>
      <c r="G560" s="2" t="s">
        <v>659</v>
      </c>
      <c r="H560" s="2">
        <v>3</v>
      </c>
      <c r="I560" s="2" t="s">
        <v>213</v>
      </c>
      <c r="J560" s="67" t="s">
        <v>211</v>
      </c>
      <c r="K560" s="67" t="s">
        <v>695</v>
      </c>
      <c r="L560" s="69" t="s">
        <v>346</v>
      </c>
      <c r="M560" s="2"/>
      <c r="N560" s="2"/>
      <c r="O560" s="67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>
      <c r="A561" s="2">
        <v>1</v>
      </c>
      <c r="B561" s="2" t="s">
        <v>321</v>
      </c>
      <c r="C561" s="2"/>
      <c r="D561" s="2" t="s">
        <v>321</v>
      </c>
      <c r="E561" s="2">
        <v>8</v>
      </c>
      <c r="F561" s="2" t="s">
        <v>703</v>
      </c>
      <c r="G561" s="2" t="s">
        <v>659</v>
      </c>
      <c r="H561" s="2">
        <v>4</v>
      </c>
      <c r="I561" s="2" t="s">
        <v>214</v>
      </c>
      <c r="J561" s="67" t="s">
        <v>211</v>
      </c>
      <c r="K561" s="67" t="s">
        <v>695</v>
      </c>
      <c r="L561" s="69" t="s">
        <v>346</v>
      </c>
      <c r="M561" s="2"/>
      <c r="N561" s="2"/>
      <c r="O561" s="67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>
      <c r="A562" s="2">
        <v>1</v>
      </c>
      <c r="B562" s="2" t="s">
        <v>321</v>
      </c>
      <c r="C562" s="2"/>
      <c r="D562" s="2" t="s">
        <v>321</v>
      </c>
      <c r="E562" s="2">
        <v>8</v>
      </c>
      <c r="F562" s="2" t="s">
        <v>703</v>
      </c>
      <c r="G562" s="2" t="s">
        <v>659</v>
      </c>
      <c r="H562" s="2">
        <v>5</v>
      </c>
      <c r="I562" s="2" t="s">
        <v>215</v>
      </c>
      <c r="J562" s="67" t="s">
        <v>211</v>
      </c>
      <c r="K562" s="67" t="s">
        <v>695</v>
      </c>
      <c r="L562" s="69" t="s">
        <v>346</v>
      </c>
      <c r="M562" s="2"/>
      <c r="N562" s="2"/>
      <c r="O562" s="67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>
      <c r="A563" s="2">
        <v>1</v>
      </c>
      <c r="B563" s="2" t="s">
        <v>321</v>
      </c>
      <c r="C563" s="2"/>
      <c r="D563" s="2" t="s">
        <v>321</v>
      </c>
      <c r="E563" s="2">
        <v>8</v>
      </c>
      <c r="F563" s="2" t="s">
        <v>703</v>
      </c>
      <c r="G563" s="2" t="s">
        <v>659</v>
      </c>
      <c r="H563" s="2">
        <v>6</v>
      </c>
      <c r="I563" s="2" t="s">
        <v>216</v>
      </c>
      <c r="J563" s="67" t="s">
        <v>211</v>
      </c>
      <c r="K563" s="67" t="s">
        <v>695</v>
      </c>
      <c r="L563" s="69" t="s">
        <v>346</v>
      </c>
      <c r="M563" s="2"/>
      <c r="N563" s="2"/>
      <c r="O563" s="67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>
      <c r="A564" s="2">
        <v>1</v>
      </c>
      <c r="B564" s="2" t="s">
        <v>321</v>
      </c>
      <c r="C564" s="2"/>
      <c r="D564" s="2" t="s">
        <v>321</v>
      </c>
      <c r="E564" s="2">
        <v>8</v>
      </c>
      <c r="F564" s="2" t="s">
        <v>703</v>
      </c>
      <c r="G564" s="2" t="s">
        <v>659</v>
      </c>
      <c r="H564" s="2">
        <v>7</v>
      </c>
      <c r="I564" s="2" t="s">
        <v>217</v>
      </c>
      <c r="J564" s="67" t="s">
        <v>211</v>
      </c>
      <c r="K564" s="67" t="s">
        <v>695</v>
      </c>
      <c r="L564" s="69" t="s">
        <v>346</v>
      </c>
      <c r="M564" s="2"/>
      <c r="N564" s="2"/>
      <c r="O564" s="67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>
      <c r="A565" s="2">
        <v>1</v>
      </c>
      <c r="B565" s="2" t="s">
        <v>321</v>
      </c>
      <c r="C565" s="2"/>
      <c r="D565" s="2" t="s">
        <v>321</v>
      </c>
      <c r="E565" s="2">
        <v>8</v>
      </c>
      <c r="F565" s="2" t="s">
        <v>703</v>
      </c>
      <c r="G565" s="2" t="s">
        <v>659</v>
      </c>
      <c r="H565" s="2">
        <v>8</v>
      </c>
      <c r="I565" s="2" t="s">
        <v>218</v>
      </c>
      <c r="J565" s="67" t="s">
        <v>211</v>
      </c>
      <c r="K565" s="67" t="s">
        <v>695</v>
      </c>
      <c r="L565" s="69" t="s">
        <v>346</v>
      </c>
      <c r="M565" s="2"/>
      <c r="N565" s="2"/>
      <c r="O565" s="67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>
      <c r="A566" s="2">
        <v>1</v>
      </c>
      <c r="B566" s="2" t="s">
        <v>321</v>
      </c>
      <c r="C566" s="2"/>
      <c r="D566" s="2" t="s">
        <v>321</v>
      </c>
      <c r="E566" s="2">
        <v>8</v>
      </c>
      <c r="F566" s="2" t="s">
        <v>703</v>
      </c>
      <c r="G566" s="2" t="s">
        <v>659</v>
      </c>
      <c r="H566" s="2">
        <v>9</v>
      </c>
      <c r="I566" s="2" t="s">
        <v>219</v>
      </c>
      <c r="J566" s="67" t="s">
        <v>211</v>
      </c>
      <c r="K566" s="67" t="s">
        <v>695</v>
      </c>
      <c r="L566" s="69" t="s">
        <v>346</v>
      </c>
      <c r="M566" s="2"/>
      <c r="N566" s="2"/>
      <c r="O566" s="67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>
      <c r="A567" s="2">
        <v>1</v>
      </c>
      <c r="B567" s="2" t="s">
        <v>321</v>
      </c>
      <c r="C567" s="2"/>
      <c r="D567" s="2" t="s">
        <v>321</v>
      </c>
      <c r="E567" s="2">
        <v>8</v>
      </c>
      <c r="F567" s="2" t="s">
        <v>703</v>
      </c>
      <c r="G567" s="2" t="s">
        <v>659</v>
      </c>
      <c r="H567" s="2">
        <v>10</v>
      </c>
      <c r="I567" s="2" t="s">
        <v>220</v>
      </c>
      <c r="J567" s="67" t="s">
        <v>211</v>
      </c>
      <c r="K567" s="67" t="s">
        <v>695</v>
      </c>
      <c r="L567" s="69" t="s">
        <v>346</v>
      </c>
      <c r="M567" s="125"/>
      <c r="N567" s="125"/>
      <c r="O567" s="67">
        <v>0</v>
      </c>
      <c r="P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A567" s="125"/>
      <c r="AB567" s="125"/>
      <c r="AC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N567" s="125"/>
      <c r="AO567" s="125"/>
      <c r="AP567" s="125"/>
      <c r="AQ567" s="125"/>
      <c r="AR567" s="125"/>
    </row>
    <row r="568" spans="1:44" ht="15" thickBot="1">
      <c r="A568" s="62">
        <v>1</v>
      </c>
      <c r="B568" s="62" t="s">
        <v>321</v>
      </c>
      <c r="C568" s="62"/>
      <c r="D568" s="62" t="s">
        <v>321</v>
      </c>
      <c r="E568" s="62">
        <v>8</v>
      </c>
      <c r="F568" s="62" t="s">
        <v>703</v>
      </c>
      <c r="G568" s="62" t="s">
        <v>659</v>
      </c>
      <c r="H568" s="2">
        <v>11</v>
      </c>
      <c r="I568" s="62" t="s">
        <v>221</v>
      </c>
      <c r="J568" s="92" t="s">
        <v>211</v>
      </c>
      <c r="K568" s="92" t="s">
        <v>695</v>
      </c>
      <c r="L568" s="108" t="s">
        <v>346</v>
      </c>
      <c r="M568" s="62"/>
      <c r="N568" s="62"/>
      <c r="O568" s="92">
        <v>0</v>
      </c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</row>
    <row r="569" spans="1:44">
      <c r="A569" s="2">
        <v>1</v>
      </c>
      <c r="B569" s="2" t="s">
        <v>321</v>
      </c>
      <c r="C569" s="2"/>
      <c r="D569" s="2" t="s">
        <v>321</v>
      </c>
      <c r="E569" s="2">
        <v>8</v>
      </c>
      <c r="F569" s="2" t="s">
        <v>703</v>
      </c>
      <c r="G569" s="2" t="s">
        <v>659</v>
      </c>
      <c r="H569" s="61">
        <v>12</v>
      </c>
      <c r="I569" s="61" t="s">
        <v>222</v>
      </c>
      <c r="J569" s="91" t="s">
        <v>211</v>
      </c>
      <c r="K569" s="67" t="s">
        <v>695</v>
      </c>
      <c r="L569" s="69" t="s">
        <v>346</v>
      </c>
      <c r="M569" s="2"/>
      <c r="N569" s="2"/>
      <c r="O569" s="67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>
      <c r="A570" s="2">
        <v>1</v>
      </c>
      <c r="B570" s="2" t="s">
        <v>321</v>
      </c>
      <c r="C570" s="2"/>
      <c r="D570" s="2" t="s">
        <v>321</v>
      </c>
      <c r="E570" s="2">
        <v>8</v>
      </c>
      <c r="F570" s="2" t="s">
        <v>703</v>
      </c>
      <c r="G570" s="2" t="s">
        <v>659</v>
      </c>
      <c r="H570" s="2">
        <v>13</v>
      </c>
      <c r="I570" s="2" t="s">
        <v>223</v>
      </c>
      <c r="J570" s="67" t="s">
        <v>211</v>
      </c>
      <c r="K570" s="67" t="s">
        <v>695</v>
      </c>
      <c r="L570" s="69" t="s">
        <v>346</v>
      </c>
      <c r="M570" s="2"/>
      <c r="N570" s="2"/>
      <c r="O570" s="67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>
      <c r="A571" s="2">
        <v>1</v>
      </c>
      <c r="B571" s="2" t="s">
        <v>321</v>
      </c>
      <c r="C571" s="2"/>
      <c r="D571" s="2" t="s">
        <v>321</v>
      </c>
      <c r="E571" s="2">
        <v>8</v>
      </c>
      <c r="F571" s="2" t="s">
        <v>703</v>
      </c>
      <c r="G571" s="2" t="s">
        <v>659</v>
      </c>
      <c r="H571" s="2">
        <v>14</v>
      </c>
      <c r="I571" s="2" t="s">
        <v>224</v>
      </c>
      <c r="J571" s="67" t="s">
        <v>211</v>
      </c>
      <c r="K571" s="67" t="s">
        <v>695</v>
      </c>
      <c r="L571" s="69" t="s">
        <v>346</v>
      </c>
      <c r="M571" s="2"/>
      <c r="N571" s="2"/>
      <c r="O571" s="67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>
      <c r="A572" s="2">
        <v>1</v>
      </c>
      <c r="B572" s="2" t="s">
        <v>321</v>
      </c>
      <c r="C572" s="2"/>
      <c r="D572" s="2" t="s">
        <v>321</v>
      </c>
      <c r="E572" s="2">
        <v>8</v>
      </c>
      <c r="F572" s="2" t="s">
        <v>703</v>
      </c>
      <c r="G572" s="2" t="s">
        <v>659</v>
      </c>
      <c r="H572" s="2">
        <v>15</v>
      </c>
      <c r="I572" s="2" t="s">
        <v>225</v>
      </c>
      <c r="J572" s="67" t="s">
        <v>211</v>
      </c>
      <c r="K572" s="67" t="s">
        <v>695</v>
      </c>
      <c r="L572" s="69" t="s">
        <v>346</v>
      </c>
      <c r="M572" s="2"/>
      <c r="N572" s="2"/>
      <c r="O572" s="67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>
      <c r="A573" s="2">
        <v>1</v>
      </c>
      <c r="B573" s="2" t="s">
        <v>321</v>
      </c>
      <c r="C573" s="2"/>
      <c r="D573" s="2" t="s">
        <v>321</v>
      </c>
      <c r="E573" s="2">
        <v>8</v>
      </c>
      <c r="F573" s="2" t="s">
        <v>703</v>
      </c>
      <c r="G573" s="2" t="s">
        <v>659</v>
      </c>
      <c r="H573" s="2">
        <v>16</v>
      </c>
      <c r="I573" s="2" t="s">
        <v>226</v>
      </c>
      <c r="J573" s="67" t="s">
        <v>211</v>
      </c>
      <c r="K573" s="67" t="s">
        <v>695</v>
      </c>
      <c r="L573" s="69" t="s">
        <v>346</v>
      </c>
      <c r="M573" s="2"/>
      <c r="N573" s="2"/>
      <c r="O573" s="67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>
      <c r="A574" s="2">
        <v>1</v>
      </c>
      <c r="B574" s="2" t="s">
        <v>321</v>
      </c>
      <c r="C574" s="2"/>
      <c r="D574" s="2" t="s">
        <v>321</v>
      </c>
      <c r="E574" s="2">
        <v>8</v>
      </c>
      <c r="F574" s="2" t="s">
        <v>703</v>
      </c>
      <c r="G574" s="2" t="s">
        <v>659</v>
      </c>
      <c r="H574" s="2">
        <v>17</v>
      </c>
      <c r="I574" s="2" t="s">
        <v>227</v>
      </c>
      <c r="J574" s="67" t="s">
        <v>211</v>
      </c>
      <c r="K574" s="67" t="s">
        <v>695</v>
      </c>
      <c r="L574" s="69" t="s">
        <v>346</v>
      </c>
      <c r="M574" s="2"/>
      <c r="N574" s="2"/>
      <c r="O574" s="67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>
      <c r="A575" s="2">
        <v>1</v>
      </c>
      <c r="B575" s="2" t="s">
        <v>321</v>
      </c>
      <c r="C575" s="2"/>
      <c r="D575" s="2" t="s">
        <v>321</v>
      </c>
      <c r="E575" s="2">
        <v>8</v>
      </c>
      <c r="F575" s="2" t="s">
        <v>703</v>
      </c>
      <c r="G575" s="2" t="s">
        <v>659</v>
      </c>
      <c r="H575" s="2">
        <v>18</v>
      </c>
      <c r="I575" s="2" t="s">
        <v>210</v>
      </c>
      <c r="J575" s="67" t="s">
        <v>228</v>
      </c>
      <c r="K575" s="67" t="s">
        <v>695</v>
      </c>
      <c r="L575" s="69" t="s">
        <v>346</v>
      </c>
      <c r="M575" s="2"/>
      <c r="N575" s="2"/>
      <c r="O575" s="67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>
      <c r="A576" s="2">
        <v>1</v>
      </c>
      <c r="B576" s="2" t="s">
        <v>321</v>
      </c>
      <c r="C576" s="2"/>
      <c r="D576" s="2" t="s">
        <v>321</v>
      </c>
      <c r="E576" s="2">
        <v>8</v>
      </c>
      <c r="F576" s="2" t="s">
        <v>703</v>
      </c>
      <c r="G576" s="2" t="s">
        <v>659</v>
      </c>
      <c r="H576" s="2">
        <v>19</v>
      </c>
      <c r="I576" s="2" t="s">
        <v>212</v>
      </c>
      <c r="J576" s="67" t="s">
        <v>228</v>
      </c>
      <c r="K576" s="67" t="s">
        <v>695</v>
      </c>
      <c r="L576" s="69" t="s">
        <v>346</v>
      </c>
      <c r="M576" s="2"/>
      <c r="N576" s="2"/>
      <c r="O576" s="67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>
      <c r="A577" s="2">
        <v>1</v>
      </c>
      <c r="B577" s="2" t="s">
        <v>321</v>
      </c>
      <c r="C577" s="2"/>
      <c r="D577" s="2" t="s">
        <v>321</v>
      </c>
      <c r="E577" s="2">
        <v>8</v>
      </c>
      <c r="F577" s="2" t="s">
        <v>703</v>
      </c>
      <c r="G577" s="2" t="s">
        <v>659</v>
      </c>
      <c r="H577" s="2">
        <v>20</v>
      </c>
      <c r="I577" s="2" t="s">
        <v>213</v>
      </c>
      <c r="J577" s="67" t="s">
        <v>228</v>
      </c>
      <c r="K577" s="67" t="s">
        <v>695</v>
      </c>
      <c r="L577" s="69" t="s">
        <v>346</v>
      </c>
      <c r="M577" s="2"/>
      <c r="N577" s="2"/>
      <c r="O577" s="67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>
      <c r="A578" s="2">
        <v>1</v>
      </c>
      <c r="B578" s="2" t="s">
        <v>321</v>
      </c>
      <c r="C578" s="2"/>
      <c r="D578" s="2" t="s">
        <v>321</v>
      </c>
      <c r="E578" s="2">
        <v>8</v>
      </c>
      <c r="F578" s="2" t="s">
        <v>703</v>
      </c>
      <c r="G578" s="2" t="s">
        <v>659</v>
      </c>
      <c r="H578" s="2">
        <v>21</v>
      </c>
      <c r="I578" s="2" t="s">
        <v>214</v>
      </c>
      <c r="J578" s="67" t="s">
        <v>228</v>
      </c>
      <c r="K578" s="67" t="s">
        <v>695</v>
      </c>
      <c r="L578" s="69" t="s">
        <v>346</v>
      </c>
      <c r="M578" s="2"/>
      <c r="N578" s="2"/>
      <c r="O578" s="67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>
      <c r="A579" s="2">
        <v>1</v>
      </c>
      <c r="B579" s="2" t="s">
        <v>321</v>
      </c>
      <c r="C579" s="2"/>
      <c r="D579" s="2" t="s">
        <v>321</v>
      </c>
      <c r="E579" s="2">
        <v>8</v>
      </c>
      <c r="F579" s="2" t="s">
        <v>703</v>
      </c>
      <c r="G579" s="2" t="s">
        <v>659</v>
      </c>
      <c r="H579" s="2">
        <v>22</v>
      </c>
      <c r="I579" s="2" t="s">
        <v>215</v>
      </c>
      <c r="J579" s="67" t="s">
        <v>228</v>
      </c>
      <c r="K579" s="67" t="s">
        <v>695</v>
      </c>
      <c r="L579" s="69" t="s">
        <v>346</v>
      </c>
      <c r="M579" s="2"/>
      <c r="N579" s="2"/>
      <c r="O579" s="67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>
      <c r="A580" s="2">
        <v>1</v>
      </c>
      <c r="B580" s="2" t="s">
        <v>321</v>
      </c>
      <c r="C580" s="2"/>
      <c r="D580" s="2" t="s">
        <v>321</v>
      </c>
      <c r="E580" s="2">
        <v>8</v>
      </c>
      <c r="F580" s="2" t="s">
        <v>703</v>
      </c>
      <c r="G580" s="2" t="s">
        <v>659</v>
      </c>
      <c r="H580" s="2">
        <v>23</v>
      </c>
      <c r="I580" s="2" t="s">
        <v>216</v>
      </c>
      <c r="J580" s="67" t="s">
        <v>228</v>
      </c>
      <c r="K580" s="67" t="s">
        <v>695</v>
      </c>
      <c r="L580" s="69" t="s">
        <v>346</v>
      </c>
      <c r="M580" s="2"/>
      <c r="N580" s="2"/>
      <c r="O580" s="67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>
      <c r="A581" s="2">
        <v>1</v>
      </c>
      <c r="B581" s="2" t="s">
        <v>321</v>
      </c>
      <c r="C581" s="2"/>
      <c r="D581" s="2" t="s">
        <v>321</v>
      </c>
      <c r="E581" s="2">
        <v>8</v>
      </c>
      <c r="F581" s="2" t="s">
        <v>703</v>
      </c>
      <c r="G581" s="2" t="s">
        <v>659</v>
      </c>
      <c r="H581" s="2">
        <v>24</v>
      </c>
      <c r="I581" s="2" t="s">
        <v>217</v>
      </c>
      <c r="J581" s="67" t="s">
        <v>228</v>
      </c>
      <c r="K581" s="67" t="s">
        <v>695</v>
      </c>
      <c r="L581" s="69" t="s">
        <v>346</v>
      </c>
      <c r="M581" s="2"/>
      <c r="N581" s="2"/>
      <c r="O581" s="67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>
      <c r="A582" s="2">
        <v>1</v>
      </c>
      <c r="B582" s="2" t="s">
        <v>321</v>
      </c>
      <c r="C582" s="2"/>
      <c r="D582" s="2" t="s">
        <v>321</v>
      </c>
      <c r="E582" s="2">
        <v>8</v>
      </c>
      <c r="F582" s="2" t="s">
        <v>703</v>
      </c>
      <c r="G582" s="2" t="s">
        <v>659</v>
      </c>
      <c r="H582" s="2">
        <v>25</v>
      </c>
      <c r="I582" s="2" t="s">
        <v>218</v>
      </c>
      <c r="J582" s="67" t="s">
        <v>228</v>
      </c>
      <c r="K582" s="67" t="s">
        <v>695</v>
      </c>
      <c r="L582" s="69" t="s">
        <v>346</v>
      </c>
      <c r="M582" s="2"/>
      <c r="N582" s="2"/>
      <c r="O582" s="67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>
      <c r="A583" s="2">
        <v>1</v>
      </c>
      <c r="B583" s="2" t="s">
        <v>321</v>
      </c>
      <c r="C583" s="2"/>
      <c r="D583" s="2" t="s">
        <v>321</v>
      </c>
      <c r="E583" s="2">
        <v>8</v>
      </c>
      <c r="F583" s="2" t="s">
        <v>703</v>
      </c>
      <c r="G583" s="2" t="s">
        <v>659</v>
      </c>
      <c r="H583" s="2">
        <v>26</v>
      </c>
      <c r="I583" s="2" t="s">
        <v>219</v>
      </c>
      <c r="J583" s="67" t="s">
        <v>228</v>
      </c>
      <c r="K583" s="67" t="s">
        <v>695</v>
      </c>
      <c r="L583" s="69" t="s">
        <v>346</v>
      </c>
      <c r="M583" s="2"/>
      <c r="N583" s="2"/>
      <c r="O583" s="67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>
      <c r="A584" s="2">
        <v>1</v>
      </c>
      <c r="B584" s="2" t="s">
        <v>321</v>
      </c>
      <c r="C584" s="2"/>
      <c r="D584" s="2" t="s">
        <v>321</v>
      </c>
      <c r="E584" s="2">
        <v>8</v>
      </c>
      <c r="F584" s="2" t="s">
        <v>703</v>
      </c>
      <c r="G584" s="2" t="s">
        <v>659</v>
      </c>
      <c r="H584" s="2">
        <v>27</v>
      </c>
      <c r="I584" s="2" t="s">
        <v>220</v>
      </c>
      <c r="J584" s="67" t="s">
        <v>228</v>
      </c>
      <c r="K584" s="67" t="s">
        <v>695</v>
      </c>
      <c r="L584" s="69" t="s">
        <v>346</v>
      </c>
      <c r="M584" s="125"/>
      <c r="N584" s="125"/>
      <c r="O584" s="67">
        <v>0</v>
      </c>
      <c r="P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125"/>
      <c r="AF584" s="125"/>
      <c r="AG584" s="125"/>
      <c r="AH584" s="125"/>
      <c r="AI584" s="125"/>
      <c r="AJ584" s="125"/>
      <c r="AK584" s="125"/>
      <c r="AL584" s="125"/>
      <c r="AM584" s="125"/>
      <c r="AN584" s="125"/>
      <c r="AO584" s="125"/>
      <c r="AP584" s="125"/>
      <c r="AQ584" s="125"/>
      <c r="AR584" s="125"/>
    </row>
    <row r="585" spans="1:44" ht="15" thickBot="1">
      <c r="A585" s="62">
        <v>1</v>
      </c>
      <c r="B585" s="62" t="s">
        <v>321</v>
      </c>
      <c r="C585" s="62"/>
      <c r="D585" s="62" t="s">
        <v>321</v>
      </c>
      <c r="E585" s="62">
        <v>8</v>
      </c>
      <c r="F585" s="62" t="s">
        <v>703</v>
      </c>
      <c r="G585" s="62" t="s">
        <v>659</v>
      </c>
      <c r="H585" s="2">
        <v>28</v>
      </c>
      <c r="I585" s="62" t="s">
        <v>221</v>
      </c>
      <c r="J585" s="92" t="s">
        <v>228</v>
      </c>
      <c r="K585" s="92" t="s">
        <v>695</v>
      </c>
      <c r="L585" s="108" t="s">
        <v>346</v>
      </c>
      <c r="M585" s="62"/>
      <c r="N585" s="62"/>
      <c r="O585" s="92">
        <v>0</v>
      </c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</row>
    <row r="586" spans="1:44">
      <c r="A586" s="2">
        <v>1</v>
      </c>
      <c r="B586" s="2" t="s">
        <v>321</v>
      </c>
      <c r="C586" s="2"/>
      <c r="D586" s="2" t="s">
        <v>321</v>
      </c>
      <c r="E586" s="2">
        <v>8</v>
      </c>
      <c r="F586" s="2" t="s">
        <v>703</v>
      </c>
      <c r="G586" s="2" t="s">
        <v>659</v>
      </c>
      <c r="H586" s="2">
        <v>29</v>
      </c>
      <c r="I586" s="2" t="s">
        <v>222</v>
      </c>
      <c r="J586" s="67" t="s">
        <v>228</v>
      </c>
      <c r="K586" s="67" t="s">
        <v>695</v>
      </c>
      <c r="L586" s="69" t="s">
        <v>346</v>
      </c>
      <c r="M586" s="2"/>
      <c r="N586" s="2"/>
      <c r="O586" s="67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>
      <c r="A587" s="2">
        <v>1</v>
      </c>
      <c r="B587" s="2" t="s">
        <v>321</v>
      </c>
      <c r="C587" s="2"/>
      <c r="D587" s="2" t="s">
        <v>321</v>
      </c>
      <c r="E587" s="2">
        <v>8</v>
      </c>
      <c r="F587" s="2" t="s">
        <v>703</v>
      </c>
      <c r="G587" s="2" t="s">
        <v>659</v>
      </c>
      <c r="H587" s="2">
        <v>30</v>
      </c>
      <c r="I587" s="2" t="s">
        <v>223</v>
      </c>
      <c r="J587" s="67" t="s">
        <v>228</v>
      </c>
      <c r="K587" s="67" t="s">
        <v>695</v>
      </c>
      <c r="L587" s="69" t="s">
        <v>346</v>
      </c>
      <c r="M587" s="2"/>
      <c r="N587" s="2"/>
      <c r="O587" s="67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>
      <c r="A588" s="2">
        <v>1</v>
      </c>
      <c r="B588" s="2" t="s">
        <v>321</v>
      </c>
      <c r="C588" s="2"/>
      <c r="D588" s="2" t="s">
        <v>321</v>
      </c>
      <c r="E588" s="2">
        <v>8</v>
      </c>
      <c r="F588" s="2" t="s">
        <v>703</v>
      </c>
      <c r="G588" s="2" t="s">
        <v>659</v>
      </c>
      <c r="H588" s="2">
        <v>31</v>
      </c>
      <c r="I588" s="2" t="s">
        <v>224</v>
      </c>
      <c r="J588" s="67" t="s">
        <v>228</v>
      </c>
      <c r="K588" s="67" t="s">
        <v>695</v>
      </c>
      <c r="L588" s="70" t="s">
        <v>346</v>
      </c>
      <c r="M588" s="67"/>
      <c r="N588" s="67"/>
      <c r="O588" s="67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>
      <c r="A589" s="2">
        <v>1</v>
      </c>
      <c r="B589" s="2" t="s">
        <v>321</v>
      </c>
      <c r="C589" s="2"/>
      <c r="D589" s="2" t="s">
        <v>321</v>
      </c>
      <c r="E589" s="2">
        <v>8</v>
      </c>
      <c r="F589" s="2" t="s">
        <v>703</v>
      </c>
      <c r="G589" s="2" t="s">
        <v>659</v>
      </c>
      <c r="H589" s="2">
        <v>32</v>
      </c>
      <c r="I589" s="2" t="s">
        <v>225</v>
      </c>
      <c r="J589" s="67" t="s">
        <v>228</v>
      </c>
      <c r="K589" s="67" t="s">
        <v>695</v>
      </c>
      <c r="L589" s="69" t="s">
        <v>346</v>
      </c>
      <c r="M589" s="2"/>
      <c r="N589" s="2"/>
      <c r="O589" s="67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>
      <c r="A590" s="2">
        <v>1</v>
      </c>
      <c r="B590" s="2" t="s">
        <v>321</v>
      </c>
      <c r="C590" s="2"/>
      <c r="D590" s="2" t="s">
        <v>321</v>
      </c>
      <c r="E590" s="2">
        <v>8</v>
      </c>
      <c r="F590" s="2" t="s">
        <v>703</v>
      </c>
      <c r="G590" s="2" t="s">
        <v>659</v>
      </c>
      <c r="H590" s="2">
        <v>33</v>
      </c>
      <c r="I590" s="2" t="s">
        <v>226</v>
      </c>
      <c r="J590" s="67" t="s">
        <v>228</v>
      </c>
      <c r="K590" s="67" t="s">
        <v>695</v>
      </c>
      <c r="L590" s="69" t="s">
        <v>346</v>
      </c>
      <c r="M590" s="2"/>
      <c r="N590" s="2"/>
      <c r="O590" s="67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>
      <c r="A591" s="2">
        <v>1</v>
      </c>
      <c r="B591" s="2" t="s">
        <v>321</v>
      </c>
      <c r="C591" s="2"/>
      <c r="D591" s="2" t="s">
        <v>321</v>
      </c>
      <c r="E591" s="2">
        <v>8</v>
      </c>
      <c r="F591" s="2" t="s">
        <v>703</v>
      </c>
      <c r="G591" s="2" t="s">
        <v>659</v>
      </c>
      <c r="H591" s="2">
        <v>34</v>
      </c>
      <c r="I591" s="2" t="s">
        <v>227</v>
      </c>
      <c r="J591" s="67" t="s">
        <v>228</v>
      </c>
      <c r="K591" s="67" t="s">
        <v>695</v>
      </c>
      <c r="L591" s="69" t="s">
        <v>346</v>
      </c>
      <c r="M591" s="2"/>
      <c r="N591" s="2"/>
      <c r="O591" s="67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>
      <c r="A592" s="2">
        <v>1</v>
      </c>
      <c r="B592" s="2" t="s">
        <v>321</v>
      </c>
      <c r="C592" s="2"/>
      <c r="D592" s="2" t="s">
        <v>321</v>
      </c>
      <c r="E592" s="2">
        <v>8</v>
      </c>
      <c r="F592" s="2" t="s">
        <v>703</v>
      </c>
      <c r="G592" s="2" t="s">
        <v>659</v>
      </c>
      <c r="H592" s="2">
        <v>35</v>
      </c>
      <c r="I592" s="2" t="s">
        <v>210</v>
      </c>
      <c r="J592" s="67" t="s">
        <v>230</v>
      </c>
      <c r="K592" s="67" t="s">
        <v>695</v>
      </c>
      <c r="L592" s="69" t="s">
        <v>346</v>
      </c>
      <c r="M592" s="2"/>
      <c r="N592" s="2"/>
      <c r="O592" s="67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>
      <c r="A593" s="2">
        <v>1</v>
      </c>
      <c r="B593" s="2" t="s">
        <v>321</v>
      </c>
      <c r="C593" s="2"/>
      <c r="D593" s="2" t="s">
        <v>321</v>
      </c>
      <c r="E593" s="2">
        <v>8</v>
      </c>
      <c r="F593" s="2" t="s">
        <v>703</v>
      </c>
      <c r="G593" s="2" t="s">
        <v>659</v>
      </c>
      <c r="H593" s="2">
        <v>36</v>
      </c>
      <c r="I593" s="2" t="s">
        <v>212</v>
      </c>
      <c r="J593" s="67" t="s">
        <v>230</v>
      </c>
      <c r="K593" s="67" t="s">
        <v>695</v>
      </c>
      <c r="L593" s="69" t="s">
        <v>346</v>
      </c>
      <c r="M593" s="2"/>
      <c r="N593" s="2"/>
      <c r="O593" s="67">
        <v>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>
      <c r="A594" s="2">
        <v>1</v>
      </c>
      <c r="B594" s="2" t="s">
        <v>321</v>
      </c>
      <c r="C594" s="2"/>
      <c r="D594" s="2" t="s">
        <v>321</v>
      </c>
      <c r="E594" s="2">
        <v>8</v>
      </c>
      <c r="F594" s="2" t="s">
        <v>703</v>
      </c>
      <c r="G594" s="2" t="s">
        <v>659</v>
      </c>
      <c r="H594" s="2">
        <v>37</v>
      </c>
      <c r="I594" s="2" t="s">
        <v>213</v>
      </c>
      <c r="J594" s="67" t="s">
        <v>230</v>
      </c>
      <c r="K594" s="67" t="s">
        <v>695</v>
      </c>
      <c r="L594" s="69" t="s">
        <v>346</v>
      </c>
      <c r="M594" s="2"/>
      <c r="N594" s="2"/>
      <c r="O594" s="67">
        <v>0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>
      <c r="A595" s="2">
        <v>1</v>
      </c>
      <c r="B595" s="2" t="s">
        <v>321</v>
      </c>
      <c r="C595" s="2"/>
      <c r="D595" s="2" t="s">
        <v>321</v>
      </c>
      <c r="E595" s="2">
        <v>8</v>
      </c>
      <c r="F595" s="2" t="s">
        <v>703</v>
      </c>
      <c r="G595" s="2" t="s">
        <v>659</v>
      </c>
      <c r="H595" s="2">
        <v>38</v>
      </c>
      <c r="I595" s="2" t="s">
        <v>214</v>
      </c>
      <c r="J595" s="67" t="s">
        <v>230</v>
      </c>
      <c r="K595" s="67" t="s">
        <v>695</v>
      </c>
      <c r="L595" s="69" t="s">
        <v>346</v>
      </c>
      <c r="M595" s="2"/>
      <c r="N595" s="2"/>
      <c r="O595" s="67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>
      <c r="A596" s="2">
        <v>1</v>
      </c>
      <c r="B596" s="2" t="s">
        <v>321</v>
      </c>
      <c r="C596" s="2"/>
      <c r="D596" s="2" t="s">
        <v>321</v>
      </c>
      <c r="E596" s="2">
        <v>8</v>
      </c>
      <c r="F596" s="2" t="s">
        <v>703</v>
      </c>
      <c r="G596" s="2" t="s">
        <v>659</v>
      </c>
      <c r="H596" s="2">
        <v>39</v>
      </c>
      <c r="I596" s="2" t="s">
        <v>215</v>
      </c>
      <c r="J596" s="67" t="s">
        <v>230</v>
      </c>
      <c r="K596" s="67" t="s">
        <v>695</v>
      </c>
      <c r="L596" s="69" t="s">
        <v>346</v>
      </c>
      <c r="M596" s="2"/>
      <c r="N596" s="2"/>
      <c r="O596" s="67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>
      <c r="A597" s="2">
        <v>1</v>
      </c>
      <c r="B597" s="2" t="s">
        <v>321</v>
      </c>
      <c r="C597" s="2"/>
      <c r="D597" s="2" t="s">
        <v>321</v>
      </c>
      <c r="E597" s="2">
        <v>8</v>
      </c>
      <c r="F597" s="2" t="s">
        <v>703</v>
      </c>
      <c r="G597" s="2" t="s">
        <v>659</v>
      </c>
      <c r="H597" s="2">
        <v>40</v>
      </c>
      <c r="I597" s="2" t="s">
        <v>216</v>
      </c>
      <c r="J597" s="67" t="s">
        <v>230</v>
      </c>
      <c r="K597" s="67" t="s">
        <v>695</v>
      </c>
      <c r="L597" s="69" t="s">
        <v>346</v>
      </c>
      <c r="M597" s="2"/>
      <c r="N597" s="2"/>
      <c r="O597" s="67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>
      <c r="A598" s="2">
        <v>1</v>
      </c>
      <c r="B598" s="2" t="s">
        <v>321</v>
      </c>
      <c r="C598" s="2"/>
      <c r="D598" s="2" t="s">
        <v>321</v>
      </c>
      <c r="E598" s="2">
        <v>8</v>
      </c>
      <c r="F598" s="2" t="s">
        <v>703</v>
      </c>
      <c r="G598" s="2" t="s">
        <v>659</v>
      </c>
      <c r="H598" s="2">
        <v>41</v>
      </c>
      <c r="I598" s="2" t="s">
        <v>217</v>
      </c>
      <c r="J598" s="67" t="s">
        <v>230</v>
      </c>
      <c r="K598" s="67" t="s">
        <v>695</v>
      </c>
      <c r="L598" s="69" t="s">
        <v>346</v>
      </c>
      <c r="M598" s="2"/>
      <c r="N598" s="2"/>
      <c r="O598" s="67">
        <v>0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>
      <c r="A599" s="2">
        <v>1</v>
      </c>
      <c r="B599" s="2" t="s">
        <v>321</v>
      </c>
      <c r="C599" s="2"/>
      <c r="D599" s="2" t="s">
        <v>321</v>
      </c>
      <c r="E599" s="2">
        <v>8</v>
      </c>
      <c r="F599" s="2" t="s">
        <v>703</v>
      </c>
      <c r="G599" s="2" t="s">
        <v>659</v>
      </c>
      <c r="H599" s="2">
        <v>42</v>
      </c>
      <c r="I599" s="2" t="s">
        <v>218</v>
      </c>
      <c r="J599" s="67" t="s">
        <v>230</v>
      </c>
      <c r="K599" s="67" t="s">
        <v>695</v>
      </c>
      <c r="L599" s="69" t="s">
        <v>346</v>
      </c>
      <c r="M599" s="2"/>
      <c r="N599" s="2"/>
      <c r="O599" s="67">
        <v>0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>
      <c r="A600" s="2">
        <v>1</v>
      </c>
      <c r="B600" s="2" t="s">
        <v>321</v>
      </c>
      <c r="C600" s="2"/>
      <c r="D600" s="2" t="s">
        <v>321</v>
      </c>
      <c r="E600" s="2">
        <v>8</v>
      </c>
      <c r="F600" s="2" t="s">
        <v>703</v>
      </c>
      <c r="G600" s="2" t="s">
        <v>659</v>
      </c>
      <c r="H600" s="2">
        <v>43</v>
      </c>
      <c r="I600" s="2" t="s">
        <v>219</v>
      </c>
      <c r="J600" s="67" t="s">
        <v>230</v>
      </c>
      <c r="K600" s="67" t="s">
        <v>695</v>
      </c>
      <c r="L600" s="69" t="s">
        <v>346</v>
      </c>
      <c r="M600" s="2"/>
      <c r="N600" s="2"/>
      <c r="O600" s="67">
        <v>0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>
      <c r="A601" s="2">
        <v>1</v>
      </c>
      <c r="B601" s="2" t="s">
        <v>321</v>
      </c>
      <c r="C601" s="2"/>
      <c r="D601" s="2" t="s">
        <v>321</v>
      </c>
      <c r="E601" s="2">
        <v>8</v>
      </c>
      <c r="F601" s="2" t="s">
        <v>703</v>
      </c>
      <c r="G601" s="2" t="s">
        <v>659</v>
      </c>
      <c r="H601" s="2">
        <v>44</v>
      </c>
      <c r="I601" s="2" t="s">
        <v>220</v>
      </c>
      <c r="J601" s="67" t="s">
        <v>230</v>
      </c>
      <c r="K601" s="67" t="s">
        <v>695</v>
      </c>
      <c r="L601" s="69" t="s">
        <v>346</v>
      </c>
      <c r="M601" s="125"/>
      <c r="N601" s="125"/>
      <c r="O601" s="144">
        <v>0</v>
      </c>
      <c r="P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A601" s="125"/>
      <c r="AB601" s="125"/>
      <c r="AC601" s="125"/>
      <c r="AD601" s="125"/>
      <c r="AE601" s="125"/>
      <c r="AF601" s="125"/>
      <c r="AG601" s="125"/>
      <c r="AH601" s="125"/>
      <c r="AI601" s="125"/>
      <c r="AJ601" s="125"/>
      <c r="AK601" s="125"/>
      <c r="AL601" s="125"/>
      <c r="AM601" s="125"/>
      <c r="AN601" s="125"/>
      <c r="AO601" s="125"/>
      <c r="AP601" s="125"/>
      <c r="AQ601" s="125"/>
      <c r="AR601" s="125"/>
    </row>
    <row r="602" spans="1:44" ht="15" thickBot="1">
      <c r="A602" s="62">
        <v>1</v>
      </c>
      <c r="B602" s="62" t="s">
        <v>321</v>
      </c>
      <c r="C602" s="62"/>
      <c r="D602" s="62" t="s">
        <v>321</v>
      </c>
      <c r="E602" s="62">
        <v>8</v>
      </c>
      <c r="F602" s="62" t="s">
        <v>703</v>
      </c>
      <c r="G602" s="62" t="s">
        <v>659</v>
      </c>
      <c r="H602" s="2">
        <v>45</v>
      </c>
      <c r="I602" s="62" t="s">
        <v>221</v>
      </c>
      <c r="J602" s="92" t="s">
        <v>230</v>
      </c>
      <c r="K602" s="92" t="s">
        <v>695</v>
      </c>
      <c r="L602" s="108" t="s">
        <v>346</v>
      </c>
      <c r="M602" s="62"/>
      <c r="N602" s="62"/>
      <c r="O602" s="92">
        <v>0</v>
      </c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</row>
    <row r="603" spans="1:44">
      <c r="A603" s="61">
        <v>1</v>
      </c>
      <c r="B603" s="61" t="s">
        <v>321</v>
      </c>
      <c r="C603" s="61"/>
      <c r="D603" s="61" t="s">
        <v>321</v>
      </c>
      <c r="E603" s="61">
        <v>8</v>
      </c>
      <c r="F603" s="61" t="s">
        <v>703</v>
      </c>
      <c r="G603" s="61" t="s">
        <v>659</v>
      </c>
      <c r="H603" s="61">
        <v>46</v>
      </c>
      <c r="I603" s="61" t="s">
        <v>222</v>
      </c>
      <c r="J603" s="91" t="s">
        <v>230</v>
      </c>
      <c r="K603" s="91" t="s">
        <v>695</v>
      </c>
      <c r="L603" s="107" t="s">
        <v>346</v>
      </c>
      <c r="M603" s="61"/>
      <c r="N603" s="61"/>
      <c r="O603" s="91">
        <v>22</v>
      </c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</row>
    <row r="604" spans="1:44">
      <c r="A604" s="2">
        <v>1</v>
      </c>
      <c r="B604" s="2" t="s">
        <v>321</v>
      </c>
      <c r="C604" s="2"/>
      <c r="D604" s="2" t="s">
        <v>321</v>
      </c>
      <c r="E604" s="2">
        <v>8</v>
      </c>
      <c r="F604" s="2" t="s">
        <v>703</v>
      </c>
      <c r="G604" s="2" t="s">
        <v>659</v>
      </c>
      <c r="H604" s="2">
        <v>47</v>
      </c>
      <c r="I604" s="2" t="s">
        <v>223</v>
      </c>
      <c r="J604" s="67" t="s">
        <v>230</v>
      </c>
      <c r="K604" s="67" t="s">
        <v>695</v>
      </c>
      <c r="L604" s="69" t="s">
        <v>346</v>
      </c>
      <c r="M604" s="2"/>
      <c r="N604" s="2"/>
      <c r="O604" s="67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>
      <c r="A605" s="2">
        <v>1</v>
      </c>
      <c r="B605" s="2" t="s">
        <v>321</v>
      </c>
      <c r="C605" s="2"/>
      <c r="D605" s="2" t="s">
        <v>321</v>
      </c>
      <c r="E605" s="2">
        <v>8</v>
      </c>
      <c r="F605" s="2" t="s">
        <v>703</v>
      </c>
      <c r="G605" s="2" t="s">
        <v>659</v>
      </c>
      <c r="H605" s="2">
        <v>48</v>
      </c>
      <c r="I605" s="2" t="s">
        <v>224</v>
      </c>
      <c r="J605" s="67" t="s">
        <v>230</v>
      </c>
      <c r="K605" s="67" t="s">
        <v>695</v>
      </c>
      <c r="L605" s="69" t="s">
        <v>346</v>
      </c>
      <c r="M605" s="2"/>
      <c r="N605" s="2"/>
      <c r="O605" s="67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>
      <c r="A606" s="2">
        <v>1</v>
      </c>
      <c r="B606" s="2" t="s">
        <v>321</v>
      </c>
      <c r="C606" s="2"/>
      <c r="D606" s="2" t="s">
        <v>321</v>
      </c>
      <c r="E606" s="2">
        <v>8</v>
      </c>
      <c r="F606" s="2" t="s">
        <v>703</v>
      </c>
      <c r="G606" s="2" t="s">
        <v>659</v>
      </c>
      <c r="H606" s="2">
        <v>49</v>
      </c>
      <c r="I606" s="2" t="s">
        <v>225</v>
      </c>
      <c r="J606" s="67" t="s">
        <v>230</v>
      </c>
      <c r="K606" s="67" t="s">
        <v>695</v>
      </c>
      <c r="L606" s="69" t="s">
        <v>346</v>
      </c>
      <c r="M606" s="2"/>
      <c r="N606" s="2"/>
      <c r="O606" s="67">
        <v>0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>
      <c r="A607" s="2">
        <v>1</v>
      </c>
      <c r="B607" s="2" t="s">
        <v>321</v>
      </c>
      <c r="C607" s="2"/>
      <c r="D607" s="2" t="s">
        <v>321</v>
      </c>
      <c r="E607" s="2">
        <v>8</v>
      </c>
      <c r="F607" s="2" t="s">
        <v>703</v>
      </c>
      <c r="G607" s="2" t="s">
        <v>659</v>
      </c>
      <c r="H607" s="2">
        <v>50</v>
      </c>
      <c r="I607" s="2" t="s">
        <v>226</v>
      </c>
      <c r="J607" s="67" t="s">
        <v>230</v>
      </c>
      <c r="K607" s="67" t="s">
        <v>695</v>
      </c>
      <c r="L607" s="69" t="s">
        <v>346</v>
      </c>
      <c r="M607" s="2"/>
      <c r="N607" s="2"/>
      <c r="O607" s="67">
        <v>0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>
      <c r="A608" s="2">
        <v>1</v>
      </c>
      <c r="B608" s="2" t="s">
        <v>321</v>
      </c>
      <c r="C608" s="2"/>
      <c r="D608" s="2" t="s">
        <v>321</v>
      </c>
      <c r="E608" s="2">
        <v>8</v>
      </c>
      <c r="F608" s="2" t="s">
        <v>703</v>
      </c>
      <c r="G608" s="2" t="s">
        <v>659</v>
      </c>
      <c r="H608" s="2">
        <v>51</v>
      </c>
      <c r="I608" s="2" t="s">
        <v>227</v>
      </c>
      <c r="J608" s="67" t="s">
        <v>230</v>
      </c>
      <c r="K608" s="67" t="s">
        <v>695</v>
      </c>
      <c r="L608" s="69" t="s">
        <v>346</v>
      </c>
      <c r="M608" s="2"/>
      <c r="N608" s="2"/>
      <c r="O608" s="67">
        <v>0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>
      <c r="A609" s="2">
        <v>1</v>
      </c>
      <c r="B609" s="2" t="s">
        <v>321</v>
      </c>
      <c r="C609" s="2"/>
      <c r="D609" s="2" t="s">
        <v>321</v>
      </c>
      <c r="E609" s="2">
        <v>8</v>
      </c>
      <c r="F609" s="2" t="s">
        <v>703</v>
      </c>
      <c r="G609" s="2" t="s">
        <v>659</v>
      </c>
      <c r="H609" s="2">
        <v>52</v>
      </c>
      <c r="I609" s="2" t="s">
        <v>210</v>
      </c>
      <c r="J609" s="67" t="s">
        <v>231</v>
      </c>
      <c r="K609" s="67" t="s">
        <v>695</v>
      </c>
      <c r="L609" s="69" t="s">
        <v>346</v>
      </c>
      <c r="M609" s="2"/>
      <c r="N609" s="2"/>
      <c r="O609" s="67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>
      <c r="A610" s="2">
        <v>1</v>
      </c>
      <c r="B610" s="2" t="s">
        <v>321</v>
      </c>
      <c r="C610" s="2"/>
      <c r="D610" s="2" t="s">
        <v>321</v>
      </c>
      <c r="E610" s="2">
        <v>8</v>
      </c>
      <c r="F610" s="2" t="s">
        <v>703</v>
      </c>
      <c r="G610" s="2" t="s">
        <v>659</v>
      </c>
      <c r="H610" s="2">
        <v>53</v>
      </c>
      <c r="I610" s="2" t="s">
        <v>212</v>
      </c>
      <c r="J610" s="67" t="s">
        <v>231</v>
      </c>
      <c r="K610" s="67" t="s">
        <v>695</v>
      </c>
      <c r="L610" s="69" t="s">
        <v>346</v>
      </c>
      <c r="M610" s="2"/>
      <c r="N610" s="2"/>
      <c r="O610" s="67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>
      <c r="A611" s="2">
        <v>1</v>
      </c>
      <c r="B611" s="2" t="s">
        <v>321</v>
      </c>
      <c r="C611" s="2"/>
      <c r="D611" s="2" t="s">
        <v>321</v>
      </c>
      <c r="E611" s="2">
        <v>8</v>
      </c>
      <c r="F611" s="2" t="s">
        <v>703</v>
      </c>
      <c r="G611" s="2" t="s">
        <v>659</v>
      </c>
      <c r="H611" s="2">
        <v>54</v>
      </c>
      <c r="I611" s="2" t="s">
        <v>213</v>
      </c>
      <c r="J611" s="67" t="s">
        <v>231</v>
      </c>
      <c r="K611" s="67" t="s">
        <v>695</v>
      </c>
      <c r="L611" s="69" t="s">
        <v>346</v>
      </c>
      <c r="M611" s="2"/>
      <c r="N611" s="2"/>
      <c r="O611" s="67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>
      <c r="A612" s="2">
        <v>1</v>
      </c>
      <c r="B612" s="2" t="s">
        <v>321</v>
      </c>
      <c r="C612" s="2"/>
      <c r="D612" s="2" t="s">
        <v>321</v>
      </c>
      <c r="E612" s="2">
        <v>8</v>
      </c>
      <c r="F612" s="2" t="s">
        <v>703</v>
      </c>
      <c r="G612" s="2" t="s">
        <v>659</v>
      </c>
      <c r="H612" s="2">
        <v>55</v>
      </c>
      <c r="I612" s="2" t="s">
        <v>214</v>
      </c>
      <c r="J612" s="67" t="s">
        <v>231</v>
      </c>
      <c r="K612" s="67" t="s">
        <v>695</v>
      </c>
      <c r="L612" s="69" t="s">
        <v>346</v>
      </c>
      <c r="M612" s="2"/>
      <c r="N612" s="2"/>
      <c r="O612" s="67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>
      <c r="A613" s="2">
        <v>1</v>
      </c>
      <c r="B613" s="2" t="s">
        <v>321</v>
      </c>
      <c r="C613" s="2"/>
      <c r="D613" s="2" t="s">
        <v>321</v>
      </c>
      <c r="E613" s="2">
        <v>8</v>
      </c>
      <c r="F613" s="2" t="s">
        <v>703</v>
      </c>
      <c r="G613" s="2" t="s">
        <v>659</v>
      </c>
      <c r="H613" s="2">
        <v>56</v>
      </c>
      <c r="I613" s="2" t="s">
        <v>215</v>
      </c>
      <c r="J613" s="67" t="s">
        <v>231</v>
      </c>
      <c r="K613" s="67" t="s">
        <v>695</v>
      </c>
      <c r="L613" s="69" t="s">
        <v>346</v>
      </c>
      <c r="M613" s="2"/>
      <c r="N613" s="2"/>
      <c r="O613" s="67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>
      <c r="A614" s="2">
        <v>1</v>
      </c>
      <c r="B614" s="2" t="s">
        <v>321</v>
      </c>
      <c r="C614" s="2"/>
      <c r="D614" s="2" t="s">
        <v>321</v>
      </c>
      <c r="E614" s="2">
        <v>8</v>
      </c>
      <c r="F614" s="2" t="s">
        <v>703</v>
      </c>
      <c r="G614" s="2" t="s">
        <v>659</v>
      </c>
      <c r="H614" s="2">
        <v>57</v>
      </c>
      <c r="I614" s="2" t="s">
        <v>216</v>
      </c>
      <c r="J614" s="67" t="s">
        <v>231</v>
      </c>
      <c r="K614" s="67" t="s">
        <v>695</v>
      </c>
      <c r="L614" s="69" t="s">
        <v>346</v>
      </c>
      <c r="M614" s="2"/>
      <c r="N614" s="2"/>
      <c r="O614" s="67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>
      <c r="A615" s="2">
        <v>1</v>
      </c>
      <c r="B615" s="2" t="s">
        <v>321</v>
      </c>
      <c r="C615" s="2"/>
      <c r="D615" s="2" t="s">
        <v>321</v>
      </c>
      <c r="E615" s="2">
        <v>8</v>
      </c>
      <c r="F615" s="2" t="s">
        <v>703</v>
      </c>
      <c r="G615" s="2" t="s">
        <v>659</v>
      </c>
      <c r="H615" s="2">
        <v>58</v>
      </c>
      <c r="I615" s="2" t="s">
        <v>217</v>
      </c>
      <c r="J615" s="67" t="s">
        <v>231</v>
      </c>
      <c r="K615" s="67" t="s">
        <v>695</v>
      </c>
      <c r="L615" s="69" t="s">
        <v>346</v>
      </c>
      <c r="M615" s="2"/>
      <c r="N615" s="2"/>
      <c r="O615" s="67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>
      <c r="A616" s="2">
        <v>1</v>
      </c>
      <c r="B616" s="2" t="s">
        <v>321</v>
      </c>
      <c r="C616" s="2"/>
      <c r="D616" s="2" t="s">
        <v>321</v>
      </c>
      <c r="E616" s="2">
        <v>8</v>
      </c>
      <c r="F616" s="2" t="s">
        <v>703</v>
      </c>
      <c r="G616" s="2" t="s">
        <v>659</v>
      </c>
      <c r="H616" s="2">
        <v>59</v>
      </c>
      <c r="I616" s="2" t="s">
        <v>218</v>
      </c>
      <c r="J616" s="67" t="s">
        <v>231</v>
      </c>
      <c r="K616" s="67" t="s">
        <v>695</v>
      </c>
      <c r="L616" s="69" t="s">
        <v>346</v>
      </c>
      <c r="M616" s="2"/>
      <c r="N616" s="2"/>
      <c r="O616" s="67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>
      <c r="A617" s="2">
        <v>1</v>
      </c>
      <c r="B617" s="2" t="s">
        <v>321</v>
      </c>
      <c r="C617" s="2"/>
      <c r="D617" s="2" t="s">
        <v>321</v>
      </c>
      <c r="E617" s="2">
        <v>8</v>
      </c>
      <c r="F617" s="2" t="s">
        <v>703</v>
      </c>
      <c r="G617" s="2" t="s">
        <v>659</v>
      </c>
      <c r="H617" s="2">
        <v>60</v>
      </c>
      <c r="I617" s="2" t="s">
        <v>219</v>
      </c>
      <c r="J617" s="67" t="s">
        <v>231</v>
      </c>
      <c r="K617" s="67" t="s">
        <v>695</v>
      </c>
      <c r="L617" s="69" t="s">
        <v>346</v>
      </c>
      <c r="M617" s="2"/>
      <c r="N617" s="2"/>
      <c r="O617" s="67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>
      <c r="A618" s="2">
        <v>1</v>
      </c>
      <c r="B618" s="2" t="s">
        <v>321</v>
      </c>
      <c r="C618" s="2"/>
      <c r="D618" s="2" t="s">
        <v>321</v>
      </c>
      <c r="E618" s="2">
        <v>8</v>
      </c>
      <c r="F618" s="2" t="s">
        <v>703</v>
      </c>
      <c r="G618" s="2" t="s">
        <v>659</v>
      </c>
      <c r="H618" s="2">
        <v>61</v>
      </c>
      <c r="I618" s="2" t="s">
        <v>220</v>
      </c>
      <c r="J618" s="67" t="s">
        <v>231</v>
      </c>
      <c r="K618" s="67" t="s">
        <v>695</v>
      </c>
      <c r="L618" s="69" t="s">
        <v>346</v>
      </c>
      <c r="M618" s="125"/>
      <c r="N618" s="125"/>
      <c r="O618" s="144">
        <v>0</v>
      </c>
      <c r="P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A618" s="125"/>
      <c r="AB618" s="125"/>
      <c r="AC618" s="125"/>
      <c r="AD618" s="125"/>
      <c r="AE618" s="125"/>
      <c r="AF618" s="125"/>
      <c r="AG618" s="125"/>
      <c r="AH618" s="125"/>
      <c r="AI618" s="125"/>
      <c r="AJ618" s="125"/>
      <c r="AK618" s="125"/>
      <c r="AL618" s="125"/>
      <c r="AM618" s="125"/>
      <c r="AN618" s="125"/>
      <c r="AO618" s="125"/>
      <c r="AP618" s="125"/>
      <c r="AQ618" s="125"/>
      <c r="AR618" s="125"/>
    </row>
    <row r="619" spans="1:44" ht="15" thickBot="1">
      <c r="A619" s="62">
        <v>1</v>
      </c>
      <c r="B619" s="62" t="s">
        <v>321</v>
      </c>
      <c r="C619" s="62"/>
      <c r="D619" s="62" t="s">
        <v>321</v>
      </c>
      <c r="E619" s="62">
        <v>8</v>
      </c>
      <c r="F619" s="62" t="s">
        <v>703</v>
      </c>
      <c r="G619" s="62" t="s">
        <v>659</v>
      </c>
      <c r="H619" s="2">
        <v>62</v>
      </c>
      <c r="I619" s="62" t="s">
        <v>221</v>
      </c>
      <c r="J619" s="92" t="s">
        <v>231</v>
      </c>
      <c r="K619" s="92" t="s">
        <v>695</v>
      </c>
      <c r="L619" s="108" t="s">
        <v>346</v>
      </c>
      <c r="M619" s="62"/>
      <c r="N619" s="62"/>
      <c r="O619" s="92">
        <v>0</v>
      </c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</row>
    <row r="620" spans="1:44">
      <c r="A620" s="2">
        <v>1</v>
      </c>
      <c r="B620" s="2" t="s">
        <v>321</v>
      </c>
      <c r="C620" s="2"/>
      <c r="D620" s="2" t="s">
        <v>321</v>
      </c>
      <c r="E620" s="2">
        <v>8</v>
      </c>
      <c r="F620" s="2" t="s">
        <v>703</v>
      </c>
      <c r="G620" s="2" t="s">
        <v>659</v>
      </c>
      <c r="H620" s="61">
        <v>63</v>
      </c>
      <c r="I620" s="61" t="s">
        <v>222</v>
      </c>
      <c r="J620" s="91" t="s">
        <v>231</v>
      </c>
      <c r="K620" s="67" t="s">
        <v>695</v>
      </c>
      <c r="L620" s="69" t="s">
        <v>346</v>
      </c>
      <c r="M620" s="2"/>
      <c r="N620" s="2"/>
      <c r="O620" s="67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>
      <c r="A621" s="2">
        <v>1</v>
      </c>
      <c r="B621" s="2" t="s">
        <v>321</v>
      </c>
      <c r="C621" s="2"/>
      <c r="D621" s="2" t="s">
        <v>321</v>
      </c>
      <c r="E621" s="2">
        <v>8</v>
      </c>
      <c r="F621" s="2" t="s">
        <v>703</v>
      </c>
      <c r="G621" s="2" t="s">
        <v>659</v>
      </c>
      <c r="H621" s="2">
        <v>64</v>
      </c>
      <c r="I621" s="2" t="s">
        <v>223</v>
      </c>
      <c r="J621" s="67" t="s">
        <v>231</v>
      </c>
      <c r="K621" s="67" t="s">
        <v>695</v>
      </c>
      <c r="L621" s="69" t="s">
        <v>346</v>
      </c>
      <c r="M621" s="2"/>
      <c r="N621" s="2"/>
      <c r="O621" s="67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>
      <c r="A622" s="2">
        <v>1</v>
      </c>
      <c r="B622" s="2" t="s">
        <v>321</v>
      </c>
      <c r="C622" s="2"/>
      <c r="D622" s="2" t="s">
        <v>321</v>
      </c>
      <c r="E622" s="2">
        <v>8</v>
      </c>
      <c r="F622" s="2" t="s">
        <v>703</v>
      </c>
      <c r="G622" s="2" t="s">
        <v>659</v>
      </c>
      <c r="H622" s="2">
        <v>65</v>
      </c>
      <c r="I622" s="2" t="s">
        <v>224</v>
      </c>
      <c r="J622" s="67" t="s">
        <v>231</v>
      </c>
      <c r="K622" s="67" t="s">
        <v>695</v>
      </c>
      <c r="L622" s="69" t="s">
        <v>346</v>
      </c>
      <c r="M622" s="2"/>
      <c r="N622" s="2"/>
      <c r="O622" s="67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>
      <c r="A623" s="2">
        <v>1</v>
      </c>
      <c r="B623" s="2" t="s">
        <v>321</v>
      </c>
      <c r="C623" s="2"/>
      <c r="D623" s="2" t="s">
        <v>321</v>
      </c>
      <c r="E623" s="2">
        <v>8</v>
      </c>
      <c r="F623" s="2" t="s">
        <v>703</v>
      </c>
      <c r="G623" s="2" t="s">
        <v>659</v>
      </c>
      <c r="H623" s="2">
        <v>66</v>
      </c>
      <c r="I623" s="2" t="s">
        <v>225</v>
      </c>
      <c r="J623" s="67" t="s">
        <v>231</v>
      </c>
      <c r="K623" s="67" t="s">
        <v>695</v>
      </c>
      <c r="L623" s="69" t="s">
        <v>346</v>
      </c>
      <c r="M623" s="2"/>
      <c r="N623" s="2"/>
      <c r="O623" s="67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>
      <c r="A624" s="2">
        <v>1</v>
      </c>
      <c r="B624" s="2" t="s">
        <v>321</v>
      </c>
      <c r="C624" s="2"/>
      <c r="D624" s="2" t="s">
        <v>321</v>
      </c>
      <c r="E624" s="2">
        <v>8</v>
      </c>
      <c r="F624" s="2" t="s">
        <v>703</v>
      </c>
      <c r="G624" s="2" t="s">
        <v>659</v>
      </c>
      <c r="H624" s="2">
        <v>67</v>
      </c>
      <c r="I624" s="2" t="s">
        <v>226</v>
      </c>
      <c r="J624" s="67" t="s">
        <v>231</v>
      </c>
      <c r="K624" s="67" t="s">
        <v>695</v>
      </c>
      <c r="L624" s="69" t="s">
        <v>346</v>
      </c>
      <c r="M624" s="2"/>
      <c r="N624" s="2"/>
      <c r="O624" s="67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>
      <c r="A625" s="2">
        <v>1</v>
      </c>
      <c r="B625" s="2" t="s">
        <v>321</v>
      </c>
      <c r="C625" s="2"/>
      <c r="D625" s="2" t="s">
        <v>321</v>
      </c>
      <c r="E625" s="2">
        <v>8</v>
      </c>
      <c r="F625" s="2" t="s">
        <v>703</v>
      </c>
      <c r="G625" s="2" t="s">
        <v>659</v>
      </c>
      <c r="H625" s="2">
        <v>68</v>
      </c>
      <c r="I625" s="2" t="s">
        <v>227</v>
      </c>
      <c r="J625" s="67" t="s">
        <v>231</v>
      </c>
      <c r="K625" s="67" t="s">
        <v>695</v>
      </c>
      <c r="L625" s="69" t="s">
        <v>346</v>
      </c>
      <c r="M625" s="2"/>
      <c r="N625" s="2"/>
      <c r="O625" s="67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>
      <c r="A626" s="2">
        <v>1</v>
      </c>
      <c r="B626" s="2" t="s">
        <v>321</v>
      </c>
      <c r="C626" s="2"/>
      <c r="D626" s="2" t="s">
        <v>321</v>
      </c>
      <c r="E626" s="2">
        <v>9</v>
      </c>
      <c r="F626" s="2" t="s">
        <v>704</v>
      </c>
      <c r="G626" s="2" t="s">
        <v>659</v>
      </c>
      <c r="H626" s="2">
        <v>1</v>
      </c>
      <c r="I626" s="2" t="s">
        <v>210</v>
      </c>
      <c r="J626" s="67" t="s">
        <v>211</v>
      </c>
      <c r="K626" s="67" t="s">
        <v>695</v>
      </c>
      <c r="L626" s="69" t="s">
        <v>354</v>
      </c>
      <c r="M626" s="2"/>
      <c r="N626" s="2"/>
      <c r="O626" s="67">
        <v>0</v>
      </c>
      <c r="P626" s="2">
        <f>25/1.15</f>
        <v>21.739130434782609</v>
      </c>
      <c r="Q626" s="2">
        <f t="shared" ref="Q626:AF641" si="0">25/1.15</f>
        <v>21.739130434782609</v>
      </c>
      <c r="R626" s="2">
        <f t="shared" si="0"/>
        <v>21.739130434782609</v>
      </c>
      <c r="S626" s="2">
        <f t="shared" si="0"/>
        <v>21.739130434782609</v>
      </c>
      <c r="T626" s="2">
        <f t="shared" si="0"/>
        <v>21.739130434782609</v>
      </c>
      <c r="U626" s="2">
        <f t="shared" si="0"/>
        <v>21.739130434782609</v>
      </c>
      <c r="V626" s="2">
        <f t="shared" si="0"/>
        <v>21.739130434782609</v>
      </c>
      <c r="W626" s="2">
        <f t="shared" si="0"/>
        <v>21.739130434782609</v>
      </c>
      <c r="X626" s="2">
        <f t="shared" si="0"/>
        <v>21.739130434782609</v>
      </c>
      <c r="Y626" s="2">
        <f t="shared" si="0"/>
        <v>21.739130434782609</v>
      </c>
      <c r="Z626" s="2">
        <f t="shared" si="0"/>
        <v>21.739130434782609</v>
      </c>
      <c r="AA626" s="2">
        <f t="shared" si="0"/>
        <v>21.739130434782609</v>
      </c>
      <c r="AB626" s="2">
        <f t="shared" si="0"/>
        <v>21.739130434782609</v>
      </c>
      <c r="AC626" s="2">
        <f t="shared" si="0"/>
        <v>21.739130434782609</v>
      </c>
      <c r="AD626" s="2">
        <f t="shared" si="0"/>
        <v>21.739130434782609</v>
      </c>
      <c r="AE626" s="2">
        <f t="shared" si="0"/>
        <v>21.739130434782609</v>
      </c>
      <c r="AF626" s="2">
        <f t="shared" si="0"/>
        <v>21.739130434782609</v>
      </c>
      <c r="AG626" s="2">
        <f t="shared" ref="AG626:AR641" si="1">25/1.15</f>
        <v>21.739130434782609</v>
      </c>
      <c r="AH626" s="2">
        <f t="shared" si="1"/>
        <v>21.739130434782609</v>
      </c>
      <c r="AI626" s="2">
        <f t="shared" si="1"/>
        <v>21.739130434782609</v>
      </c>
      <c r="AJ626" s="2">
        <f t="shared" si="1"/>
        <v>21.739130434782609</v>
      </c>
      <c r="AK626" s="2">
        <f t="shared" si="1"/>
        <v>21.739130434782609</v>
      </c>
      <c r="AL626" s="2">
        <f t="shared" si="1"/>
        <v>21.739130434782609</v>
      </c>
      <c r="AM626" s="2">
        <f t="shared" si="1"/>
        <v>21.739130434782609</v>
      </c>
      <c r="AN626" s="2">
        <f t="shared" si="1"/>
        <v>21.739130434782609</v>
      </c>
      <c r="AO626" s="2">
        <f t="shared" si="1"/>
        <v>21.739130434782609</v>
      </c>
      <c r="AP626" s="2">
        <f t="shared" si="1"/>
        <v>21.739130434782609</v>
      </c>
      <c r="AQ626" s="2">
        <f t="shared" si="1"/>
        <v>21.739130434782609</v>
      </c>
      <c r="AR626" s="2">
        <f t="shared" si="1"/>
        <v>21.739130434782609</v>
      </c>
    </row>
    <row r="627" spans="1:44">
      <c r="A627" s="2">
        <v>1</v>
      </c>
      <c r="B627" s="2" t="s">
        <v>321</v>
      </c>
      <c r="C627" s="2"/>
      <c r="D627" s="2" t="s">
        <v>321</v>
      </c>
      <c r="E627" s="2">
        <v>9</v>
      </c>
      <c r="F627" s="2" t="s">
        <v>704</v>
      </c>
      <c r="G627" s="2" t="s">
        <v>659</v>
      </c>
      <c r="H627" s="2">
        <v>2</v>
      </c>
      <c r="I627" s="2" t="s">
        <v>212</v>
      </c>
      <c r="J627" s="67" t="s">
        <v>211</v>
      </c>
      <c r="K627" s="67" t="s">
        <v>695</v>
      </c>
      <c r="L627" s="69" t="s">
        <v>354</v>
      </c>
      <c r="M627" s="2"/>
      <c r="N627" s="2"/>
      <c r="O627" s="67">
        <v>0</v>
      </c>
      <c r="P627" s="2">
        <f t="shared" ref="P627:AE642" si="2">25/1.15</f>
        <v>21.739130434782609</v>
      </c>
      <c r="Q627" s="2">
        <f t="shared" si="0"/>
        <v>21.739130434782609</v>
      </c>
      <c r="R627" s="2">
        <f t="shared" si="0"/>
        <v>21.739130434782609</v>
      </c>
      <c r="S627" s="2">
        <f t="shared" si="0"/>
        <v>21.739130434782609</v>
      </c>
      <c r="T627" s="2">
        <f t="shared" si="0"/>
        <v>21.739130434782609</v>
      </c>
      <c r="U627" s="2">
        <f t="shared" si="0"/>
        <v>21.739130434782609</v>
      </c>
      <c r="V627" s="2">
        <f t="shared" si="0"/>
        <v>21.739130434782609</v>
      </c>
      <c r="W627" s="2">
        <f t="shared" si="0"/>
        <v>21.739130434782609</v>
      </c>
      <c r="X627" s="2">
        <f t="shared" si="0"/>
        <v>21.739130434782609</v>
      </c>
      <c r="Y627" s="2">
        <f t="shared" si="0"/>
        <v>21.739130434782609</v>
      </c>
      <c r="Z627" s="2">
        <f t="shared" si="0"/>
        <v>21.739130434782609</v>
      </c>
      <c r="AA627" s="2">
        <f t="shared" si="0"/>
        <v>21.739130434782609</v>
      </c>
      <c r="AB627" s="2">
        <f t="shared" si="0"/>
        <v>21.739130434782609</v>
      </c>
      <c r="AC627" s="2">
        <f t="shared" si="0"/>
        <v>21.739130434782609</v>
      </c>
      <c r="AD627" s="2">
        <f t="shared" si="0"/>
        <v>21.739130434782609</v>
      </c>
      <c r="AE627" s="2">
        <f t="shared" si="0"/>
        <v>21.739130434782609</v>
      </c>
      <c r="AF627" s="2">
        <f t="shared" si="0"/>
        <v>21.739130434782609</v>
      </c>
      <c r="AG627" s="2">
        <f t="shared" si="1"/>
        <v>21.739130434782609</v>
      </c>
      <c r="AH627" s="2">
        <f t="shared" si="1"/>
        <v>21.739130434782609</v>
      </c>
      <c r="AI627" s="2">
        <f t="shared" si="1"/>
        <v>21.739130434782609</v>
      </c>
      <c r="AJ627" s="2">
        <f t="shared" si="1"/>
        <v>21.739130434782609</v>
      </c>
      <c r="AK627" s="2">
        <f t="shared" si="1"/>
        <v>21.739130434782609</v>
      </c>
      <c r="AL627" s="2">
        <f t="shared" si="1"/>
        <v>21.739130434782609</v>
      </c>
      <c r="AM627" s="2">
        <f t="shared" si="1"/>
        <v>21.739130434782609</v>
      </c>
      <c r="AN627" s="2">
        <f t="shared" si="1"/>
        <v>21.739130434782609</v>
      </c>
      <c r="AO627" s="2">
        <f t="shared" si="1"/>
        <v>21.739130434782609</v>
      </c>
      <c r="AP627" s="2">
        <f t="shared" si="1"/>
        <v>21.739130434782609</v>
      </c>
      <c r="AQ627" s="2">
        <f t="shared" si="1"/>
        <v>21.739130434782609</v>
      </c>
      <c r="AR627" s="2">
        <f t="shared" si="1"/>
        <v>21.739130434782609</v>
      </c>
    </row>
    <row r="628" spans="1:44">
      <c r="A628" s="2">
        <v>1</v>
      </c>
      <c r="B628" s="2" t="s">
        <v>321</v>
      </c>
      <c r="C628" s="2"/>
      <c r="D628" s="2" t="s">
        <v>321</v>
      </c>
      <c r="E628" s="2">
        <v>9</v>
      </c>
      <c r="F628" s="2" t="s">
        <v>704</v>
      </c>
      <c r="G628" s="2" t="s">
        <v>659</v>
      </c>
      <c r="H628" s="2">
        <v>3</v>
      </c>
      <c r="I628" s="2" t="s">
        <v>213</v>
      </c>
      <c r="J628" s="67" t="s">
        <v>211</v>
      </c>
      <c r="K628" s="67" t="s">
        <v>695</v>
      </c>
      <c r="L628" s="69" t="s">
        <v>354</v>
      </c>
      <c r="M628" s="2"/>
      <c r="N628" s="2"/>
      <c r="O628" s="67">
        <v>0</v>
      </c>
      <c r="P628" s="2">
        <f t="shared" si="2"/>
        <v>21.739130434782609</v>
      </c>
      <c r="Q628" s="2">
        <f t="shared" si="0"/>
        <v>21.739130434782609</v>
      </c>
      <c r="R628" s="2">
        <f t="shared" si="0"/>
        <v>21.739130434782609</v>
      </c>
      <c r="S628" s="2">
        <f t="shared" si="0"/>
        <v>21.739130434782609</v>
      </c>
      <c r="T628" s="2">
        <f t="shared" si="0"/>
        <v>21.739130434782609</v>
      </c>
      <c r="U628" s="2">
        <f t="shared" si="0"/>
        <v>21.739130434782609</v>
      </c>
      <c r="V628" s="2">
        <f t="shared" si="0"/>
        <v>21.739130434782609</v>
      </c>
      <c r="W628" s="2">
        <f t="shared" si="0"/>
        <v>21.739130434782609</v>
      </c>
      <c r="X628" s="2">
        <f t="shared" si="0"/>
        <v>21.739130434782609</v>
      </c>
      <c r="Y628" s="2">
        <f t="shared" si="0"/>
        <v>21.739130434782609</v>
      </c>
      <c r="Z628" s="2">
        <f t="shared" si="0"/>
        <v>21.739130434782609</v>
      </c>
      <c r="AA628" s="2">
        <f t="shared" si="0"/>
        <v>21.739130434782609</v>
      </c>
      <c r="AB628" s="2">
        <f t="shared" si="0"/>
        <v>21.739130434782609</v>
      </c>
      <c r="AC628" s="2">
        <f t="shared" si="0"/>
        <v>21.739130434782609</v>
      </c>
      <c r="AD628" s="2">
        <f t="shared" si="0"/>
        <v>21.739130434782609</v>
      </c>
      <c r="AE628" s="2">
        <f t="shared" si="0"/>
        <v>21.739130434782609</v>
      </c>
      <c r="AF628" s="2">
        <f t="shared" si="0"/>
        <v>21.739130434782609</v>
      </c>
      <c r="AG628" s="2">
        <f t="shared" si="1"/>
        <v>21.739130434782609</v>
      </c>
      <c r="AH628" s="2">
        <f t="shared" si="1"/>
        <v>21.739130434782609</v>
      </c>
      <c r="AI628" s="2">
        <f t="shared" si="1"/>
        <v>21.739130434782609</v>
      </c>
      <c r="AJ628" s="2">
        <f t="shared" si="1"/>
        <v>21.739130434782609</v>
      </c>
      <c r="AK628" s="2">
        <f t="shared" si="1"/>
        <v>21.739130434782609</v>
      </c>
      <c r="AL628" s="2">
        <f t="shared" si="1"/>
        <v>21.739130434782609</v>
      </c>
      <c r="AM628" s="2">
        <f t="shared" si="1"/>
        <v>21.739130434782609</v>
      </c>
      <c r="AN628" s="2">
        <f t="shared" si="1"/>
        <v>21.739130434782609</v>
      </c>
      <c r="AO628" s="2">
        <f t="shared" si="1"/>
        <v>21.739130434782609</v>
      </c>
      <c r="AP628" s="2">
        <f t="shared" si="1"/>
        <v>21.739130434782609</v>
      </c>
      <c r="AQ628" s="2">
        <f t="shared" si="1"/>
        <v>21.739130434782609</v>
      </c>
      <c r="AR628" s="2">
        <f t="shared" si="1"/>
        <v>21.739130434782609</v>
      </c>
    </row>
    <row r="629" spans="1:44">
      <c r="A629" s="2">
        <v>1</v>
      </c>
      <c r="B629" s="2" t="s">
        <v>321</v>
      </c>
      <c r="C629" s="2"/>
      <c r="D629" s="2" t="s">
        <v>321</v>
      </c>
      <c r="E629" s="2">
        <v>9</v>
      </c>
      <c r="F629" s="2" t="s">
        <v>704</v>
      </c>
      <c r="G629" s="2" t="s">
        <v>659</v>
      </c>
      <c r="H629" s="2">
        <v>4</v>
      </c>
      <c r="I629" s="2" t="s">
        <v>214</v>
      </c>
      <c r="J629" s="67" t="s">
        <v>211</v>
      </c>
      <c r="K629" s="67" t="s">
        <v>695</v>
      </c>
      <c r="L629" s="69" t="s">
        <v>354</v>
      </c>
      <c r="M629" s="2"/>
      <c r="N629" s="2"/>
      <c r="O629" s="67">
        <v>0</v>
      </c>
      <c r="P629" s="2">
        <f t="shared" si="2"/>
        <v>21.739130434782609</v>
      </c>
      <c r="Q629" s="2">
        <f t="shared" si="0"/>
        <v>21.739130434782609</v>
      </c>
      <c r="R629" s="2">
        <f t="shared" si="0"/>
        <v>21.739130434782609</v>
      </c>
      <c r="S629" s="2">
        <f t="shared" si="0"/>
        <v>21.739130434782609</v>
      </c>
      <c r="T629" s="2">
        <f t="shared" si="0"/>
        <v>21.739130434782609</v>
      </c>
      <c r="U629" s="2">
        <f t="shared" si="0"/>
        <v>21.739130434782609</v>
      </c>
      <c r="V629" s="2">
        <f t="shared" si="0"/>
        <v>21.739130434782609</v>
      </c>
      <c r="W629" s="2">
        <f t="shared" si="0"/>
        <v>21.739130434782609</v>
      </c>
      <c r="X629" s="2">
        <f t="shared" si="0"/>
        <v>21.739130434782609</v>
      </c>
      <c r="Y629" s="2">
        <f t="shared" si="0"/>
        <v>21.739130434782609</v>
      </c>
      <c r="Z629" s="2">
        <f t="shared" si="0"/>
        <v>21.739130434782609</v>
      </c>
      <c r="AA629" s="2">
        <f t="shared" si="0"/>
        <v>21.739130434782609</v>
      </c>
      <c r="AB629" s="2">
        <f t="shared" si="0"/>
        <v>21.739130434782609</v>
      </c>
      <c r="AC629" s="2">
        <f t="shared" si="0"/>
        <v>21.739130434782609</v>
      </c>
      <c r="AD629" s="2">
        <f t="shared" si="0"/>
        <v>21.739130434782609</v>
      </c>
      <c r="AE629" s="2">
        <f t="shared" si="0"/>
        <v>21.739130434782609</v>
      </c>
      <c r="AF629" s="2">
        <f t="shared" si="0"/>
        <v>21.739130434782609</v>
      </c>
      <c r="AG629" s="2">
        <f t="shared" si="1"/>
        <v>21.739130434782609</v>
      </c>
      <c r="AH629" s="2">
        <f t="shared" si="1"/>
        <v>21.739130434782609</v>
      </c>
      <c r="AI629" s="2">
        <f t="shared" si="1"/>
        <v>21.739130434782609</v>
      </c>
      <c r="AJ629" s="2">
        <f t="shared" si="1"/>
        <v>21.739130434782609</v>
      </c>
      <c r="AK629" s="2">
        <f t="shared" si="1"/>
        <v>21.739130434782609</v>
      </c>
      <c r="AL629" s="2">
        <f t="shared" si="1"/>
        <v>21.739130434782609</v>
      </c>
      <c r="AM629" s="2">
        <f t="shared" si="1"/>
        <v>21.739130434782609</v>
      </c>
      <c r="AN629" s="2">
        <f t="shared" si="1"/>
        <v>21.739130434782609</v>
      </c>
      <c r="AO629" s="2">
        <f t="shared" si="1"/>
        <v>21.739130434782609</v>
      </c>
      <c r="AP629" s="2">
        <f t="shared" si="1"/>
        <v>21.739130434782609</v>
      </c>
      <c r="AQ629" s="2">
        <f t="shared" si="1"/>
        <v>21.739130434782609</v>
      </c>
      <c r="AR629" s="2">
        <f t="shared" si="1"/>
        <v>21.739130434782609</v>
      </c>
    </row>
    <row r="630" spans="1:44">
      <c r="A630" s="2">
        <v>1</v>
      </c>
      <c r="B630" s="2" t="s">
        <v>321</v>
      </c>
      <c r="C630" s="2"/>
      <c r="D630" s="2" t="s">
        <v>321</v>
      </c>
      <c r="E630" s="2">
        <v>9</v>
      </c>
      <c r="F630" s="2" t="s">
        <v>704</v>
      </c>
      <c r="G630" s="2" t="s">
        <v>659</v>
      </c>
      <c r="H630" s="2">
        <v>5</v>
      </c>
      <c r="I630" s="2" t="s">
        <v>215</v>
      </c>
      <c r="J630" s="67" t="s">
        <v>211</v>
      </c>
      <c r="K630" s="67" t="s">
        <v>695</v>
      </c>
      <c r="L630" s="69" t="s">
        <v>354</v>
      </c>
      <c r="M630" s="2"/>
      <c r="N630" s="2"/>
      <c r="O630" s="67">
        <v>0</v>
      </c>
      <c r="P630" s="2">
        <f t="shared" si="2"/>
        <v>21.739130434782609</v>
      </c>
      <c r="Q630" s="2">
        <f t="shared" si="0"/>
        <v>21.739130434782609</v>
      </c>
      <c r="R630" s="2">
        <f t="shared" si="0"/>
        <v>21.739130434782609</v>
      </c>
      <c r="S630" s="2">
        <f t="shared" si="0"/>
        <v>21.739130434782609</v>
      </c>
      <c r="T630" s="2">
        <f t="shared" si="0"/>
        <v>21.739130434782609</v>
      </c>
      <c r="U630" s="2">
        <f t="shared" si="0"/>
        <v>21.739130434782609</v>
      </c>
      <c r="V630" s="2">
        <f t="shared" si="0"/>
        <v>21.739130434782609</v>
      </c>
      <c r="W630" s="2">
        <f t="shared" si="0"/>
        <v>21.739130434782609</v>
      </c>
      <c r="X630" s="2">
        <f t="shared" si="0"/>
        <v>21.739130434782609</v>
      </c>
      <c r="Y630" s="2">
        <f t="shared" si="0"/>
        <v>21.739130434782609</v>
      </c>
      <c r="Z630" s="2">
        <f t="shared" si="0"/>
        <v>21.739130434782609</v>
      </c>
      <c r="AA630" s="2">
        <f t="shared" si="0"/>
        <v>21.739130434782609</v>
      </c>
      <c r="AB630" s="2">
        <f t="shared" si="0"/>
        <v>21.739130434782609</v>
      </c>
      <c r="AC630" s="2">
        <f t="shared" si="0"/>
        <v>21.739130434782609</v>
      </c>
      <c r="AD630" s="2">
        <f t="shared" si="0"/>
        <v>21.739130434782609</v>
      </c>
      <c r="AE630" s="2">
        <f t="shared" si="0"/>
        <v>21.739130434782609</v>
      </c>
      <c r="AF630" s="2">
        <f t="shared" si="0"/>
        <v>21.739130434782609</v>
      </c>
      <c r="AG630" s="2">
        <f t="shared" si="1"/>
        <v>21.739130434782609</v>
      </c>
      <c r="AH630" s="2">
        <f t="shared" si="1"/>
        <v>21.739130434782609</v>
      </c>
      <c r="AI630" s="2">
        <f t="shared" si="1"/>
        <v>21.739130434782609</v>
      </c>
      <c r="AJ630" s="2">
        <f t="shared" si="1"/>
        <v>21.739130434782609</v>
      </c>
      <c r="AK630" s="2">
        <f t="shared" si="1"/>
        <v>21.739130434782609</v>
      </c>
      <c r="AL630" s="2">
        <f t="shared" si="1"/>
        <v>21.739130434782609</v>
      </c>
      <c r="AM630" s="2">
        <f t="shared" si="1"/>
        <v>21.739130434782609</v>
      </c>
      <c r="AN630" s="2">
        <f t="shared" si="1"/>
        <v>21.739130434782609</v>
      </c>
      <c r="AO630" s="2">
        <f t="shared" si="1"/>
        <v>21.739130434782609</v>
      </c>
      <c r="AP630" s="2">
        <f t="shared" si="1"/>
        <v>21.739130434782609</v>
      </c>
      <c r="AQ630" s="2">
        <f t="shared" si="1"/>
        <v>21.739130434782609</v>
      </c>
      <c r="AR630" s="2">
        <f t="shared" si="1"/>
        <v>21.739130434782609</v>
      </c>
    </row>
    <row r="631" spans="1:44">
      <c r="A631" s="2">
        <v>1</v>
      </c>
      <c r="B631" s="2" t="s">
        <v>321</v>
      </c>
      <c r="C631" s="2"/>
      <c r="D631" s="2" t="s">
        <v>321</v>
      </c>
      <c r="E631" s="2">
        <v>9</v>
      </c>
      <c r="F631" s="2" t="s">
        <v>704</v>
      </c>
      <c r="G631" s="2" t="s">
        <v>659</v>
      </c>
      <c r="H631" s="2">
        <v>6</v>
      </c>
      <c r="I631" s="2" t="s">
        <v>216</v>
      </c>
      <c r="J631" s="67" t="s">
        <v>211</v>
      </c>
      <c r="K631" s="67" t="s">
        <v>695</v>
      </c>
      <c r="L631" s="69" t="s">
        <v>354</v>
      </c>
      <c r="M631" s="2"/>
      <c r="N631" s="2"/>
      <c r="O631" s="67">
        <v>0</v>
      </c>
      <c r="P631" s="2">
        <f t="shared" si="2"/>
        <v>21.739130434782609</v>
      </c>
      <c r="Q631" s="2">
        <f t="shared" si="0"/>
        <v>21.739130434782609</v>
      </c>
      <c r="R631" s="2">
        <f t="shared" si="0"/>
        <v>21.739130434782609</v>
      </c>
      <c r="S631" s="2">
        <f t="shared" si="0"/>
        <v>21.739130434782609</v>
      </c>
      <c r="T631" s="2">
        <f t="shared" si="0"/>
        <v>21.739130434782609</v>
      </c>
      <c r="U631" s="2">
        <f t="shared" si="0"/>
        <v>21.739130434782609</v>
      </c>
      <c r="V631" s="2">
        <f t="shared" si="0"/>
        <v>21.739130434782609</v>
      </c>
      <c r="W631" s="2">
        <f t="shared" si="0"/>
        <v>21.739130434782609</v>
      </c>
      <c r="X631" s="2">
        <f t="shared" si="0"/>
        <v>21.739130434782609</v>
      </c>
      <c r="Y631" s="2">
        <f t="shared" si="0"/>
        <v>21.739130434782609</v>
      </c>
      <c r="Z631" s="2">
        <f t="shared" si="0"/>
        <v>21.739130434782609</v>
      </c>
      <c r="AA631" s="2">
        <f t="shared" si="0"/>
        <v>21.739130434782609</v>
      </c>
      <c r="AB631" s="2">
        <f t="shared" si="0"/>
        <v>21.739130434782609</v>
      </c>
      <c r="AC631" s="2">
        <f t="shared" si="0"/>
        <v>21.739130434782609</v>
      </c>
      <c r="AD631" s="2">
        <f t="shared" si="0"/>
        <v>21.739130434782609</v>
      </c>
      <c r="AE631" s="2">
        <f t="shared" si="0"/>
        <v>21.739130434782609</v>
      </c>
      <c r="AF631" s="2">
        <f t="shared" si="0"/>
        <v>21.739130434782609</v>
      </c>
      <c r="AG631" s="2">
        <f t="shared" si="1"/>
        <v>21.739130434782609</v>
      </c>
      <c r="AH631" s="2">
        <f t="shared" si="1"/>
        <v>21.739130434782609</v>
      </c>
      <c r="AI631" s="2">
        <f t="shared" si="1"/>
        <v>21.739130434782609</v>
      </c>
      <c r="AJ631" s="2">
        <f t="shared" si="1"/>
        <v>21.739130434782609</v>
      </c>
      <c r="AK631" s="2">
        <f t="shared" si="1"/>
        <v>21.739130434782609</v>
      </c>
      <c r="AL631" s="2">
        <f t="shared" si="1"/>
        <v>21.739130434782609</v>
      </c>
      <c r="AM631" s="2">
        <f t="shared" si="1"/>
        <v>21.739130434782609</v>
      </c>
      <c r="AN631" s="2">
        <f t="shared" si="1"/>
        <v>21.739130434782609</v>
      </c>
      <c r="AO631" s="2">
        <f t="shared" si="1"/>
        <v>21.739130434782609</v>
      </c>
      <c r="AP631" s="2">
        <f t="shared" si="1"/>
        <v>21.739130434782609</v>
      </c>
      <c r="AQ631" s="2">
        <f t="shared" si="1"/>
        <v>21.739130434782609</v>
      </c>
      <c r="AR631" s="2">
        <f t="shared" si="1"/>
        <v>21.739130434782609</v>
      </c>
    </row>
    <row r="632" spans="1:44">
      <c r="A632" s="2">
        <v>1</v>
      </c>
      <c r="B632" s="2" t="s">
        <v>321</v>
      </c>
      <c r="C632" s="2"/>
      <c r="D632" s="2" t="s">
        <v>321</v>
      </c>
      <c r="E632" s="2">
        <v>9</v>
      </c>
      <c r="F632" s="2" t="s">
        <v>704</v>
      </c>
      <c r="G632" s="2" t="s">
        <v>659</v>
      </c>
      <c r="H632" s="2">
        <v>7</v>
      </c>
      <c r="I632" s="2" t="s">
        <v>217</v>
      </c>
      <c r="J632" s="67" t="s">
        <v>211</v>
      </c>
      <c r="K632" s="67" t="s">
        <v>695</v>
      </c>
      <c r="L632" s="69" t="s">
        <v>354</v>
      </c>
      <c r="M632" s="2"/>
      <c r="N632" s="2"/>
      <c r="O632" s="67">
        <v>0</v>
      </c>
      <c r="P632" s="2">
        <f t="shared" si="2"/>
        <v>21.739130434782609</v>
      </c>
      <c r="Q632" s="2">
        <f t="shared" si="0"/>
        <v>21.739130434782609</v>
      </c>
      <c r="R632" s="2">
        <f t="shared" si="0"/>
        <v>21.739130434782609</v>
      </c>
      <c r="S632" s="2">
        <f t="shared" si="0"/>
        <v>21.739130434782609</v>
      </c>
      <c r="T632" s="2">
        <f t="shared" si="0"/>
        <v>21.739130434782609</v>
      </c>
      <c r="U632" s="2">
        <f t="shared" si="0"/>
        <v>21.739130434782609</v>
      </c>
      <c r="V632" s="2">
        <f t="shared" si="0"/>
        <v>21.739130434782609</v>
      </c>
      <c r="W632" s="2">
        <f t="shared" si="0"/>
        <v>21.739130434782609</v>
      </c>
      <c r="X632" s="2">
        <f t="shared" si="0"/>
        <v>21.739130434782609</v>
      </c>
      <c r="Y632" s="2">
        <f t="shared" si="0"/>
        <v>21.739130434782609</v>
      </c>
      <c r="Z632" s="2">
        <f t="shared" si="0"/>
        <v>21.739130434782609</v>
      </c>
      <c r="AA632" s="2">
        <f t="shared" si="0"/>
        <v>21.739130434782609</v>
      </c>
      <c r="AB632" s="2">
        <f t="shared" si="0"/>
        <v>21.739130434782609</v>
      </c>
      <c r="AC632" s="2">
        <f t="shared" si="0"/>
        <v>21.739130434782609</v>
      </c>
      <c r="AD632" s="2">
        <f t="shared" si="0"/>
        <v>21.739130434782609</v>
      </c>
      <c r="AE632" s="2">
        <f t="shared" si="0"/>
        <v>21.739130434782609</v>
      </c>
      <c r="AF632" s="2">
        <f t="shared" si="0"/>
        <v>21.739130434782609</v>
      </c>
      <c r="AG632" s="2">
        <f t="shared" si="1"/>
        <v>21.739130434782609</v>
      </c>
      <c r="AH632" s="2">
        <f t="shared" si="1"/>
        <v>21.739130434782609</v>
      </c>
      <c r="AI632" s="2">
        <f t="shared" si="1"/>
        <v>21.739130434782609</v>
      </c>
      <c r="AJ632" s="2">
        <f t="shared" si="1"/>
        <v>21.739130434782609</v>
      </c>
      <c r="AK632" s="2">
        <f t="shared" si="1"/>
        <v>21.739130434782609</v>
      </c>
      <c r="AL632" s="2">
        <f t="shared" si="1"/>
        <v>21.739130434782609</v>
      </c>
      <c r="AM632" s="2">
        <f t="shared" si="1"/>
        <v>21.739130434782609</v>
      </c>
      <c r="AN632" s="2">
        <f t="shared" si="1"/>
        <v>21.739130434782609</v>
      </c>
      <c r="AO632" s="2">
        <f t="shared" si="1"/>
        <v>21.739130434782609</v>
      </c>
      <c r="AP632" s="2">
        <f t="shared" si="1"/>
        <v>21.739130434782609</v>
      </c>
      <c r="AQ632" s="2">
        <f t="shared" si="1"/>
        <v>21.739130434782609</v>
      </c>
      <c r="AR632" s="2">
        <f t="shared" si="1"/>
        <v>21.739130434782609</v>
      </c>
    </row>
    <row r="633" spans="1:44">
      <c r="A633" s="2">
        <v>1</v>
      </c>
      <c r="B633" s="2" t="s">
        <v>321</v>
      </c>
      <c r="C633" s="2"/>
      <c r="D633" s="2" t="s">
        <v>321</v>
      </c>
      <c r="E633" s="2">
        <v>9</v>
      </c>
      <c r="F633" s="2" t="s">
        <v>704</v>
      </c>
      <c r="G633" s="2" t="s">
        <v>659</v>
      </c>
      <c r="H633" s="2">
        <v>8</v>
      </c>
      <c r="I633" s="2" t="s">
        <v>218</v>
      </c>
      <c r="J633" s="67" t="s">
        <v>211</v>
      </c>
      <c r="K633" s="67" t="s">
        <v>695</v>
      </c>
      <c r="L633" s="69" t="s">
        <v>354</v>
      </c>
      <c r="M633" s="2"/>
      <c r="N633" s="2"/>
      <c r="O633" s="67">
        <v>0</v>
      </c>
      <c r="P633" s="2">
        <f t="shared" si="2"/>
        <v>21.739130434782609</v>
      </c>
      <c r="Q633" s="2">
        <f t="shared" si="0"/>
        <v>21.739130434782609</v>
      </c>
      <c r="R633" s="2">
        <f t="shared" si="0"/>
        <v>21.739130434782609</v>
      </c>
      <c r="S633" s="2">
        <f t="shared" si="0"/>
        <v>21.739130434782609</v>
      </c>
      <c r="T633" s="2">
        <f t="shared" si="0"/>
        <v>21.739130434782609</v>
      </c>
      <c r="U633" s="2">
        <f t="shared" si="0"/>
        <v>21.739130434782609</v>
      </c>
      <c r="V633" s="2">
        <f t="shared" si="0"/>
        <v>21.739130434782609</v>
      </c>
      <c r="W633" s="2">
        <f t="shared" si="0"/>
        <v>21.739130434782609</v>
      </c>
      <c r="X633" s="2">
        <f t="shared" si="0"/>
        <v>21.739130434782609</v>
      </c>
      <c r="Y633" s="2">
        <f t="shared" si="0"/>
        <v>21.739130434782609</v>
      </c>
      <c r="Z633" s="2">
        <f t="shared" si="0"/>
        <v>21.739130434782609</v>
      </c>
      <c r="AA633" s="2">
        <f t="shared" si="0"/>
        <v>21.739130434782609</v>
      </c>
      <c r="AB633" s="2">
        <f t="shared" si="0"/>
        <v>21.739130434782609</v>
      </c>
      <c r="AC633" s="2">
        <f t="shared" si="0"/>
        <v>21.739130434782609</v>
      </c>
      <c r="AD633" s="2">
        <f t="shared" si="0"/>
        <v>21.739130434782609</v>
      </c>
      <c r="AE633" s="2">
        <f t="shared" si="0"/>
        <v>21.739130434782609</v>
      </c>
      <c r="AF633" s="2">
        <f t="shared" si="0"/>
        <v>21.739130434782609</v>
      </c>
      <c r="AG633" s="2">
        <f t="shared" si="1"/>
        <v>21.739130434782609</v>
      </c>
      <c r="AH633" s="2">
        <f t="shared" si="1"/>
        <v>21.739130434782609</v>
      </c>
      <c r="AI633" s="2">
        <f t="shared" si="1"/>
        <v>21.739130434782609</v>
      </c>
      <c r="AJ633" s="2">
        <f t="shared" si="1"/>
        <v>21.739130434782609</v>
      </c>
      <c r="AK633" s="2">
        <f t="shared" si="1"/>
        <v>21.739130434782609</v>
      </c>
      <c r="AL633" s="2">
        <f t="shared" si="1"/>
        <v>21.739130434782609</v>
      </c>
      <c r="AM633" s="2">
        <f t="shared" si="1"/>
        <v>21.739130434782609</v>
      </c>
      <c r="AN633" s="2">
        <f t="shared" si="1"/>
        <v>21.739130434782609</v>
      </c>
      <c r="AO633" s="2">
        <f t="shared" si="1"/>
        <v>21.739130434782609</v>
      </c>
      <c r="AP633" s="2">
        <f t="shared" si="1"/>
        <v>21.739130434782609</v>
      </c>
      <c r="AQ633" s="2">
        <f t="shared" si="1"/>
        <v>21.739130434782609</v>
      </c>
      <c r="AR633" s="2">
        <f t="shared" si="1"/>
        <v>21.739130434782609</v>
      </c>
    </row>
    <row r="634" spans="1:44">
      <c r="A634" s="2">
        <v>1</v>
      </c>
      <c r="B634" s="2" t="s">
        <v>321</v>
      </c>
      <c r="C634" s="2"/>
      <c r="D634" s="2" t="s">
        <v>321</v>
      </c>
      <c r="E634" s="2">
        <v>9</v>
      </c>
      <c r="F634" s="2" t="s">
        <v>704</v>
      </c>
      <c r="G634" s="2" t="s">
        <v>659</v>
      </c>
      <c r="H634" s="2">
        <v>9</v>
      </c>
      <c r="I634" s="2" t="s">
        <v>219</v>
      </c>
      <c r="J634" s="67" t="s">
        <v>211</v>
      </c>
      <c r="K634" s="67" t="s">
        <v>695</v>
      </c>
      <c r="L634" s="69" t="s">
        <v>354</v>
      </c>
      <c r="M634" s="2"/>
      <c r="N634" s="2"/>
      <c r="O634" s="67">
        <v>0</v>
      </c>
      <c r="P634" s="2">
        <f t="shared" si="2"/>
        <v>21.739130434782609</v>
      </c>
      <c r="Q634" s="2">
        <f t="shared" si="0"/>
        <v>21.739130434782609</v>
      </c>
      <c r="R634" s="2">
        <f t="shared" si="0"/>
        <v>21.739130434782609</v>
      </c>
      <c r="S634" s="2">
        <f t="shared" si="0"/>
        <v>21.739130434782609</v>
      </c>
      <c r="T634" s="2">
        <f t="shared" si="0"/>
        <v>21.739130434782609</v>
      </c>
      <c r="U634" s="2">
        <f t="shared" si="0"/>
        <v>21.739130434782609</v>
      </c>
      <c r="V634" s="2">
        <f t="shared" si="0"/>
        <v>21.739130434782609</v>
      </c>
      <c r="W634" s="2">
        <f t="shared" si="0"/>
        <v>21.739130434782609</v>
      </c>
      <c r="X634" s="2">
        <f t="shared" si="0"/>
        <v>21.739130434782609</v>
      </c>
      <c r="Y634" s="2">
        <f t="shared" si="0"/>
        <v>21.739130434782609</v>
      </c>
      <c r="Z634" s="2">
        <f t="shared" si="0"/>
        <v>21.739130434782609</v>
      </c>
      <c r="AA634" s="2">
        <f t="shared" si="0"/>
        <v>21.739130434782609</v>
      </c>
      <c r="AB634" s="2">
        <f t="shared" si="0"/>
        <v>21.739130434782609</v>
      </c>
      <c r="AC634" s="2">
        <f t="shared" si="0"/>
        <v>21.739130434782609</v>
      </c>
      <c r="AD634" s="2">
        <f t="shared" si="0"/>
        <v>21.739130434782609</v>
      </c>
      <c r="AE634" s="2">
        <f t="shared" si="0"/>
        <v>21.739130434782609</v>
      </c>
      <c r="AF634" s="2">
        <f t="shared" si="0"/>
        <v>21.739130434782609</v>
      </c>
      <c r="AG634" s="2">
        <f t="shared" si="1"/>
        <v>21.739130434782609</v>
      </c>
      <c r="AH634" s="2">
        <f t="shared" si="1"/>
        <v>21.739130434782609</v>
      </c>
      <c r="AI634" s="2">
        <f t="shared" si="1"/>
        <v>21.739130434782609</v>
      </c>
      <c r="AJ634" s="2">
        <f t="shared" si="1"/>
        <v>21.739130434782609</v>
      </c>
      <c r="AK634" s="2">
        <f t="shared" si="1"/>
        <v>21.739130434782609</v>
      </c>
      <c r="AL634" s="2">
        <f t="shared" si="1"/>
        <v>21.739130434782609</v>
      </c>
      <c r="AM634" s="2">
        <f t="shared" si="1"/>
        <v>21.739130434782609</v>
      </c>
      <c r="AN634" s="2">
        <f t="shared" si="1"/>
        <v>21.739130434782609</v>
      </c>
      <c r="AO634" s="2">
        <f t="shared" si="1"/>
        <v>21.739130434782609</v>
      </c>
      <c r="AP634" s="2">
        <f t="shared" si="1"/>
        <v>21.739130434782609</v>
      </c>
      <c r="AQ634" s="2">
        <f t="shared" si="1"/>
        <v>21.739130434782609</v>
      </c>
      <c r="AR634" s="2">
        <f t="shared" si="1"/>
        <v>21.739130434782609</v>
      </c>
    </row>
    <row r="635" spans="1:44">
      <c r="A635" s="2">
        <v>1</v>
      </c>
      <c r="B635" s="2" t="s">
        <v>321</v>
      </c>
      <c r="C635" s="2"/>
      <c r="D635" s="2" t="s">
        <v>321</v>
      </c>
      <c r="E635" s="2">
        <v>9</v>
      </c>
      <c r="F635" s="2" t="s">
        <v>704</v>
      </c>
      <c r="G635" s="2" t="s">
        <v>659</v>
      </c>
      <c r="H635" s="2">
        <v>10</v>
      </c>
      <c r="I635" s="2" t="s">
        <v>220</v>
      </c>
      <c r="J635" s="67" t="s">
        <v>211</v>
      </c>
      <c r="K635" s="67" t="s">
        <v>695</v>
      </c>
      <c r="L635" s="69" t="s">
        <v>354</v>
      </c>
      <c r="M635" s="125"/>
      <c r="N635" s="125"/>
      <c r="O635" s="67">
        <v>0</v>
      </c>
      <c r="P635" s="2">
        <f t="shared" si="2"/>
        <v>21.739130434782609</v>
      </c>
      <c r="Q635" s="2">
        <f t="shared" si="0"/>
        <v>21.739130434782609</v>
      </c>
      <c r="R635" s="2">
        <f t="shared" si="0"/>
        <v>21.739130434782609</v>
      </c>
      <c r="S635" s="2">
        <f t="shared" si="0"/>
        <v>21.739130434782609</v>
      </c>
      <c r="T635" s="2">
        <f t="shared" si="0"/>
        <v>21.739130434782609</v>
      </c>
      <c r="U635" s="2">
        <f t="shared" si="0"/>
        <v>21.739130434782609</v>
      </c>
      <c r="V635" s="2">
        <f t="shared" si="0"/>
        <v>21.739130434782609</v>
      </c>
      <c r="W635" s="2">
        <f t="shared" si="0"/>
        <v>21.739130434782609</v>
      </c>
      <c r="X635" s="2">
        <f t="shared" si="0"/>
        <v>21.739130434782609</v>
      </c>
      <c r="Y635" s="2">
        <f t="shared" si="0"/>
        <v>21.739130434782609</v>
      </c>
      <c r="Z635" s="2">
        <f t="shared" si="0"/>
        <v>21.739130434782609</v>
      </c>
      <c r="AA635" s="2">
        <f t="shared" si="0"/>
        <v>21.739130434782609</v>
      </c>
      <c r="AB635" s="2">
        <f t="shared" si="0"/>
        <v>21.739130434782609</v>
      </c>
      <c r="AC635" s="2">
        <f t="shared" si="0"/>
        <v>21.739130434782609</v>
      </c>
      <c r="AD635" s="2">
        <f t="shared" si="0"/>
        <v>21.739130434782609</v>
      </c>
      <c r="AE635" s="2">
        <f t="shared" si="0"/>
        <v>21.739130434782609</v>
      </c>
      <c r="AF635" s="2">
        <f t="shared" si="0"/>
        <v>21.739130434782609</v>
      </c>
      <c r="AG635" s="2">
        <f t="shared" si="1"/>
        <v>21.739130434782609</v>
      </c>
      <c r="AH635" s="2">
        <f t="shared" si="1"/>
        <v>21.739130434782609</v>
      </c>
      <c r="AI635" s="2">
        <f t="shared" si="1"/>
        <v>21.739130434782609</v>
      </c>
      <c r="AJ635" s="2">
        <f t="shared" si="1"/>
        <v>21.739130434782609</v>
      </c>
      <c r="AK635" s="2">
        <f t="shared" si="1"/>
        <v>21.739130434782609</v>
      </c>
      <c r="AL635" s="2">
        <f t="shared" si="1"/>
        <v>21.739130434782609</v>
      </c>
      <c r="AM635" s="2">
        <f t="shared" si="1"/>
        <v>21.739130434782609</v>
      </c>
      <c r="AN635" s="2">
        <f t="shared" si="1"/>
        <v>21.739130434782609</v>
      </c>
      <c r="AO635" s="2">
        <f t="shared" si="1"/>
        <v>21.739130434782609</v>
      </c>
      <c r="AP635" s="2">
        <f t="shared" si="1"/>
        <v>21.739130434782609</v>
      </c>
      <c r="AQ635" s="2">
        <f t="shared" si="1"/>
        <v>21.739130434782609</v>
      </c>
      <c r="AR635" s="2">
        <f t="shared" si="1"/>
        <v>21.739130434782609</v>
      </c>
    </row>
    <row r="636" spans="1:44" ht="15" thickBot="1">
      <c r="A636" s="62">
        <v>1</v>
      </c>
      <c r="B636" s="62" t="s">
        <v>321</v>
      </c>
      <c r="C636" s="62"/>
      <c r="D636" s="62" t="s">
        <v>321</v>
      </c>
      <c r="E636" s="62">
        <v>9</v>
      </c>
      <c r="F636" s="62" t="s">
        <v>704</v>
      </c>
      <c r="G636" s="62" t="s">
        <v>659</v>
      </c>
      <c r="H636" s="2">
        <v>11</v>
      </c>
      <c r="I636" s="62" t="s">
        <v>221</v>
      </c>
      <c r="J636" s="92" t="s">
        <v>211</v>
      </c>
      <c r="K636" s="92" t="s">
        <v>695</v>
      </c>
      <c r="L636" s="108" t="s">
        <v>354</v>
      </c>
      <c r="M636" s="62"/>
      <c r="N636" s="62"/>
      <c r="O636" s="92">
        <v>0</v>
      </c>
      <c r="P636" s="2">
        <f t="shared" si="2"/>
        <v>21.739130434782609</v>
      </c>
      <c r="Q636" s="2">
        <f t="shared" si="0"/>
        <v>21.739130434782609</v>
      </c>
      <c r="R636" s="2">
        <f t="shared" si="0"/>
        <v>21.739130434782609</v>
      </c>
      <c r="S636" s="2">
        <f t="shared" si="0"/>
        <v>21.739130434782609</v>
      </c>
      <c r="T636" s="2">
        <f t="shared" si="0"/>
        <v>21.739130434782609</v>
      </c>
      <c r="U636" s="2">
        <f t="shared" si="0"/>
        <v>21.739130434782609</v>
      </c>
      <c r="V636" s="2">
        <f t="shared" si="0"/>
        <v>21.739130434782609</v>
      </c>
      <c r="W636" s="2">
        <f t="shared" si="0"/>
        <v>21.739130434782609</v>
      </c>
      <c r="X636" s="2">
        <f t="shared" si="0"/>
        <v>21.739130434782609</v>
      </c>
      <c r="Y636" s="2">
        <f t="shared" si="0"/>
        <v>21.739130434782609</v>
      </c>
      <c r="Z636" s="2">
        <f t="shared" si="0"/>
        <v>21.739130434782609</v>
      </c>
      <c r="AA636" s="2">
        <f t="shared" si="0"/>
        <v>21.739130434782609</v>
      </c>
      <c r="AB636" s="2">
        <f t="shared" si="0"/>
        <v>21.739130434782609</v>
      </c>
      <c r="AC636" s="2">
        <f t="shared" si="0"/>
        <v>21.739130434782609</v>
      </c>
      <c r="AD636" s="2">
        <f t="shared" si="0"/>
        <v>21.739130434782609</v>
      </c>
      <c r="AE636" s="2">
        <f t="shared" si="0"/>
        <v>21.739130434782609</v>
      </c>
      <c r="AF636" s="2">
        <f t="shared" si="0"/>
        <v>21.739130434782609</v>
      </c>
      <c r="AG636" s="2">
        <f t="shared" si="1"/>
        <v>21.739130434782609</v>
      </c>
      <c r="AH636" s="2">
        <f t="shared" si="1"/>
        <v>21.739130434782609</v>
      </c>
      <c r="AI636" s="2">
        <f t="shared" si="1"/>
        <v>21.739130434782609</v>
      </c>
      <c r="AJ636" s="2">
        <f t="shared" si="1"/>
        <v>21.739130434782609</v>
      </c>
      <c r="AK636" s="2">
        <f t="shared" si="1"/>
        <v>21.739130434782609</v>
      </c>
      <c r="AL636" s="2">
        <f t="shared" si="1"/>
        <v>21.739130434782609</v>
      </c>
      <c r="AM636" s="2">
        <f t="shared" si="1"/>
        <v>21.739130434782609</v>
      </c>
      <c r="AN636" s="2">
        <f t="shared" si="1"/>
        <v>21.739130434782609</v>
      </c>
      <c r="AO636" s="2">
        <f t="shared" si="1"/>
        <v>21.739130434782609</v>
      </c>
      <c r="AP636" s="2">
        <f t="shared" si="1"/>
        <v>21.739130434782609</v>
      </c>
      <c r="AQ636" s="2">
        <f t="shared" si="1"/>
        <v>21.739130434782609</v>
      </c>
      <c r="AR636" s="2">
        <f t="shared" si="1"/>
        <v>21.739130434782609</v>
      </c>
    </row>
    <row r="637" spans="1:44">
      <c r="A637" s="2">
        <v>1</v>
      </c>
      <c r="B637" s="2" t="s">
        <v>321</v>
      </c>
      <c r="C637" s="2"/>
      <c r="D637" s="2" t="s">
        <v>321</v>
      </c>
      <c r="E637" s="2">
        <v>9</v>
      </c>
      <c r="F637" s="2" t="s">
        <v>704</v>
      </c>
      <c r="G637" s="2" t="s">
        <v>659</v>
      </c>
      <c r="H637" s="61">
        <v>12</v>
      </c>
      <c r="I637" s="61" t="s">
        <v>222</v>
      </c>
      <c r="J637" s="91" t="s">
        <v>211</v>
      </c>
      <c r="K637" s="67" t="s">
        <v>695</v>
      </c>
      <c r="L637" s="69" t="s">
        <v>354</v>
      </c>
      <c r="M637" s="2"/>
      <c r="N637" s="2"/>
      <c r="O637" s="67">
        <v>0</v>
      </c>
      <c r="P637" s="2">
        <f t="shared" si="2"/>
        <v>21.739130434782609</v>
      </c>
      <c r="Q637" s="2">
        <f t="shared" si="0"/>
        <v>21.739130434782609</v>
      </c>
      <c r="R637" s="2">
        <f t="shared" si="0"/>
        <v>21.739130434782609</v>
      </c>
      <c r="S637" s="2">
        <f t="shared" si="0"/>
        <v>21.739130434782609</v>
      </c>
      <c r="T637" s="2">
        <f t="shared" si="0"/>
        <v>21.739130434782609</v>
      </c>
      <c r="U637" s="2">
        <f t="shared" si="0"/>
        <v>21.739130434782609</v>
      </c>
      <c r="V637" s="2">
        <f t="shared" si="0"/>
        <v>21.739130434782609</v>
      </c>
      <c r="W637" s="2">
        <f t="shared" si="0"/>
        <v>21.739130434782609</v>
      </c>
      <c r="X637" s="2">
        <f t="shared" si="0"/>
        <v>21.739130434782609</v>
      </c>
      <c r="Y637" s="2">
        <f t="shared" si="0"/>
        <v>21.739130434782609</v>
      </c>
      <c r="Z637" s="2">
        <f t="shared" si="0"/>
        <v>21.739130434782609</v>
      </c>
      <c r="AA637" s="2">
        <f t="shared" si="0"/>
        <v>21.739130434782609</v>
      </c>
      <c r="AB637" s="2">
        <f t="shared" si="0"/>
        <v>21.739130434782609</v>
      </c>
      <c r="AC637" s="2">
        <f t="shared" si="0"/>
        <v>21.739130434782609</v>
      </c>
      <c r="AD637" s="2">
        <f t="shared" si="0"/>
        <v>21.739130434782609</v>
      </c>
      <c r="AE637" s="2">
        <f t="shared" si="0"/>
        <v>21.739130434782609</v>
      </c>
      <c r="AF637" s="2">
        <f t="shared" si="0"/>
        <v>21.739130434782609</v>
      </c>
      <c r="AG637" s="2">
        <f t="shared" si="1"/>
        <v>21.739130434782609</v>
      </c>
      <c r="AH637" s="2">
        <f t="shared" si="1"/>
        <v>21.739130434782609</v>
      </c>
      <c r="AI637" s="2">
        <f t="shared" si="1"/>
        <v>21.739130434782609</v>
      </c>
      <c r="AJ637" s="2">
        <f t="shared" si="1"/>
        <v>21.739130434782609</v>
      </c>
      <c r="AK637" s="2">
        <f t="shared" si="1"/>
        <v>21.739130434782609</v>
      </c>
      <c r="AL637" s="2">
        <f t="shared" si="1"/>
        <v>21.739130434782609</v>
      </c>
      <c r="AM637" s="2">
        <f t="shared" si="1"/>
        <v>21.739130434782609</v>
      </c>
      <c r="AN637" s="2">
        <f t="shared" si="1"/>
        <v>21.739130434782609</v>
      </c>
      <c r="AO637" s="2">
        <f t="shared" si="1"/>
        <v>21.739130434782609</v>
      </c>
      <c r="AP637" s="2">
        <f t="shared" si="1"/>
        <v>21.739130434782609</v>
      </c>
      <c r="AQ637" s="2">
        <f t="shared" si="1"/>
        <v>21.739130434782609</v>
      </c>
      <c r="AR637" s="2">
        <f t="shared" si="1"/>
        <v>21.739130434782609</v>
      </c>
    </row>
    <row r="638" spans="1:44">
      <c r="A638" s="2">
        <v>1</v>
      </c>
      <c r="B638" s="2" t="s">
        <v>321</v>
      </c>
      <c r="C638" s="2"/>
      <c r="D638" s="2" t="s">
        <v>321</v>
      </c>
      <c r="E638" s="2">
        <v>9</v>
      </c>
      <c r="F638" s="2" t="s">
        <v>704</v>
      </c>
      <c r="G638" s="2" t="s">
        <v>659</v>
      </c>
      <c r="H638" s="2">
        <v>13</v>
      </c>
      <c r="I638" s="2" t="s">
        <v>223</v>
      </c>
      <c r="J638" s="67" t="s">
        <v>211</v>
      </c>
      <c r="K638" s="67" t="s">
        <v>695</v>
      </c>
      <c r="L638" s="69" t="s">
        <v>354</v>
      </c>
      <c r="M638" s="2"/>
      <c r="N638" s="2"/>
      <c r="O638" s="67">
        <v>0</v>
      </c>
      <c r="P638" s="2">
        <f t="shared" si="2"/>
        <v>21.739130434782609</v>
      </c>
      <c r="Q638" s="2">
        <f t="shared" si="0"/>
        <v>21.739130434782609</v>
      </c>
      <c r="R638" s="2">
        <f t="shared" si="0"/>
        <v>21.739130434782609</v>
      </c>
      <c r="S638" s="2">
        <f t="shared" si="0"/>
        <v>21.739130434782609</v>
      </c>
      <c r="T638" s="2">
        <f t="shared" si="0"/>
        <v>21.739130434782609</v>
      </c>
      <c r="U638" s="2">
        <f t="shared" si="0"/>
        <v>21.739130434782609</v>
      </c>
      <c r="V638" s="2">
        <f t="shared" si="0"/>
        <v>21.739130434782609</v>
      </c>
      <c r="W638" s="2">
        <f t="shared" si="0"/>
        <v>21.739130434782609</v>
      </c>
      <c r="X638" s="2">
        <f t="shared" si="0"/>
        <v>21.739130434782609</v>
      </c>
      <c r="Y638" s="2">
        <f t="shared" si="0"/>
        <v>21.739130434782609</v>
      </c>
      <c r="Z638" s="2">
        <f t="shared" si="0"/>
        <v>21.739130434782609</v>
      </c>
      <c r="AA638" s="2">
        <f t="shared" si="0"/>
        <v>21.739130434782609</v>
      </c>
      <c r="AB638" s="2">
        <f t="shared" si="0"/>
        <v>21.739130434782609</v>
      </c>
      <c r="AC638" s="2">
        <f t="shared" si="0"/>
        <v>21.739130434782609</v>
      </c>
      <c r="AD638" s="2">
        <f t="shared" si="0"/>
        <v>21.739130434782609</v>
      </c>
      <c r="AE638" s="2">
        <f t="shared" si="0"/>
        <v>21.739130434782609</v>
      </c>
      <c r="AF638" s="2">
        <f t="shared" si="0"/>
        <v>21.739130434782609</v>
      </c>
      <c r="AG638" s="2">
        <f t="shared" si="1"/>
        <v>21.739130434782609</v>
      </c>
      <c r="AH638" s="2">
        <f t="shared" si="1"/>
        <v>21.739130434782609</v>
      </c>
      <c r="AI638" s="2">
        <f t="shared" si="1"/>
        <v>21.739130434782609</v>
      </c>
      <c r="AJ638" s="2">
        <f t="shared" si="1"/>
        <v>21.739130434782609</v>
      </c>
      <c r="AK638" s="2">
        <f t="shared" si="1"/>
        <v>21.739130434782609</v>
      </c>
      <c r="AL638" s="2">
        <f t="shared" si="1"/>
        <v>21.739130434782609</v>
      </c>
      <c r="AM638" s="2">
        <f t="shared" si="1"/>
        <v>21.739130434782609</v>
      </c>
      <c r="AN638" s="2">
        <f t="shared" si="1"/>
        <v>21.739130434782609</v>
      </c>
      <c r="AO638" s="2">
        <f t="shared" si="1"/>
        <v>21.739130434782609</v>
      </c>
      <c r="AP638" s="2">
        <f t="shared" si="1"/>
        <v>21.739130434782609</v>
      </c>
      <c r="AQ638" s="2">
        <f t="shared" si="1"/>
        <v>21.739130434782609</v>
      </c>
      <c r="AR638" s="2">
        <f t="shared" si="1"/>
        <v>21.739130434782609</v>
      </c>
    </row>
    <row r="639" spans="1:44">
      <c r="A639" s="2">
        <v>1</v>
      </c>
      <c r="B639" s="2" t="s">
        <v>321</v>
      </c>
      <c r="C639" s="2"/>
      <c r="D639" s="2" t="s">
        <v>321</v>
      </c>
      <c r="E639" s="2">
        <v>9</v>
      </c>
      <c r="F639" s="2" t="s">
        <v>704</v>
      </c>
      <c r="G639" s="2" t="s">
        <v>659</v>
      </c>
      <c r="H639" s="2">
        <v>14</v>
      </c>
      <c r="I639" s="2" t="s">
        <v>224</v>
      </c>
      <c r="J639" s="67" t="s">
        <v>211</v>
      </c>
      <c r="K639" s="67" t="s">
        <v>695</v>
      </c>
      <c r="L639" s="69" t="s">
        <v>354</v>
      </c>
      <c r="M639" s="2"/>
      <c r="N639" s="2"/>
      <c r="O639" s="67">
        <v>0</v>
      </c>
      <c r="P639" s="2">
        <f t="shared" si="2"/>
        <v>21.739130434782609</v>
      </c>
      <c r="Q639" s="2">
        <f t="shared" si="0"/>
        <v>21.739130434782609</v>
      </c>
      <c r="R639" s="2">
        <f t="shared" si="0"/>
        <v>21.739130434782609</v>
      </c>
      <c r="S639" s="2">
        <f t="shared" si="0"/>
        <v>21.739130434782609</v>
      </c>
      <c r="T639" s="2">
        <f t="shared" si="0"/>
        <v>21.739130434782609</v>
      </c>
      <c r="U639" s="2">
        <f t="shared" si="0"/>
        <v>21.739130434782609</v>
      </c>
      <c r="V639" s="2">
        <f t="shared" si="0"/>
        <v>21.739130434782609</v>
      </c>
      <c r="W639" s="2">
        <f t="shared" si="0"/>
        <v>21.739130434782609</v>
      </c>
      <c r="X639" s="2">
        <f t="shared" si="0"/>
        <v>21.739130434782609</v>
      </c>
      <c r="Y639" s="2">
        <f t="shared" si="0"/>
        <v>21.739130434782609</v>
      </c>
      <c r="Z639" s="2">
        <f t="shared" si="0"/>
        <v>21.739130434782609</v>
      </c>
      <c r="AA639" s="2">
        <f t="shared" si="0"/>
        <v>21.739130434782609</v>
      </c>
      <c r="AB639" s="2">
        <f t="shared" si="0"/>
        <v>21.739130434782609</v>
      </c>
      <c r="AC639" s="2">
        <f t="shared" si="0"/>
        <v>21.739130434782609</v>
      </c>
      <c r="AD639" s="2">
        <f t="shared" si="0"/>
        <v>21.739130434782609</v>
      </c>
      <c r="AE639" s="2">
        <f t="shared" si="0"/>
        <v>21.739130434782609</v>
      </c>
      <c r="AF639" s="2">
        <f t="shared" si="0"/>
        <v>21.739130434782609</v>
      </c>
      <c r="AG639" s="2">
        <f t="shared" si="1"/>
        <v>21.739130434782609</v>
      </c>
      <c r="AH639" s="2">
        <f t="shared" si="1"/>
        <v>21.739130434782609</v>
      </c>
      <c r="AI639" s="2">
        <f t="shared" si="1"/>
        <v>21.739130434782609</v>
      </c>
      <c r="AJ639" s="2">
        <f t="shared" si="1"/>
        <v>21.739130434782609</v>
      </c>
      <c r="AK639" s="2">
        <f t="shared" si="1"/>
        <v>21.739130434782609</v>
      </c>
      <c r="AL639" s="2">
        <f t="shared" si="1"/>
        <v>21.739130434782609</v>
      </c>
      <c r="AM639" s="2">
        <f t="shared" si="1"/>
        <v>21.739130434782609</v>
      </c>
      <c r="AN639" s="2">
        <f t="shared" si="1"/>
        <v>21.739130434782609</v>
      </c>
      <c r="AO639" s="2">
        <f t="shared" si="1"/>
        <v>21.739130434782609</v>
      </c>
      <c r="AP639" s="2">
        <f t="shared" si="1"/>
        <v>21.739130434782609</v>
      </c>
      <c r="AQ639" s="2">
        <f t="shared" si="1"/>
        <v>21.739130434782609</v>
      </c>
      <c r="AR639" s="2">
        <f t="shared" si="1"/>
        <v>21.739130434782609</v>
      </c>
    </row>
    <row r="640" spans="1:44">
      <c r="A640" s="2">
        <v>1</v>
      </c>
      <c r="B640" s="2" t="s">
        <v>321</v>
      </c>
      <c r="C640" s="2"/>
      <c r="D640" s="2" t="s">
        <v>321</v>
      </c>
      <c r="E640" s="2">
        <v>9</v>
      </c>
      <c r="F640" s="2" t="s">
        <v>704</v>
      </c>
      <c r="G640" s="2" t="s">
        <v>659</v>
      </c>
      <c r="H640" s="2">
        <v>15</v>
      </c>
      <c r="I640" s="2" t="s">
        <v>225</v>
      </c>
      <c r="J640" s="67" t="s">
        <v>211</v>
      </c>
      <c r="K640" s="67" t="s">
        <v>695</v>
      </c>
      <c r="L640" s="69" t="s">
        <v>354</v>
      </c>
      <c r="M640" s="2"/>
      <c r="N640" s="2"/>
      <c r="O640" s="67">
        <v>0</v>
      </c>
      <c r="P640" s="2">
        <f t="shared" si="2"/>
        <v>21.739130434782609</v>
      </c>
      <c r="Q640" s="2">
        <f t="shared" si="0"/>
        <v>21.739130434782609</v>
      </c>
      <c r="R640" s="2">
        <f t="shared" si="0"/>
        <v>21.739130434782609</v>
      </c>
      <c r="S640" s="2">
        <f t="shared" si="0"/>
        <v>21.739130434782609</v>
      </c>
      <c r="T640" s="2">
        <f t="shared" si="0"/>
        <v>21.739130434782609</v>
      </c>
      <c r="U640" s="2">
        <f t="shared" si="0"/>
        <v>21.739130434782609</v>
      </c>
      <c r="V640" s="2">
        <f t="shared" si="0"/>
        <v>21.739130434782609</v>
      </c>
      <c r="W640" s="2">
        <f t="shared" si="0"/>
        <v>21.739130434782609</v>
      </c>
      <c r="X640" s="2">
        <f t="shared" si="0"/>
        <v>21.739130434782609</v>
      </c>
      <c r="Y640" s="2">
        <f t="shared" si="0"/>
        <v>21.739130434782609</v>
      </c>
      <c r="Z640" s="2">
        <f t="shared" si="0"/>
        <v>21.739130434782609</v>
      </c>
      <c r="AA640" s="2">
        <f t="shared" si="0"/>
        <v>21.739130434782609</v>
      </c>
      <c r="AB640" s="2">
        <f t="shared" si="0"/>
        <v>21.739130434782609</v>
      </c>
      <c r="AC640" s="2">
        <f t="shared" si="0"/>
        <v>21.739130434782609</v>
      </c>
      <c r="AD640" s="2">
        <f t="shared" si="0"/>
        <v>21.739130434782609</v>
      </c>
      <c r="AE640" s="2">
        <f t="shared" si="0"/>
        <v>21.739130434782609</v>
      </c>
      <c r="AF640" s="2">
        <f t="shared" si="0"/>
        <v>21.739130434782609</v>
      </c>
      <c r="AG640" s="2">
        <f t="shared" si="1"/>
        <v>21.739130434782609</v>
      </c>
      <c r="AH640" s="2">
        <f t="shared" si="1"/>
        <v>21.739130434782609</v>
      </c>
      <c r="AI640" s="2">
        <f t="shared" si="1"/>
        <v>21.739130434782609</v>
      </c>
      <c r="AJ640" s="2">
        <f t="shared" si="1"/>
        <v>21.739130434782609</v>
      </c>
      <c r="AK640" s="2">
        <f t="shared" si="1"/>
        <v>21.739130434782609</v>
      </c>
      <c r="AL640" s="2">
        <f t="shared" si="1"/>
        <v>21.739130434782609</v>
      </c>
      <c r="AM640" s="2">
        <f t="shared" si="1"/>
        <v>21.739130434782609</v>
      </c>
      <c r="AN640" s="2">
        <f t="shared" si="1"/>
        <v>21.739130434782609</v>
      </c>
      <c r="AO640" s="2">
        <f t="shared" si="1"/>
        <v>21.739130434782609</v>
      </c>
      <c r="AP640" s="2">
        <f t="shared" si="1"/>
        <v>21.739130434782609</v>
      </c>
      <c r="AQ640" s="2">
        <f t="shared" si="1"/>
        <v>21.739130434782609</v>
      </c>
      <c r="AR640" s="2">
        <f t="shared" si="1"/>
        <v>21.739130434782609</v>
      </c>
    </row>
    <row r="641" spans="1:44">
      <c r="A641" s="2">
        <v>1</v>
      </c>
      <c r="B641" s="2" t="s">
        <v>321</v>
      </c>
      <c r="C641" s="2"/>
      <c r="D641" s="2" t="s">
        <v>321</v>
      </c>
      <c r="E641" s="2">
        <v>9</v>
      </c>
      <c r="F641" s="2" t="s">
        <v>704</v>
      </c>
      <c r="G641" s="2" t="s">
        <v>659</v>
      </c>
      <c r="H641" s="2">
        <v>16</v>
      </c>
      <c r="I641" s="2" t="s">
        <v>226</v>
      </c>
      <c r="J641" s="67" t="s">
        <v>211</v>
      </c>
      <c r="K641" s="67" t="s">
        <v>695</v>
      </c>
      <c r="L641" s="69" t="s">
        <v>354</v>
      </c>
      <c r="M641" s="2"/>
      <c r="N641" s="2"/>
      <c r="O641" s="67">
        <v>0</v>
      </c>
      <c r="P641" s="2">
        <f t="shared" si="2"/>
        <v>21.739130434782609</v>
      </c>
      <c r="Q641" s="2">
        <f t="shared" si="0"/>
        <v>21.739130434782609</v>
      </c>
      <c r="R641" s="2">
        <f t="shared" si="0"/>
        <v>21.739130434782609</v>
      </c>
      <c r="S641" s="2">
        <f t="shared" si="0"/>
        <v>21.739130434782609</v>
      </c>
      <c r="T641" s="2">
        <f t="shared" si="0"/>
        <v>21.739130434782609</v>
      </c>
      <c r="U641" s="2">
        <f t="shared" si="0"/>
        <v>21.739130434782609</v>
      </c>
      <c r="V641" s="2">
        <f t="shared" si="0"/>
        <v>21.739130434782609</v>
      </c>
      <c r="W641" s="2">
        <f t="shared" si="0"/>
        <v>21.739130434782609</v>
      </c>
      <c r="X641" s="2">
        <f t="shared" si="0"/>
        <v>21.739130434782609</v>
      </c>
      <c r="Y641" s="2">
        <f t="shared" si="0"/>
        <v>21.739130434782609</v>
      </c>
      <c r="Z641" s="2">
        <f t="shared" si="0"/>
        <v>21.739130434782609</v>
      </c>
      <c r="AA641" s="2">
        <f t="shared" si="0"/>
        <v>21.739130434782609</v>
      </c>
      <c r="AB641" s="2">
        <f t="shared" si="0"/>
        <v>21.739130434782609</v>
      </c>
      <c r="AC641" s="2">
        <f t="shared" si="0"/>
        <v>21.739130434782609</v>
      </c>
      <c r="AD641" s="2">
        <f t="shared" si="0"/>
        <v>21.739130434782609</v>
      </c>
      <c r="AE641" s="2">
        <f t="shared" si="0"/>
        <v>21.739130434782609</v>
      </c>
      <c r="AF641" s="2">
        <f t="shared" ref="AF641:AR642" si="3">25/1.15</f>
        <v>21.739130434782609</v>
      </c>
      <c r="AG641" s="2">
        <f t="shared" si="1"/>
        <v>21.739130434782609</v>
      </c>
      <c r="AH641" s="2">
        <f t="shared" si="1"/>
        <v>21.739130434782609</v>
      </c>
      <c r="AI641" s="2">
        <f t="shared" si="1"/>
        <v>21.739130434782609</v>
      </c>
      <c r="AJ641" s="2">
        <f t="shared" si="1"/>
        <v>21.739130434782609</v>
      </c>
      <c r="AK641" s="2">
        <f t="shared" si="1"/>
        <v>21.739130434782609</v>
      </c>
      <c r="AL641" s="2">
        <f t="shared" si="1"/>
        <v>21.739130434782609</v>
      </c>
      <c r="AM641" s="2">
        <f t="shared" si="1"/>
        <v>21.739130434782609</v>
      </c>
      <c r="AN641" s="2">
        <f t="shared" si="1"/>
        <v>21.739130434782609</v>
      </c>
      <c r="AO641" s="2">
        <f t="shared" si="1"/>
        <v>21.739130434782609</v>
      </c>
      <c r="AP641" s="2">
        <f t="shared" si="1"/>
        <v>21.739130434782609</v>
      </c>
      <c r="AQ641" s="2">
        <f t="shared" si="1"/>
        <v>21.739130434782609</v>
      </c>
      <c r="AR641" s="2">
        <f t="shared" si="1"/>
        <v>21.739130434782609</v>
      </c>
    </row>
    <row r="642" spans="1:44">
      <c r="A642" s="2">
        <v>1</v>
      </c>
      <c r="B642" s="2" t="s">
        <v>321</v>
      </c>
      <c r="C642" s="2"/>
      <c r="D642" s="2" t="s">
        <v>321</v>
      </c>
      <c r="E642" s="2">
        <v>9</v>
      </c>
      <c r="F642" s="2" t="s">
        <v>704</v>
      </c>
      <c r="G642" s="2" t="s">
        <v>659</v>
      </c>
      <c r="H642" s="2">
        <v>17</v>
      </c>
      <c r="I642" s="2" t="s">
        <v>227</v>
      </c>
      <c r="J642" s="67" t="s">
        <v>211</v>
      </c>
      <c r="K642" s="67" t="s">
        <v>695</v>
      </c>
      <c r="L642" s="69" t="s">
        <v>354</v>
      </c>
      <c r="M642" s="2"/>
      <c r="N642" s="2"/>
      <c r="O642" s="67">
        <v>0</v>
      </c>
      <c r="P642" s="2">
        <f t="shared" si="2"/>
        <v>21.739130434782609</v>
      </c>
      <c r="Q642" s="2">
        <f t="shared" si="2"/>
        <v>21.739130434782609</v>
      </c>
      <c r="R642" s="2">
        <f t="shared" si="2"/>
        <v>21.739130434782609</v>
      </c>
      <c r="S642" s="2">
        <f t="shared" si="2"/>
        <v>21.739130434782609</v>
      </c>
      <c r="T642" s="2">
        <f t="shared" si="2"/>
        <v>21.739130434782609</v>
      </c>
      <c r="U642" s="2">
        <f t="shared" si="2"/>
        <v>21.739130434782609</v>
      </c>
      <c r="V642" s="2">
        <f t="shared" si="2"/>
        <v>21.739130434782609</v>
      </c>
      <c r="W642" s="2">
        <f t="shared" si="2"/>
        <v>21.739130434782609</v>
      </c>
      <c r="X642" s="2">
        <f t="shared" si="2"/>
        <v>21.739130434782609</v>
      </c>
      <c r="Y642" s="2">
        <f t="shared" si="2"/>
        <v>21.739130434782609</v>
      </c>
      <c r="Z642" s="2">
        <f t="shared" si="2"/>
        <v>21.739130434782609</v>
      </c>
      <c r="AA642" s="2">
        <f t="shared" si="2"/>
        <v>21.739130434782609</v>
      </c>
      <c r="AB642" s="2">
        <f t="shared" si="2"/>
        <v>21.739130434782609</v>
      </c>
      <c r="AC642" s="2">
        <f t="shared" si="2"/>
        <v>21.739130434782609</v>
      </c>
      <c r="AD642" s="2">
        <f t="shared" si="2"/>
        <v>21.739130434782609</v>
      </c>
      <c r="AE642" s="2">
        <f t="shared" si="2"/>
        <v>21.739130434782609</v>
      </c>
      <c r="AF642" s="2">
        <f t="shared" si="3"/>
        <v>21.739130434782609</v>
      </c>
      <c r="AG642" s="2">
        <f t="shared" si="3"/>
        <v>21.739130434782609</v>
      </c>
      <c r="AH642" s="2">
        <f t="shared" si="3"/>
        <v>21.739130434782609</v>
      </c>
      <c r="AI642" s="2">
        <f t="shared" si="3"/>
        <v>21.739130434782609</v>
      </c>
      <c r="AJ642" s="2">
        <f t="shared" si="3"/>
        <v>21.739130434782609</v>
      </c>
      <c r="AK642" s="2">
        <f t="shared" si="3"/>
        <v>21.739130434782609</v>
      </c>
      <c r="AL642" s="2">
        <f t="shared" si="3"/>
        <v>21.739130434782609</v>
      </c>
      <c r="AM642" s="2">
        <f t="shared" si="3"/>
        <v>21.739130434782609</v>
      </c>
      <c r="AN642" s="2">
        <f t="shared" si="3"/>
        <v>21.739130434782609</v>
      </c>
      <c r="AO642" s="2">
        <f t="shared" si="3"/>
        <v>21.739130434782609</v>
      </c>
      <c r="AP642" s="2">
        <f t="shared" si="3"/>
        <v>21.739130434782609</v>
      </c>
      <c r="AQ642" s="2">
        <f t="shared" si="3"/>
        <v>21.739130434782609</v>
      </c>
      <c r="AR642" s="2">
        <f t="shared" si="3"/>
        <v>21.739130434782609</v>
      </c>
    </row>
    <row r="643" spans="1:44">
      <c r="A643" s="2">
        <v>1</v>
      </c>
      <c r="B643" s="2" t="s">
        <v>321</v>
      </c>
      <c r="C643" s="2"/>
      <c r="D643" s="2" t="s">
        <v>321</v>
      </c>
      <c r="E643" s="2">
        <v>9</v>
      </c>
      <c r="F643" s="2" t="s">
        <v>704</v>
      </c>
      <c r="G643" s="2" t="s">
        <v>659</v>
      </c>
      <c r="H643" s="2">
        <v>18</v>
      </c>
      <c r="I643" s="2" t="s">
        <v>210</v>
      </c>
      <c r="J643" s="67" t="s">
        <v>228</v>
      </c>
      <c r="K643" s="67" t="s">
        <v>695</v>
      </c>
      <c r="L643" s="69" t="s">
        <v>346</v>
      </c>
      <c r="M643" s="2"/>
      <c r="N643" s="2"/>
      <c r="O643" s="67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>
      <c r="A644" s="2">
        <v>1</v>
      </c>
      <c r="B644" s="2" t="s">
        <v>321</v>
      </c>
      <c r="C644" s="2"/>
      <c r="D644" s="2" t="s">
        <v>321</v>
      </c>
      <c r="E644" s="2">
        <v>9</v>
      </c>
      <c r="F644" s="2" t="s">
        <v>704</v>
      </c>
      <c r="G644" s="2" t="s">
        <v>659</v>
      </c>
      <c r="H644" s="2">
        <v>19</v>
      </c>
      <c r="I644" s="2" t="s">
        <v>212</v>
      </c>
      <c r="J644" s="67" t="s">
        <v>228</v>
      </c>
      <c r="K644" s="67" t="s">
        <v>695</v>
      </c>
      <c r="L644" s="69" t="s">
        <v>346</v>
      </c>
      <c r="M644" s="2"/>
      <c r="N644" s="2"/>
      <c r="O644" s="67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>
      <c r="A645" s="2">
        <v>1</v>
      </c>
      <c r="B645" s="2" t="s">
        <v>321</v>
      </c>
      <c r="C645" s="2"/>
      <c r="D645" s="2" t="s">
        <v>321</v>
      </c>
      <c r="E645" s="2">
        <v>9</v>
      </c>
      <c r="F645" s="2" t="s">
        <v>704</v>
      </c>
      <c r="G645" s="2" t="s">
        <v>659</v>
      </c>
      <c r="H645" s="2">
        <v>20</v>
      </c>
      <c r="I645" s="2" t="s">
        <v>213</v>
      </c>
      <c r="J645" s="67" t="s">
        <v>228</v>
      </c>
      <c r="K645" s="67" t="s">
        <v>695</v>
      </c>
      <c r="L645" s="69" t="s">
        <v>346</v>
      </c>
      <c r="M645" s="2"/>
      <c r="N645" s="2"/>
      <c r="O645" s="67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>
      <c r="A646" s="2">
        <v>1</v>
      </c>
      <c r="B646" s="2" t="s">
        <v>321</v>
      </c>
      <c r="C646" s="2"/>
      <c r="D646" s="2" t="s">
        <v>321</v>
      </c>
      <c r="E646" s="2">
        <v>9</v>
      </c>
      <c r="F646" s="2" t="s">
        <v>704</v>
      </c>
      <c r="G646" s="2" t="s">
        <v>659</v>
      </c>
      <c r="H646" s="2">
        <v>21</v>
      </c>
      <c r="I646" s="2" t="s">
        <v>214</v>
      </c>
      <c r="J646" s="67" t="s">
        <v>228</v>
      </c>
      <c r="K646" s="67" t="s">
        <v>695</v>
      </c>
      <c r="L646" s="69" t="s">
        <v>346</v>
      </c>
      <c r="M646" s="2"/>
      <c r="N646" s="2"/>
      <c r="O646" s="67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>
      <c r="A647" s="2">
        <v>1</v>
      </c>
      <c r="B647" s="2" t="s">
        <v>321</v>
      </c>
      <c r="C647" s="2"/>
      <c r="D647" s="2" t="s">
        <v>321</v>
      </c>
      <c r="E647" s="2">
        <v>9</v>
      </c>
      <c r="F647" s="2" t="s">
        <v>704</v>
      </c>
      <c r="G647" s="2" t="s">
        <v>659</v>
      </c>
      <c r="H647" s="2">
        <v>22</v>
      </c>
      <c r="I647" s="2" t="s">
        <v>215</v>
      </c>
      <c r="J647" s="67" t="s">
        <v>228</v>
      </c>
      <c r="K647" s="67" t="s">
        <v>695</v>
      </c>
      <c r="L647" s="69" t="s">
        <v>346</v>
      </c>
      <c r="M647" s="2"/>
      <c r="N647" s="2"/>
      <c r="O647" s="67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>
      <c r="A648" s="2">
        <v>1</v>
      </c>
      <c r="B648" s="2" t="s">
        <v>321</v>
      </c>
      <c r="C648" s="2"/>
      <c r="D648" s="2" t="s">
        <v>321</v>
      </c>
      <c r="E648" s="2">
        <v>9</v>
      </c>
      <c r="F648" s="2" t="s">
        <v>704</v>
      </c>
      <c r="G648" s="2" t="s">
        <v>659</v>
      </c>
      <c r="H648" s="2">
        <v>23</v>
      </c>
      <c r="I648" s="2" t="s">
        <v>216</v>
      </c>
      <c r="J648" s="67" t="s">
        <v>228</v>
      </c>
      <c r="K648" s="67" t="s">
        <v>695</v>
      </c>
      <c r="L648" s="69" t="s">
        <v>346</v>
      </c>
      <c r="M648" s="2"/>
      <c r="N648" s="2"/>
      <c r="O648" s="67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>
      <c r="A649" s="2">
        <v>1</v>
      </c>
      <c r="B649" s="2" t="s">
        <v>321</v>
      </c>
      <c r="C649" s="2"/>
      <c r="D649" s="2" t="s">
        <v>321</v>
      </c>
      <c r="E649" s="2">
        <v>9</v>
      </c>
      <c r="F649" s="2" t="s">
        <v>704</v>
      </c>
      <c r="G649" s="2" t="s">
        <v>659</v>
      </c>
      <c r="H649" s="2">
        <v>24</v>
      </c>
      <c r="I649" s="2" t="s">
        <v>217</v>
      </c>
      <c r="J649" s="67" t="s">
        <v>228</v>
      </c>
      <c r="K649" s="67" t="s">
        <v>695</v>
      </c>
      <c r="L649" s="69" t="s">
        <v>346</v>
      </c>
      <c r="M649" s="2"/>
      <c r="N649" s="2"/>
      <c r="O649" s="67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>
      <c r="A650" s="2">
        <v>1</v>
      </c>
      <c r="B650" s="2" t="s">
        <v>321</v>
      </c>
      <c r="C650" s="2"/>
      <c r="D650" s="2" t="s">
        <v>321</v>
      </c>
      <c r="E650" s="2">
        <v>9</v>
      </c>
      <c r="F650" s="2" t="s">
        <v>704</v>
      </c>
      <c r="G650" s="2" t="s">
        <v>659</v>
      </c>
      <c r="H650" s="2">
        <v>25</v>
      </c>
      <c r="I650" s="2" t="s">
        <v>218</v>
      </c>
      <c r="J650" s="67" t="s">
        <v>228</v>
      </c>
      <c r="K650" s="67" t="s">
        <v>695</v>
      </c>
      <c r="L650" s="69" t="s">
        <v>346</v>
      </c>
      <c r="M650" s="2"/>
      <c r="N650" s="2"/>
      <c r="O650" s="67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>
      <c r="A651" s="2">
        <v>1</v>
      </c>
      <c r="B651" s="2" t="s">
        <v>321</v>
      </c>
      <c r="C651" s="2"/>
      <c r="D651" s="2" t="s">
        <v>321</v>
      </c>
      <c r="E651" s="2">
        <v>9</v>
      </c>
      <c r="F651" s="2" t="s">
        <v>704</v>
      </c>
      <c r="G651" s="2" t="s">
        <v>659</v>
      </c>
      <c r="H651" s="2">
        <v>26</v>
      </c>
      <c r="I651" s="2" t="s">
        <v>219</v>
      </c>
      <c r="J651" s="67" t="s">
        <v>228</v>
      </c>
      <c r="K651" s="67" t="s">
        <v>695</v>
      </c>
      <c r="L651" s="69" t="s">
        <v>346</v>
      </c>
      <c r="M651" s="2"/>
      <c r="N651" s="2"/>
      <c r="O651" s="67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>
      <c r="A652" s="2">
        <v>1</v>
      </c>
      <c r="B652" s="2" t="s">
        <v>321</v>
      </c>
      <c r="C652" s="2"/>
      <c r="D652" s="2" t="s">
        <v>321</v>
      </c>
      <c r="E652" s="2">
        <v>9</v>
      </c>
      <c r="F652" s="2" t="s">
        <v>704</v>
      </c>
      <c r="G652" s="2" t="s">
        <v>659</v>
      </c>
      <c r="H652" s="2">
        <v>27</v>
      </c>
      <c r="I652" s="2" t="s">
        <v>220</v>
      </c>
      <c r="J652" s="67" t="s">
        <v>228</v>
      </c>
      <c r="K652" s="67" t="s">
        <v>695</v>
      </c>
      <c r="L652" s="69" t="s">
        <v>346</v>
      </c>
      <c r="M652" s="125"/>
      <c r="N652" s="125"/>
      <c r="O652" s="67">
        <v>0</v>
      </c>
      <c r="P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A652" s="125"/>
      <c r="AB652" s="125"/>
      <c r="AC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N652" s="125"/>
      <c r="AO652" s="125"/>
      <c r="AP652" s="125"/>
      <c r="AQ652" s="125"/>
      <c r="AR652" s="125"/>
    </row>
    <row r="653" spans="1:44" ht="15" thickBot="1">
      <c r="A653" s="62">
        <v>1</v>
      </c>
      <c r="B653" s="62" t="s">
        <v>321</v>
      </c>
      <c r="C653" s="62"/>
      <c r="D653" s="62" t="s">
        <v>321</v>
      </c>
      <c r="E653" s="62">
        <v>9</v>
      </c>
      <c r="F653" s="62" t="s">
        <v>704</v>
      </c>
      <c r="G653" s="62" t="s">
        <v>659</v>
      </c>
      <c r="H653" s="2">
        <v>28</v>
      </c>
      <c r="I653" s="62" t="s">
        <v>221</v>
      </c>
      <c r="J653" s="92" t="s">
        <v>228</v>
      </c>
      <c r="K653" s="92" t="s">
        <v>695</v>
      </c>
      <c r="L653" s="108" t="s">
        <v>346</v>
      </c>
      <c r="M653" s="62"/>
      <c r="N653" s="62"/>
      <c r="O653" s="92">
        <v>0</v>
      </c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</row>
    <row r="654" spans="1:44">
      <c r="A654">
        <v>1</v>
      </c>
      <c r="B654" t="s">
        <v>321</v>
      </c>
      <c r="D654" t="s">
        <v>321</v>
      </c>
      <c r="E654">
        <v>9</v>
      </c>
      <c r="F654" t="s">
        <v>704</v>
      </c>
      <c r="G654" t="s">
        <v>659</v>
      </c>
      <c r="H654">
        <v>29</v>
      </c>
      <c r="I654" t="s">
        <v>222</v>
      </c>
      <c r="J654" t="s">
        <v>228</v>
      </c>
      <c r="K654" t="s">
        <v>695</v>
      </c>
      <c r="L654" t="s">
        <v>346</v>
      </c>
      <c r="O654">
        <v>0</v>
      </c>
    </row>
    <row r="655" spans="1:44">
      <c r="A655">
        <v>1</v>
      </c>
      <c r="B655" t="s">
        <v>321</v>
      </c>
      <c r="D655" t="s">
        <v>321</v>
      </c>
      <c r="E655">
        <v>9</v>
      </c>
      <c r="F655" t="s">
        <v>704</v>
      </c>
      <c r="G655" t="s">
        <v>659</v>
      </c>
      <c r="H655">
        <v>30</v>
      </c>
      <c r="I655" t="s">
        <v>223</v>
      </c>
      <c r="J655" t="s">
        <v>228</v>
      </c>
      <c r="K655" t="s">
        <v>695</v>
      </c>
      <c r="L655" t="s">
        <v>346</v>
      </c>
      <c r="O655">
        <v>0</v>
      </c>
    </row>
    <row r="656" spans="1:44">
      <c r="A656">
        <v>1</v>
      </c>
      <c r="B656" t="s">
        <v>321</v>
      </c>
      <c r="D656" t="s">
        <v>321</v>
      </c>
      <c r="E656">
        <v>9</v>
      </c>
      <c r="F656" t="s">
        <v>704</v>
      </c>
      <c r="G656" t="s">
        <v>659</v>
      </c>
      <c r="H656">
        <v>31</v>
      </c>
      <c r="I656" t="s">
        <v>224</v>
      </c>
      <c r="J656" t="s">
        <v>228</v>
      </c>
      <c r="K656" t="s">
        <v>695</v>
      </c>
      <c r="L656" t="s">
        <v>346</v>
      </c>
      <c r="O656">
        <v>0</v>
      </c>
    </row>
    <row r="657" spans="1:15">
      <c r="A657">
        <v>1</v>
      </c>
      <c r="B657" t="s">
        <v>321</v>
      </c>
      <c r="D657" t="s">
        <v>321</v>
      </c>
      <c r="E657">
        <v>9</v>
      </c>
      <c r="F657" t="s">
        <v>704</v>
      </c>
      <c r="G657" t="s">
        <v>659</v>
      </c>
      <c r="H657">
        <v>32</v>
      </c>
      <c r="I657" t="s">
        <v>225</v>
      </c>
      <c r="J657" t="s">
        <v>228</v>
      </c>
      <c r="K657" t="s">
        <v>695</v>
      </c>
      <c r="L657" t="s">
        <v>346</v>
      </c>
      <c r="O657">
        <v>0</v>
      </c>
    </row>
    <row r="658" spans="1:15">
      <c r="A658">
        <v>1</v>
      </c>
      <c r="B658" t="s">
        <v>321</v>
      </c>
      <c r="D658" t="s">
        <v>321</v>
      </c>
      <c r="E658">
        <v>9</v>
      </c>
      <c r="F658" t="s">
        <v>704</v>
      </c>
      <c r="G658" t="s">
        <v>659</v>
      </c>
      <c r="H658">
        <v>33</v>
      </c>
      <c r="I658" t="s">
        <v>226</v>
      </c>
      <c r="J658" t="s">
        <v>228</v>
      </c>
      <c r="K658" t="s">
        <v>695</v>
      </c>
      <c r="L658" t="s">
        <v>346</v>
      </c>
      <c r="O658">
        <v>0</v>
      </c>
    </row>
    <row r="659" spans="1:15">
      <c r="A659">
        <v>1</v>
      </c>
      <c r="B659" t="s">
        <v>321</v>
      </c>
      <c r="D659" t="s">
        <v>321</v>
      </c>
      <c r="E659">
        <v>9</v>
      </c>
      <c r="F659" t="s">
        <v>704</v>
      </c>
      <c r="G659" t="s">
        <v>659</v>
      </c>
      <c r="H659">
        <v>34</v>
      </c>
      <c r="I659" t="s">
        <v>227</v>
      </c>
      <c r="J659" t="s">
        <v>228</v>
      </c>
      <c r="K659" t="s">
        <v>695</v>
      </c>
      <c r="L659" t="s">
        <v>346</v>
      </c>
      <c r="O659">
        <v>0</v>
      </c>
    </row>
    <row r="660" spans="1:15">
      <c r="A660">
        <v>1</v>
      </c>
      <c r="B660" t="s">
        <v>321</v>
      </c>
      <c r="D660" t="s">
        <v>321</v>
      </c>
      <c r="E660">
        <v>9</v>
      </c>
      <c r="F660" t="s">
        <v>704</v>
      </c>
      <c r="G660" t="s">
        <v>659</v>
      </c>
      <c r="H660">
        <v>35</v>
      </c>
      <c r="I660" t="s">
        <v>210</v>
      </c>
      <c r="J660" t="s">
        <v>230</v>
      </c>
      <c r="K660" t="s">
        <v>695</v>
      </c>
      <c r="L660" t="s">
        <v>346</v>
      </c>
      <c r="O660">
        <v>0</v>
      </c>
    </row>
    <row r="661" spans="1:15">
      <c r="A661">
        <v>1</v>
      </c>
      <c r="B661" t="s">
        <v>321</v>
      </c>
      <c r="D661" t="s">
        <v>321</v>
      </c>
      <c r="E661">
        <v>9</v>
      </c>
      <c r="F661" t="s">
        <v>704</v>
      </c>
      <c r="G661" t="s">
        <v>659</v>
      </c>
      <c r="H661">
        <v>36</v>
      </c>
      <c r="I661" t="s">
        <v>212</v>
      </c>
      <c r="J661" t="s">
        <v>230</v>
      </c>
      <c r="K661" t="s">
        <v>695</v>
      </c>
      <c r="L661" t="s">
        <v>346</v>
      </c>
      <c r="O661">
        <v>0</v>
      </c>
    </row>
    <row r="662" spans="1:15">
      <c r="A662">
        <v>1</v>
      </c>
      <c r="B662" t="s">
        <v>321</v>
      </c>
      <c r="D662" t="s">
        <v>321</v>
      </c>
      <c r="E662">
        <v>9</v>
      </c>
      <c r="F662" t="s">
        <v>704</v>
      </c>
      <c r="G662" t="s">
        <v>659</v>
      </c>
      <c r="H662">
        <v>37</v>
      </c>
      <c r="I662" t="s">
        <v>213</v>
      </c>
      <c r="J662" t="s">
        <v>230</v>
      </c>
      <c r="K662" t="s">
        <v>695</v>
      </c>
      <c r="L662" t="s">
        <v>346</v>
      </c>
      <c r="O662">
        <v>0</v>
      </c>
    </row>
    <row r="663" spans="1:15">
      <c r="A663">
        <v>1</v>
      </c>
      <c r="B663" t="s">
        <v>321</v>
      </c>
      <c r="D663" t="s">
        <v>321</v>
      </c>
      <c r="E663">
        <v>9</v>
      </c>
      <c r="F663" t="s">
        <v>704</v>
      </c>
      <c r="G663" t="s">
        <v>659</v>
      </c>
      <c r="H663">
        <v>38</v>
      </c>
      <c r="I663" t="s">
        <v>214</v>
      </c>
      <c r="J663" t="s">
        <v>230</v>
      </c>
      <c r="K663" t="s">
        <v>695</v>
      </c>
      <c r="L663" t="s">
        <v>346</v>
      </c>
      <c r="O663">
        <v>0</v>
      </c>
    </row>
    <row r="664" spans="1:15">
      <c r="A664">
        <v>1</v>
      </c>
      <c r="B664" t="s">
        <v>321</v>
      </c>
      <c r="D664" t="s">
        <v>321</v>
      </c>
      <c r="E664">
        <v>9</v>
      </c>
      <c r="F664" t="s">
        <v>704</v>
      </c>
      <c r="G664" t="s">
        <v>659</v>
      </c>
      <c r="H664">
        <v>39</v>
      </c>
      <c r="I664" t="s">
        <v>215</v>
      </c>
      <c r="J664" t="s">
        <v>230</v>
      </c>
      <c r="K664" t="s">
        <v>695</v>
      </c>
      <c r="L664" t="s">
        <v>346</v>
      </c>
      <c r="O664">
        <v>0</v>
      </c>
    </row>
    <row r="665" spans="1:15">
      <c r="A665">
        <v>1</v>
      </c>
      <c r="B665" t="s">
        <v>321</v>
      </c>
      <c r="D665" t="s">
        <v>321</v>
      </c>
      <c r="E665">
        <v>9</v>
      </c>
      <c r="F665" t="s">
        <v>704</v>
      </c>
      <c r="G665" t="s">
        <v>659</v>
      </c>
      <c r="H665">
        <v>40</v>
      </c>
      <c r="I665" t="s">
        <v>216</v>
      </c>
      <c r="J665" t="s">
        <v>230</v>
      </c>
      <c r="K665" t="s">
        <v>695</v>
      </c>
      <c r="L665" t="s">
        <v>346</v>
      </c>
      <c r="O665">
        <v>0</v>
      </c>
    </row>
    <row r="666" spans="1:15">
      <c r="A666">
        <v>1</v>
      </c>
      <c r="B666" t="s">
        <v>321</v>
      </c>
      <c r="D666" t="s">
        <v>321</v>
      </c>
      <c r="E666">
        <v>9</v>
      </c>
      <c r="F666" t="s">
        <v>704</v>
      </c>
      <c r="G666" t="s">
        <v>659</v>
      </c>
      <c r="H666">
        <v>41</v>
      </c>
      <c r="I666" t="s">
        <v>217</v>
      </c>
      <c r="J666" t="s">
        <v>230</v>
      </c>
      <c r="K666" t="s">
        <v>695</v>
      </c>
      <c r="L666" t="s">
        <v>346</v>
      </c>
      <c r="O666">
        <v>0</v>
      </c>
    </row>
    <row r="667" spans="1:15">
      <c r="A667">
        <v>1</v>
      </c>
      <c r="B667" t="s">
        <v>321</v>
      </c>
      <c r="D667" t="s">
        <v>321</v>
      </c>
      <c r="E667">
        <v>9</v>
      </c>
      <c r="F667" t="s">
        <v>704</v>
      </c>
      <c r="G667" t="s">
        <v>659</v>
      </c>
      <c r="H667">
        <v>42</v>
      </c>
      <c r="I667" t="s">
        <v>218</v>
      </c>
      <c r="J667" t="s">
        <v>230</v>
      </c>
      <c r="K667" t="s">
        <v>695</v>
      </c>
      <c r="L667" t="s">
        <v>346</v>
      </c>
      <c r="O667">
        <v>0</v>
      </c>
    </row>
    <row r="668" spans="1:15">
      <c r="A668">
        <v>1</v>
      </c>
      <c r="B668" t="s">
        <v>321</v>
      </c>
      <c r="D668" t="s">
        <v>321</v>
      </c>
      <c r="E668">
        <v>9</v>
      </c>
      <c r="F668" t="s">
        <v>704</v>
      </c>
      <c r="G668" t="s">
        <v>659</v>
      </c>
      <c r="H668">
        <v>43</v>
      </c>
      <c r="I668" t="s">
        <v>219</v>
      </c>
      <c r="J668" t="s">
        <v>230</v>
      </c>
      <c r="K668" t="s">
        <v>695</v>
      </c>
      <c r="L668" t="s">
        <v>346</v>
      </c>
      <c r="O668">
        <v>0</v>
      </c>
    </row>
    <row r="669" spans="1:15">
      <c r="A669">
        <v>1</v>
      </c>
      <c r="B669" t="s">
        <v>321</v>
      </c>
      <c r="D669" t="s">
        <v>321</v>
      </c>
      <c r="E669">
        <v>9</v>
      </c>
      <c r="F669" t="s">
        <v>704</v>
      </c>
      <c r="G669" t="s">
        <v>659</v>
      </c>
      <c r="H669">
        <v>44</v>
      </c>
      <c r="I669" t="s">
        <v>220</v>
      </c>
      <c r="J669" t="s">
        <v>230</v>
      </c>
      <c r="K669" t="s">
        <v>695</v>
      </c>
      <c r="L669" t="s">
        <v>346</v>
      </c>
      <c r="O669">
        <v>0</v>
      </c>
    </row>
    <row r="670" spans="1:15">
      <c r="A670">
        <v>1</v>
      </c>
      <c r="B670" t="s">
        <v>321</v>
      </c>
      <c r="D670" t="s">
        <v>321</v>
      </c>
      <c r="E670">
        <v>9</v>
      </c>
      <c r="F670" t="s">
        <v>704</v>
      </c>
      <c r="G670" t="s">
        <v>659</v>
      </c>
      <c r="H670">
        <v>45</v>
      </c>
      <c r="I670" t="s">
        <v>221</v>
      </c>
      <c r="J670" t="s">
        <v>230</v>
      </c>
      <c r="K670" t="s">
        <v>695</v>
      </c>
      <c r="L670" t="s">
        <v>346</v>
      </c>
      <c r="O670">
        <v>0</v>
      </c>
    </row>
    <row r="671" spans="1:15">
      <c r="A671">
        <v>1</v>
      </c>
      <c r="B671" t="s">
        <v>321</v>
      </c>
      <c r="D671" t="s">
        <v>321</v>
      </c>
      <c r="E671">
        <v>9</v>
      </c>
      <c r="F671" t="s">
        <v>704</v>
      </c>
      <c r="G671" t="s">
        <v>659</v>
      </c>
      <c r="H671">
        <v>46</v>
      </c>
      <c r="I671" t="s">
        <v>222</v>
      </c>
      <c r="J671" t="s">
        <v>230</v>
      </c>
      <c r="K671" t="s">
        <v>695</v>
      </c>
      <c r="L671" t="s">
        <v>346</v>
      </c>
      <c r="O671">
        <v>0</v>
      </c>
    </row>
    <row r="672" spans="1:15">
      <c r="A672">
        <v>1</v>
      </c>
      <c r="B672" t="s">
        <v>321</v>
      </c>
      <c r="D672" t="s">
        <v>321</v>
      </c>
      <c r="E672">
        <v>9</v>
      </c>
      <c r="F672" t="s">
        <v>704</v>
      </c>
      <c r="G672" t="s">
        <v>659</v>
      </c>
      <c r="H672">
        <v>47</v>
      </c>
      <c r="I672" t="s">
        <v>223</v>
      </c>
      <c r="J672" t="s">
        <v>230</v>
      </c>
      <c r="K672" t="s">
        <v>695</v>
      </c>
      <c r="L672" t="s">
        <v>346</v>
      </c>
      <c r="O672">
        <v>0</v>
      </c>
    </row>
    <row r="673" spans="1:15">
      <c r="A673">
        <v>1</v>
      </c>
      <c r="B673" t="s">
        <v>321</v>
      </c>
      <c r="D673" t="s">
        <v>321</v>
      </c>
      <c r="E673">
        <v>9</v>
      </c>
      <c r="F673" t="s">
        <v>704</v>
      </c>
      <c r="G673" t="s">
        <v>659</v>
      </c>
      <c r="H673">
        <v>48</v>
      </c>
      <c r="I673" t="s">
        <v>224</v>
      </c>
      <c r="J673" t="s">
        <v>230</v>
      </c>
      <c r="K673" t="s">
        <v>695</v>
      </c>
      <c r="L673" t="s">
        <v>346</v>
      </c>
      <c r="O673">
        <v>0</v>
      </c>
    </row>
    <row r="674" spans="1:15">
      <c r="A674">
        <v>1</v>
      </c>
      <c r="B674" t="s">
        <v>321</v>
      </c>
      <c r="D674" t="s">
        <v>321</v>
      </c>
      <c r="E674">
        <v>9</v>
      </c>
      <c r="F674" t="s">
        <v>704</v>
      </c>
      <c r="G674" t="s">
        <v>659</v>
      </c>
      <c r="H674">
        <v>49</v>
      </c>
      <c r="I674" t="s">
        <v>225</v>
      </c>
      <c r="J674" t="s">
        <v>230</v>
      </c>
      <c r="K674" t="s">
        <v>695</v>
      </c>
      <c r="L674" t="s">
        <v>346</v>
      </c>
      <c r="O674">
        <v>0</v>
      </c>
    </row>
    <row r="675" spans="1:15">
      <c r="A675">
        <v>1</v>
      </c>
      <c r="B675" t="s">
        <v>321</v>
      </c>
      <c r="D675" t="s">
        <v>321</v>
      </c>
      <c r="E675">
        <v>9</v>
      </c>
      <c r="F675" t="s">
        <v>704</v>
      </c>
      <c r="G675" t="s">
        <v>659</v>
      </c>
      <c r="H675">
        <v>50</v>
      </c>
      <c r="I675" t="s">
        <v>226</v>
      </c>
      <c r="J675" t="s">
        <v>230</v>
      </c>
      <c r="K675" t="s">
        <v>695</v>
      </c>
      <c r="L675" t="s">
        <v>346</v>
      </c>
      <c r="O675">
        <v>0</v>
      </c>
    </row>
    <row r="676" spans="1:15">
      <c r="A676">
        <v>1</v>
      </c>
      <c r="B676" t="s">
        <v>321</v>
      </c>
      <c r="D676" t="s">
        <v>321</v>
      </c>
      <c r="E676">
        <v>9</v>
      </c>
      <c r="F676" t="s">
        <v>704</v>
      </c>
      <c r="G676" t="s">
        <v>659</v>
      </c>
      <c r="H676">
        <v>51</v>
      </c>
      <c r="I676" t="s">
        <v>227</v>
      </c>
      <c r="J676" t="s">
        <v>230</v>
      </c>
      <c r="K676" t="s">
        <v>695</v>
      </c>
      <c r="L676" t="s">
        <v>346</v>
      </c>
      <c r="O676">
        <v>0</v>
      </c>
    </row>
    <row r="677" spans="1:15">
      <c r="A677">
        <v>1</v>
      </c>
      <c r="B677" t="s">
        <v>321</v>
      </c>
      <c r="D677" t="s">
        <v>321</v>
      </c>
      <c r="E677">
        <v>9</v>
      </c>
      <c r="F677" t="s">
        <v>704</v>
      </c>
      <c r="G677" t="s">
        <v>659</v>
      </c>
      <c r="H677">
        <v>52</v>
      </c>
      <c r="I677" t="s">
        <v>210</v>
      </c>
      <c r="J677" t="s">
        <v>231</v>
      </c>
      <c r="K677" t="s">
        <v>695</v>
      </c>
      <c r="L677" t="s">
        <v>346</v>
      </c>
      <c r="O677">
        <v>0</v>
      </c>
    </row>
    <row r="678" spans="1:15">
      <c r="A678">
        <v>1</v>
      </c>
      <c r="B678" t="s">
        <v>321</v>
      </c>
      <c r="D678" t="s">
        <v>321</v>
      </c>
      <c r="E678">
        <v>9</v>
      </c>
      <c r="F678" t="s">
        <v>704</v>
      </c>
      <c r="G678" t="s">
        <v>659</v>
      </c>
      <c r="H678">
        <v>53</v>
      </c>
      <c r="I678" t="s">
        <v>212</v>
      </c>
      <c r="J678" t="s">
        <v>231</v>
      </c>
      <c r="K678" t="s">
        <v>695</v>
      </c>
      <c r="L678" t="s">
        <v>346</v>
      </c>
      <c r="O678">
        <v>0</v>
      </c>
    </row>
    <row r="679" spans="1:15">
      <c r="A679">
        <v>1</v>
      </c>
      <c r="B679" t="s">
        <v>321</v>
      </c>
      <c r="D679" t="s">
        <v>321</v>
      </c>
      <c r="E679">
        <v>9</v>
      </c>
      <c r="F679" t="s">
        <v>704</v>
      </c>
      <c r="G679" t="s">
        <v>659</v>
      </c>
      <c r="H679">
        <v>54</v>
      </c>
      <c r="I679" t="s">
        <v>213</v>
      </c>
      <c r="J679" t="s">
        <v>231</v>
      </c>
      <c r="K679" t="s">
        <v>695</v>
      </c>
      <c r="L679" t="s">
        <v>346</v>
      </c>
      <c r="O679">
        <v>0</v>
      </c>
    </row>
    <row r="680" spans="1:15">
      <c r="A680">
        <v>1</v>
      </c>
      <c r="B680" t="s">
        <v>321</v>
      </c>
      <c r="D680" t="s">
        <v>321</v>
      </c>
      <c r="E680">
        <v>9</v>
      </c>
      <c r="F680" t="s">
        <v>704</v>
      </c>
      <c r="G680" t="s">
        <v>659</v>
      </c>
      <c r="H680">
        <v>55</v>
      </c>
      <c r="I680" t="s">
        <v>214</v>
      </c>
      <c r="J680" t="s">
        <v>231</v>
      </c>
      <c r="K680" t="s">
        <v>695</v>
      </c>
      <c r="L680" t="s">
        <v>346</v>
      </c>
      <c r="O680">
        <v>0</v>
      </c>
    </row>
    <row r="681" spans="1:15">
      <c r="A681">
        <v>1</v>
      </c>
      <c r="B681" t="s">
        <v>321</v>
      </c>
      <c r="D681" t="s">
        <v>321</v>
      </c>
      <c r="E681">
        <v>9</v>
      </c>
      <c r="F681" t="s">
        <v>704</v>
      </c>
      <c r="G681" t="s">
        <v>659</v>
      </c>
      <c r="H681">
        <v>56</v>
      </c>
      <c r="I681" t="s">
        <v>215</v>
      </c>
      <c r="J681" t="s">
        <v>231</v>
      </c>
      <c r="K681" t="s">
        <v>695</v>
      </c>
      <c r="L681" t="s">
        <v>346</v>
      </c>
      <c r="O681">
        <v>0</v>
      </c>
    </row>
    <row r="682" spans="1:15">
      <c r="A682">
        <v>1</v>
      </c>
      <c r="B682" t="s">
        <v>321</v>
      </c>
      <c r="D682" t="s">
        <v>321</v>
      </c>
      <c r="E682">
        <v>9</v>
      </c>
      <c r="F682" t="s">
        <v>704</v>
      </c>
      <c r="G682" t="s">
        <v>659</v>
      </c>
      <c r="H682">
        <v>57</v>
      </c>
      <c r="I682" t="s">
        <v>216</v>
      </c>
      <c r="J682" t="s">
        <v>231</v>
      </c>
      <c r="K682" t="s">
        <v>695</v>
      </c>
      <c r="L682" t="s">
        <v>346</v>
      </c>
      <c r="O682">
        <v>0</v>
      </c>
    </row>
    <row r="683" spans="1:15">
      <c r="A683">
        <v>1</v>
      </c>
      <c r="B683" t="s">
        <v>321</v>
      </c>
      <c r="D683" t="s">
        <v>321</v>
      </c>
      <c r="E683">
        <v>9</v>
      </c>
      <c r="F683" t="s">
        <v>704</v>
      </c>
      <c r="G683" t="s">
        <v>659</v>
      </c>
      <c r="H683">
        <v>58</v>
      </c>
      <c r="I683" t="s">
        <v>217</v>
      </c>
      <c r="J683" t="s">
        <v>231</v>
      </c>
      <c r="K683" t="s">
        <v>695</v>
      </c>
      <c r="L683" t="s">
        <v>346</v>
      </c>
      <c r="O683">
        <v>0</v>
      </c>
    </row>
    <row r="684" spans="1:15">
      <c r="A684">
        <v>1</v>
      </c>
      <c r="B684" t="s">
        <v>321</v>
      </c>
      <c r="D684" t="s">
        <v>321</v>
      </c>
      <c r="E684">
        <v>9</v>
      </c>
      <c r="F684" t="s">
        <v>704</v>
      </c>
      <c r="G684" t="s">
        <v>659</v>
      </c>
      <c r="H684">
        <v>59</v>
      </c>
      <c r="I684" t="s">
        <v>218</v>
      </c>
      <c r="J684" t="s">
        <v>231</v>
      </c>
      <c r="K684" t="s">
        <v>695</v>
      </c>
      <c r="L684" t="s">
        <v>346</v>
      </c>
      <c r="O684">
        <v>0</v>
      </c>
    </row>
    <row r="685" spans="1:15">
      <c r="A685">
        <v>1</v>
      </c>
      <c r="B685" t="s">
        <v>321</v>
      </c>
      <c r="D685" t="s">
        <v>321</v>
      </c>
      <c r="E685">
        <v>9</v>
      </c>
      <c r="F685" t="s">
        <v>704</v>
      </c>
      <c r="G685" t="s">
        <v>659</v>
      </c>
      <c r="H685">
        <v>60</v>
      </c>
      <c r="I685" t="s">
        <v>219</v>
      </c>
      <c r="J685" t="s">
        <v>231</v>
      </c>
      <c r="K685" t="s">
        <v>695</v>
      </c>
      <c r="L685" t="s">
        <v>346</v>
      </c>
      <c r="O685">
        <v>0</v>
      </c>
    </row>
    <row r="686" spans="1:15">
      <c r="A686">
        <v>1</v>
      </c>
      <c r="B686" t="s">
        <v>321</v>
      </c>
      <c r="D686" t="s">
        <v>321</v>
      </c>
      <c r="E686">
        <v>9</v>
      </c>
      <c r="F686" t="s">
        <v>704</v>
      </c>
      <c r="G686" t="s">
        <v>659</v>
      </c>
      <c r="H686">
        <v>61</v>
      </c>
      <c r="I686" t="s">
        <v>220</v>
      </c>
      <c r="J686" t="s">
        <v>231</v>
      </c>
      <c r="K686" t="s">
        <v>695</v>
      </c>
      <c r="L686" t="s">
        <v>346</v>
      </c>
      <c r="O686">
        <v>0</v>
      </c>
    </row>
    <row r="687" spans="1:15">
      <c r="A687">
        <v>1</v>
      </c>
      <c r="B687" t="s">
        <v>321</v>
      </c>
      <c r="D687" t="s">
        <v>321</v>
      </c>
      <c r="E687">
        <v>9</v>
      </c>
      <c r="F687" t="s">
        <v>704</v>
      </c>
      <c r="G687" t="s">
        <v>659</v>
      </c>
      <c r="H687">
        <v>62</v>
      </c>
      <c r="I687" t="s">
        <v>221</v>
      </c>
      <c r="J687" t="s">
        <v>231</v>
      </c>
      <c r="K687" t="s">
        <v>695</v>
      </c>
      <c r="L687" t="s">
        <v>346</v>
      </c>
      <c r="O687">
        <v>0</v>
      </c>
    </row>
    <row r="688" spans="1:15">
      <c r="A688">
        <v>1</v>
      </c>
      <c r="B688" t="s">
        <v>321</v>
      </c>
      <c r="D688" t="s">
        <v>321</v>
      </c>
      <c r="E688">
        <v>9</v>
      </c>
      <c r="F688" t="s">
        <v>704</v>
      </c>
      <c r="G688" t="s">
        <v>659</v>
      </c>
      <c r="H688">
        <v>63</v>
      </c>
      <c r="I688" t="s">
        <v>222</v>
      </c>
      <c r="J688" t="s">
        <v>231</v>
      </c>
      <c r="K688" t="s">
        <v>695</v>
      </c>
      <c r="L688" t="s">
        <v>346</v>
      </c>
      <c r="O688">
        <v>0</v>
      </c>
    </row>
    <row r="689" spans="1:15">
      <c r="A689">
        <v>1</v>
      </c>
      <c r="B689" t="s">
        <v>321</v>
      </c>
      <c r="D689" t="s">
        <v>321</v>
      </c>
      <c r="E689">
        <v>9</v>
      </c>
      <c r="F689" t="s">
        <v>704</v>
      </c>
      <c r="G689" t="s">
        <v>659</v>
      </c>
      <c r="H689">
        <v>64</v>
      </c>
      <c r="I689" t="s">
        <v>223</v>
      </c>
      <c r="J689" t="s">
        <v>231</v>
      </c>
      <c r="K689" t="s">
        <v>695</v>
      </c>
      <c r="L689" t="s">
        <v>346</v>
      </c>
      <c r="O689">
        <v>0</v>
      </c>
    </row>
    <row r="690" spans="1:15">
      <c r="A690">
        <v>1</v>
      </c>
      <c r="B690" t="s">
        <v>321</v>
      </c>
      <c r="D690" t="s">
        <v>321</v>
      </c>
      <c r="E690">
        <v>9</v>
      </c>
      <c r="F690" t="s">
        <v>704</v>
      </c>
      <c r="G690" t="s">
        <v>659</v>
      </c>
      <c r="H690">
        <v>65</v>
      </c>
      <c r="I690" t="s">
        <v>224</v>
      </c>
      <c r="J690" t="s">
        <v>231</v>
      </c>
      <c r="K690" t="s">
        <v>695</v>
      </c>
      <c r="L690" t="s">
        <v>346</v>
      </c>
      <c r="O690">
        <v>0</v>
      </c>
    </row>
    <row r="691" spans="1:15">
      <c r="A691">
        <v>1</v>
      </c>
      <c r="B691" t="s">
        <v>321</v>
      </c>
      <c r="D691" t="s">
        <v>321</v>
      </c>
      <c r="E691">
        <v>9</v>
      </c>
      <c r="F691" t="s">
        <v>704</v>
      </c>
      <c r="G691" t="s">
        <v>659</v>
      </c>
      <c r="H691">
        <v>66</v>
      </c>
      <c r="I691" t="s">
        <v>225</v>
      </c>
      <c r="J691" t="s">
        <v>231</v>
      </c>
      <c r="K691" t="s">
        <v>695</v>
      </c>
      <c r="L691" t="s">
        <v>346</v>
      </c>
      <c r="O691">
        <v>0</v>
      </c>
    </row>
    <row r="692" spans="1:15">
      <c r="A692">
        <v>1</v>
      </c>
      <c r="B692" t="s">
        <v>321</v>
      </c>
      <c r="D692" t="s">
        <v>321</v>
      </c>
      <c r="E692">
        <v>9</v>
      </c>
      <c r="F692" t="s">
        <v>704</v>
      </c>
      <c r="G692" t="s">
        <v>659</v>
      </c>
      <c r="H692">
        <v>67</v>
      </c>
      <c r="I692" t="s">
        <v>226</v>
      </c>
      <c r="J692" t="s">
        <v>231</v>
      </c>
      <c r="K692" t="s">
        <v>695</v>
      </c>
      <c r="L692" t="s">
        <v>346</v>
      </c>
      <c r="O692">
        <v>0</v>
      </c>
    </row>
    <row r="693" spans="1:15">
      <c r="A693">
        <v>1</v>
      </c>
      <c r="B693" t="s">
        <v>321</v>
      </c>
      <c r="D693" t="s">
        <v>321</v>
      </c>
      <c r="E693">
        <v>9</v>
      </c>
      <c r="F693" t="s">
        <v>704</v>
      </c>
      <c r="G693" t="s">
        <v>659</v>
      </c>
      <c r="H693">
        <v>68</v>
      </c>
      <c r="I693" t="s">
        <v>227</v>
      </c>
      <c r="J693" t="s">
        <v>231</v>
      </c>
      <c r="K693" t="s">
        <v>695</v>
      </c>
      <c r="L693" t="s">
        <v>346</v>
      </c>
      <c r="O693">
        <v>0</v>
      </c>
    </row>
    <row r="694" spans="1:15">
      <c r="A694">
        <v>1</v>
      </c>
      <c r="B694" t="s">
        <v>321</v>
      </c>
      <c r="D694" t="s">
        <v>321</v>
      </c>
      <c r="E694">
        <v>10</v>
      </c>
      <c r="F694" t="s">
        <v>705</v>
      </c>
      <c r="G694" t="s">
        <v>659</v>
      </c>
      <c r="H694">
        <v>1</v>
      </c>
      <c r="I694" t="s">
        <v>210</v>
      </c>
      <c r="J694" t="s">
        <v>211</v>
      </c>
      <c r="K694" t="s">
        <v>695</v>
      </c>
      <c r="L694" t="s">
        <v>346</v>
      </c>
      <c r="O694">
        <v>0</v>
      </c>
    </row>
    <row r="695" spans="1:15">
      <c r="A695">
        <v>1</v>
      </c>
      <c r="B695" t="s">
        <v>321</v>
      </c>
      <c r="D695" t="s">
        <v>321</v>
      </c>
      <c r="E695">
        <v>10</v>
      </c>
      <c r="F695" t="s">
        <v>705</v>
      </c>
      <c r="G695" t="s">
        <v>659</v>
      </c>
      <c r="H695">
        <v>2</v>
      </c>
      <c r="I695" t="s">
        <v>212</v>
      </c>
      <c r="J695" t="s">
        <v>211</v>
      </c>
      <c r="K695" t="s">
        <v>695</v>
      </c>
      <c r="L695" t="s">
        <v>346</v>
      </c>
      <c r="O695">
        <v>0</v>
      </c>
    </row>
    <row r="696" spans="1:15">
      <c r="A696">
        <v>1</v>
      </c>
      <c r="B696" t="s">
        <v>321</v>
      </c>
      <c r="D696" t="s">
        <v>321</v>
      </c>
      <c r="E696">
        <v>10</v>
      </c>
      <c r="F696" t="s">
        <v>705</v>
      </c>
      <c r="G696" t="s">
        <v>659</v>
      </c>
      <c r="H696">
        <v>3</v>
      </c>
      <c r="I696" t="s">
        <v>213</v>
      </c>
      <c r="J696" t="s">
        <v>211</v>
      </c>
      <c r="K696" t="s">
        <v>695</v>
      </c>
      <c r="L696" t="s">
        <v>346</v>
      </c>
      <c r="O696">
        <v>0</v>
      </c>
    </row>
    <row r="697" spans="1:15">
      <c r="A697">
        <v>1</v>
      </c>
      <c r="B697" t="s">
        <v>321</v>
      </c>
      <c r="D697" t="s">
        <v>321</v>
      </c>
      <c r="E697">
        <v>10</v>
      </c>
      <c r="F697" t="s">
        <v>705</v>
      </c>
      <c r="G697" t="s">
        <v>659</v>
      </c>
      <c r="H697">
        <v>4</v>
      </c>
      <c r="I697" t="s">
        <v>214</v>
      </c>
      <c r="J697" t="s">
        <v>211</v>
      </c>
      <c r="K697" t="s">
        <v>695</v>
      </c>
      <c r="L697" t="s">
        <v>346</v>
      </c>
      <c r="O697">
        <v>0</v>
      </c>
    </row>
    <row r="698" spans="1:15">
      <c r="A698">
        <v>1</v>
      </c>
      <c r="B698" t="s">
        <v>321</v>
      </c>
      <c r="D698" t="s">
        <v>321</v>
      </c>
      <c r="E698">
        <v>10</v>
      </c>
      <c r="F698" t="s">
        <v>705</v>
      </c>
      <c r="G698" t="s">
        <v>659</v>
      </c>
      <c r="H698">
        <v>5</v>
      </c>
      <c r="I698" t="s">
        <v>215</v>
      </c>
      <c r="J698" t="s">
        <v>211</v>
      </c>
      <c r="K698" t="s">
        <v>695</v>
      </c>
      <c r="L698" t="s">
        <v>346</v>
      </c>
      <c r="O698">
        <v>0</v>
      </c>
    </row>
    <row r="699" spans="1:15">
      <c r="A699">
        <v>1</v>
      </c>
      <c r="B699" t="s">
        <v>321</v>
      </c>
      <c r="D699" t="s">
        <v>321</v>
      </c>
      <c r="E699">
        <v>10</v>
      </c>
      <c r="F699" t="s">
        <v>705</v>
      </c>
      <c r="G699" t="s">
        <v>659</v>
      </c>
      <c r="H699">
        <v>6</v>
      </c>
      <c r="I699" t="s">
        <v>216</v>
      </c>
      <c r="J699" t="s">
        <v>211</v>
      </c>
      <c r="K699" t="s">
        <v>695</v>
      </c>
      <c r="L699" t="s">
        <v>346</v>
      </c>
      <c r="O699">
        <v>0</v>
      </c>
    </row>
    <row r="700" spans="1:15">
      <c r="A700">
        <v>1</v>
      </c>
      <c r="B700" t="s">
        <v>321</v>
      </c>
      <c r="D700" t="s">
        <v>321</v>
      </c>
      <c r="E700">
        <v>10</v>
      </c>
      <c r="F700" t="s">
        <v>705</v>
      </c>
      <c r="G700" t="s">
        <v>659</v>
      </c>
      <c r="H700">
        <v>7</v>
      </c>
      <c r="I700" t="s">
        <v>217</v>
      </c>
      <c r="J700" t="s">
        <v>211</v>
      </c>
      <c r="K700" t="s">
        <v>695</v>
      </c>
      <c r="L700" t="s">
        <v>346</v>
      </c>
      <c r="O700">
        <v>0</v>
      </c>
    </row>
    <row r="701" spans="1:15">
      <c r="A701">
        <v>1</v>
      </c>
      <c r="B701" t="s">
        <v>321</v>
      </c>
      <c r="D701" t="s">
        <v>321</v>
      </c>
      <c r="E701">
        <v>10</v>
      </c>
      <c r="F701" t="s">
        <v>705</v>
      </c>
      <c r="G701" t="s">
        <v>659</v>
      </c>
      <c r="H701">
        <v>8</v>
      </c>
      <c r="I701" t="s">
        <v>218</v>
      </c>
      <c r="J701" t="s">
        <v>211</v>
      </c>
      <c r="K701" t="s">
        <v>695</v>
      </c>
      <c r="L701" t="s">
        <v>346</v>
      </c>
      <c r="O701">
        <v>0</v>
      </c>
    </row>
    <row r="702" spans="1:15">
      <c r="A702">
        <v>1</v>
      </c>
      <c r="B702" t="s">
        <v>321</v>
      </c>
      <c r="D702" t="s">
        <v>321</v>
      </c>
      <c r="E702">
        <v>10</v>
      </c>
      <c r="F702" t="s">
        <v>705</v>
      </c>
      <c r="G702" t="s">
        <v>659</v>
      </c>
      <c r="H702">
        <v>9</v>
      </c>
      <c r="I702" t="s">
        <v>219</v>
      </c>
      <c r="J702" t="s">
        <v>211</v>
      </c>
      <c r="K702" t="s">
        <v>695</v>
      </c>
      <c r="L702" t="s">
        <v>346</v>
      </c>
      <c r="O702">
        <v>0</v>
      </c>
    </row>
    <row r="703" spans="1:15">
      <c r="A703">
        <v>1</v>
      </c>
      <c r="B703" t="s">
        <v>321</v>
      </c>
      <c r="D703" t="s">
        <v>321</v>
      </c>
      <c r="E703">
        <v>10</v>
      </c>
      <c r="F703" t="s">
        <v>705</v>
      </c>
      <c r="G703" t="s">
        <v>659</v>
      </c>
      <c r="H703">
        <v>10</v>
      </c>
      <c r="I703" t="s">
        <v>220</v>
      </c>
      <c r="J703" t="s">
        <v>211</v>
      </c>
      <c r="K703" t="s">
        <v>695</v>
      </c>
      <c r="L703" t="s">
        <v>346</v>
      </c>
      <c r="O703">
        <v>0</v>
      </c>
    </row>
    <row r="704" spans="1:15">
      <c r="A704">
        <v>1</v>
      </c>
      <c r="B704" t="s">
        <v>321</v>
      </c>
      <c r="D704" t="s">
        <v>321</v>
      </c>
      <c r="E704">
        <v>10</v>
      </c>
      <c r="F704" t="s">
        <v>705</v>
      </c>
      <c r="G704" t="s">
        <v>659</v>
      </c>
      <c r="H704">
        <v>11</v>
      </c>
      <c r="I704" t="s">
        <v>221</v>
      </c>
      <c r="J704" t="s">
        <v>211</v>
      </c>
      <c r="K704" t="s">
        <v>695</v>
      </c>
      <c r="L704" t="s">
        <v>346</v>
      </c>
      <c r="O704">
        <v>0</v>
      </c>
    </row>
    <row r="705" spans="1:15">
      <c r="A705">
        <v>1</v>
      </c>
      <c r="B705" t="s">
        <v>321</v>
      </c>
      <c r="D705" t="s">
        <v>321</v>
      </c>
      <c r="E705">
        <v>10</v>
      </c>
      <c r="F705" t="s">
        <v>705</v>
      </c>
      <c r="G705" t="s">
        <v>659</v>
      </c>
      <c r="H705">
        <v>12</v>
      </c>
      <c r="I705" t="s">
        <v>222</v>
      </c>
      <c r="J705" t="s">
        <v>211</v>
      </c>
      <c r="K705" t="s">
        <v>695</v>
      </c>
      <c r="L705" t="s">
        <v>346</v>
      </c>
      <c r="O705">
        <v>0</v>
      </c>
    </row>
    <row r="706" spans="1:15">
      <c r="A706">
        <v>1</v>
      </c>
      <c r="B706" t="s">
        <v>321</v>
      </c>
      <c r="D706" t="s">
        <v>321</v>
      </c>
      <c r="E706">
        <v>10</v>
      </c>
      <c r="F706" t="s">
        <v>705</v>
      </c>
      <c r="G706" t="s">
        <v>659</v>
      </c>
      <c r="H706">
        <v>13</v>
      </c>
      <c r="I706" t="s">
        <v>223</v>
      </c>
      <c r="J706" t="s">
        <v>211</v>
      </c>
      <c r="K706" t="s">
        <v>695</v>
      </c>
      <c r="L706" t="s">
        <v>346</v>
      </c>
      <c r="O706">
        <v>0</v>
      </c>
    </row>
    <row r="707" spans="1:15">
      <c r="A707">
        <v>1</v>
      </c>
      <c r="B707" t="s">
        <v>321</v>
      </c>
      <c r="D707" t="s">
        <v>321</v>
      </c>
      <c r="E707">
        <v>10</v>
      </c>
      <c r="F707" t="s">
        <v>705</v>
      </c>
      <c r="G707" t="s">
        <v>659</v>
      </c>
      <c r="H707">
        <v>14</v>
      </c>
      <c r="I707" t="s">
        <v>224</v>
      </c>
      <c r="J707" t="s">
        <v>211</v>
      </c>
      <c r="K707" t="s">
        <v>695</v>
      </c>
      <c r="L707" t="s">
        <v>346</v>
      </c>
      <c r="O707">
        <v>0</v>
      </c>
    </row>
    <row r="708" spans="1:15">
      <c r="A708">
        <v>1</v>
      </c>
      <c r="B708" t="s">
        <v>321</v>
      </c>
      <c r="D708" t="s">
        <v>321</v>
      </c>
      <c r="E708">
        <v>10</v>
      </c>
      <c r="F708" t="s">
        <v>705</v>
      </c>
      <c r="G708" t="s">
        <v>659</v>
      </c>
      <c r="H708">
        <v>15</v>
      </c>
      <c r="I708" t="s">
        <v>225</v>
      </c>
      <c r="J708" t="s">
        <v>211</v>
      </c>
      <c r="K708" t="s">
        <v>695</v>
      </c>
      <c r="L708" t="s">
        <v>346</v>
      </c>
      <c r="O708">
        <v>0</v>
      </c>
    </row>
    <row r="709" spans="1:15">
      <c r="A709">
        <v>1</v>
      </c>
      <c r="B709" t="s">
        <v>321</v>
      </c>
      <c r="D709" t="s">
        <v>321</v>
      </c>
      <c r="E709">
        <v>10</v>
      </c>
      <c r="F709" t="s">
        <v>705</v>
      </c>
      <c r="G709" t="s">
        <v>659</v>
      </c>
      <c r="H709">
        <v>16</v>
      </c>
      <c r="I709" t="s">
        <v>226</v>
      </c>
      <c r="J709" t="s">
        <v>211</v>
      </c>
      <c r="K709" t="s">
        <v>695</v>
      </c>
      <c r="L709" t="s">
        <v>346</v>
      </c>
      <c r="O709">
        <v>0</v>
      </c>
    </row>
    <row r="710" spans="1:15">
      <c r="A710">
        <v>1</v>
      </c>
      <c r="B710" t="s">
        <v>321</v>
      </c>
      <c r="D710" t="s">
        <v>321</v>
      </c>
      <c r="E710">
        <v>10</v>
      </c>
      <c r="F710" t="s">
        <v>705</v>
      </c>
      <c r="G710" t="s">
        <v>659</v>
      </c>
      <c r="H710">
        <v>17</v>
      </c>
      <c r="I710" t="s">
        <v>227</v>
      </c>
      <c r="J710" t="s">
        <v>211</v>
      </c>
      <c r="K710" t="s">
        <v>695</v>
      </c>
      <c r="L710" t="s">
        <v>346</v>
      </c>
      <c r="O710">
        <v>0</v>
      </c>
    </row>
    <row r="711" spans="1:15">
      <c r="A711">
        <v>1</v>
      </c>
      <c r="B711" t="s">
        <v>321</v>
      </c>
      <c r="D711" t="s">
        <v>321</v>
      </c>
      <c r="E711">
        <v>10</v>
      </c>
      <c r="F711" t="s">
        <v>705</v>
      </c>
      <c r="G711" t="s">
        <v>659</v>
      </c>
      <c r="H711">
        <v>18</v>
      </c>
      <c r="I711" t="s">
        <v>210</v>
      </c>
      <c r="J711" t="s">
        <v>228</v>
      </c>
      <c r="K711" t="s">
        <v>695</v>
      </c>
      <c r="L711" t="s">
        <v>346</v>
      </c>
      <c r="O711">
        <v>0</v>
      </c>
    </row>
    <row r="712" spans="1:15">
      <c r="A712">
        <v>1</v>
      </c>
      <c r="B712" t="s">
        <v>321</v>
      </c>
      <c r="D712" t="s">
        <v>321</v>
      </c>
      <c r="E712">
        <v>10</v>
      </c>
      <c r="F712" t="s">
        <v>705</v>
      </c>
      <c r="G712" t="s">
        <v>659</v>
      </c>
      <c r="H712">
        <v>19</v>
      </c>
      <c r="I712" t="s">
        <v>212</v>
      </c>
      <c r="J712" t="s">
        <v>228</v>
      </c>
      <c r="K712" t="s">
        <v>695</v>
      </c>
      <c r="L712" t="s">
        <v>346</v>
      </c>
      <c r="O712">
        <v>0</v>
      </c>
    </row>
    <row r="713" spans="1:15">
      <c r="A713">
        <v>1</v>
      </c>
      <c r="B713" t="s">
        <v>321</v>
      </c>
      <c r="D713" t="s">
        <v>321</v>
      </c>
      <c r="E713">
        <v>10</v>
      </c>
      <c r="F713" t="s">
        <v>705</v>
      </c>
      <c r="G713" t="s">
        <v>659</v>
      </c>
      <c r="H713">
        <v>20</v>
      </c>
      <c r="I713" t="s">
        <v>213</v>
      </c>
      <c r="J713" t="s">
        <v>228</v>
      </c>
      <c r="K713" t="s">
        <v>695</v>
      </c>
      <c r="L713" t="s">
        <v>346</v>
      </c>
      <c r="O713">
        <v>0</v>
      </c>
    </row>
    <row r="714" spans="1:15">
      <c r="A714">
        <v>1</v>
      </c>
      <c r="B714" t="s">
        <v>321</v>
      </c>
      <c r="D714" t="s">
        <v>321</v>
      </c>
      <c r="E714">
        <v>10</v>
      </c>
      <c r="F714" t="s">
        <v>705</v>
      </c>
      <c r="G714" t="s">
        <v>659</v>
      </c>
      <c r="H714">
        <v>21</v>
      </c>
      <c r="I714" t="s">
        <v>214</v>
      </c>
      <c r="J714" t="s">
        <v>228</v>
      </c>
      <c r="K714" t="s">
        <v>695</v>
      </c>
      <c r="L714" t="s">
        <v>346</v>
      </c>
      <c r="O714">
        <v>0</v>
      </c>
    </row>
    <row r="715" spans="1:15">
      <c r="A715">
        <v>1</v>
      </c>
      <c r="B715" t="s">
        <v>321</v>
      </c>
      <c r="D715" t="s">
        <v>321</v>
      </c>
      <c r="E715">
        <v>10</v>
      </c>
      <c r="F715" t="s">
        <v>705</v>
      </c>
      <c r="G715" t="s">
        <v>659</v>
      </c>
      <c r="H715">
        <v>22</v>
      </c>
      <c r="I715" t="s">
        <v>215</v>
      </c>
      <c r="J715" t="s">
        <v>228</v>
      </c>
      <c r="K715" t="s">
        <v>695</v>
      </c>
      <c r="L715" t="s">
        <v>346</v>
      </c>
      <c r="O715">
        <v>0</v>
      </c>
    </row>
    <row r="716" spans="1:15">
      <c r="A716">
        <v>1</v>
      </c>
      <c r="B716" t="s">
        <v>321</v>
      </c>
      <c r="D716" t="s">
        <v>321</v>
      </c>
      <c r="E716">
        <v>10</v>
      </c>
      <c r="F716" t="s">
        <v>705</v>
      </c>
      <c r="G716" t="s">
        <v>659</v>
      </c>
      <c r="H716">
        <v>23</v>
      </c>
      <c r="I716" t="s">
        <v>216</v>
      </c>
      <c r="J716" t="s">
        <v>228</v>
      </c>
      <c r="K716" t="s">
        <v>695</v>
      </c>
      <c r="L716" t="s">
        <v>346</v>
      </c>
      <c r="O716">
        <v>0</v>
      </c>
    </row>
    <row r="717" spans="1:15">
      <c r="A717">
        <v>1</v>
      </c>
      <c r="B717" t="s">
        <v>321</v>
      </c>
      <c r="D717" t="s">
        <v>321</v>
      </c>
      <c r="E717">
        <v>10</v>
      </c>
      <c r="F717" t="s">
        <v>705</v>
      </c>
      <c r="G717" t="s">
        <v>659</v>
      </c>
      <c r="H717">
        <v>24</v>
      </c>
      <c r="I717" t="s">
        <v>217</v>
      </c>
      <c r="J717" t="s">
        <v>228</v>
      </c>
      <c r="K717" t="s">
        <v>695</v>
      </c>
      <c r="L717" t="s">
        <v>346</v>
      </c>
      <c r="O717">
        <v>0</v>
      </c>
    </row>
    <row r="718" spans="1:15">
      <c r="A718">
        <v>1</v>
      </c>
      <c r="B718" t="s">
        <v>321</v>
      </c>
      <c r="D718" t="s">
        <v>321</v>
      </c>
      <c r="E718">
        <v>10</v>
      </c>
      <c r="F718" t="s">
        <v>705</v>
      </c>
      <c r="G718" t="s">
        <v>659</v>
      </c>
      <c r="H718">
        <v>25</v>
      </c>
      <c r="I718" t="s">
        <v>218</v>
      </c>
      <c r="J718" t="s">
        <v>228</v>
      </c>
      <c r="K718" t="s">
        <v>695</v>
      </c>
      <c r="L718" t="s">
        <v>346</v>
      </c>
      <c r="O718">
        <v>0</v>
      </c>
    </row>
    <row r="719" spans="1:15">
      <c r="A719">
        <v>1</v>
      </c>
      <c r="B719" t="s">
        <v>321</v>
      </c>
      <c r="D719" t="s">
        <v>321</v>
      </c>
      <c r="E719">
        <v>10</v>
      </c>
      <c r="F719" t="s">
        <v>705</v>
      </c>
      <c r="G719" t="s">
        <v>659</v>
      </c>
      <c r="H719">
        <v>26</v>
      </c>
      <c r="I719" t="s">
        <v>219</v>
      </c>
      <c r="J719" t="s">
        <v>228</v>
      </c>
      <c r="K719" t="s">
        <v>695</v>
      </c>
      <c r="L719" t="s">
        <v>346</v>
      </c>
      <c r="O719">
        <v>0</v>
      </c>
    </row>
    <row r="720" spans="1:15">
      <c r="A720">
        <v>1</v>
      </c>
      <c r="B720" t="s">
        <v>321</v>
      </c>
      <c r="D720" t="s">
        <v>321</v>
      </c>
      <c r="E720">
        <v>10</v>
      </c>
      <c r="F720" t="s">
        <v>705</v>
      </c>
      <c r="G720" t="s">
        <v>659</v>
      </c>
      <c r="H720">
        <v>27</v>
      </c>
      <c r="I720" t="s">
        <v>220</v>
      </c>
      <c r="J720" t="s">
        <v>228</v>
      </c>
      <c r="K720" t="s">
        <v>695</v>
      </c>
      <c r="L720" t="s">
        <v>346</v>
      </c>
      <c r="O720">
        <v>0</v>
      </c>
    </row>
    <row r="721" spans="1:15">
      <c r="A721">
        <v>1</v>
      </c>
      <c r="B721" t="s">
        <v>321</v>
      </c>
      <c r="D721" t="s">
        <v>321</v>
      </c>
      <c r="E721">
        <v>10</v>
      </c>
      <c r="F721" t="s">
        <v>705</v>
      </c>
      <c r="G721" t="s">
        <v>659</v>
      </c>
      <c r="H721">
        <v>28</v>
      </c>
      <c r="I721" t="s">
        <v>221</v>
      </c>
      <c r="J721" t="s">
        <v>228</v>
      </c>
      <c r="K721" t="s">
        <v>695</v>
      </c>
      <c r="L721" t="s">
        <v>346</v>
      </c>
      <c r="O721">
        <v>0</v>
      </c>
    </row>
    <row r="722" spans="1:15">
      <c r="A722">
        <v>1</v>
      </c>
      <c r="B722" t="s">
        <v>321</v>
      </c>
      <c r="D722" t="s">
        <v>321</v>
      </c>
      <c r="E722">
        <v>10</v>
      </c>
      <c r="F722" t="s">
        <v>705</v>
      </c>
      <c r="G722" t="s">
        <v>659</v>
      </c>
      <c r="H722">
        <v>29</v>
      </c>
      <c r="I722" t="s">
        <v>222</v>
      </c>
      <c r="J722" t="s">
        <v>228</v>
      </c>
      <c r="K722" t="s">
        <v>695</v>
      </c>
      <c r="L722" t="s">
        <v>346</v>
      </c>
      <c r="O722">
        <v>0</v>
      </c>
    </row>
    <row r="723" spans="1:15">
      <c r="A723">
        <v>1</v>
      </c>
      <c r="B723" t="s">
        <v>321</v>
      </c>
      <c r="D723" t="s">
        <v>321</v>
      </c>
      <c r="E723">
        <v>10</v>
      </c>
      <c r="F723" t="s">
        <v>705</v>
      </c>
      <c r="G723" t="s">
        <v>659</v>
      </c>
      <c r="H723">
        <v>30</v>
      </c>
      <c r="I723" t="s">
        <v>223</v>
      </c>
      <c r="J723" t="s">
        <v>228</v>
      </c>
      <c r="K723" t="s">
        <v>695</v>
      </c>
      <c r="L723" t="s">
        <v>346</v>
      </c>
      <c r="O723">
        <v>0</v>
      </c>
    </row>
    <row r="724" spans="1:15">
      <c r="A724">
        <v>1</v>
      </c>
      <c r="B724" t="s">
        <v>321</v>
      </c>
      <c r="D724" t="s">
        <v>321</v>
      </c>
      <c r="E724">
        <v>10</v>
      </c>
      <c r="F724" t="s">
        <v>705</v>
      </c>
      <c r="G724" t="s">
        <v>659</v>
      </c>
      <c r="H724">
        <v>31</v>
      </c>
      <c r="I724" t="s">
        <v>224</v>
      </c>
      <c r="J724" t="s">
        <v>228</v>
      </c>
      <c r="K724" t="s">
        <v>695</v>
      </c>
      <c r="L724" t="s">
        <v>346</v>
      </c>
      <c r="O724">
        <v>0</v>
      </c>
    </row>
    <row r="725" spans="1:15">
      <c r="A725">
        <v>1</v>
      </c>
      <c r="B725" t="s">
        <v>321</v>
      </c>
      <c r="D725" t="s">
        <v>321</v>
      </c>
      <c r="E725">
        <v>10</v>
      </c>
      <c r="F725" t="s">
        <v>705</v>
      </c>
      <c r="G725" t="s">
        <v>659</v>
      </c>
      <c r="H725">
        <v>32</v>
      </c>
      <c r="I725" t="s">
        <v>225</v>
      </c>
      <c r="J725" t="s">
        <v>228</v>
      </c>
      <c r="K725" t="s">
        <v>695</v>
      </c>
      <c r="L725" t="s">
        <v>346</v>
      </c>
      <c r="O725">
        <v>0</v>
      </c>
    </row>
    <row r="726" spans="1:15">
      <c r="A726">
        <v>1</v>
      </c>
      <c r="B726" t="s">
        <v>321</v>
      </c>
      <c r="D726" t="s">
        <v>321</v>
      </c>
      <c r="E726">
        <v>10</v>
      </c>
      <c r="F726" t="s">
        <v>705</v>
      </c>
      <c r="G726" t="s">
        <v>659</v>
      </c>
      <c r="H726">
        <v>33</v>
      </c>
      <c r="I726" t="s">
        <v>226</v>
      </c>
      <c r="J726" t="s">
        <v>228</v>
      </c>
      <c r="K726" t="s">
        <v>695</v>
      </c>
      <c r="L726" t="s">
        <v>346</v>
      </c>
      <c r="O726">
        <v>0</v>
      </c>
    </row>
    <row r="727" spans="1:15">
      <c r="A727">
        <v>1</v>
      </c>
      <c r="B727" t="s">
        <v>321</v>
      </c>
      <c r="D727" t="s">
        <v>321</v>
      </c>
      <c r="E727">
        <v>10</v>
      </c>
      <c r="F727" t="s">
        <v>705</v>
      </c>
      <c r="G727" t="s">
        <v>659</v>
      </c>
      <c r="H727">
        <v>34</v>
      </c>
      <c r="I727" t="s">
        <v>227</v>
      </c>
      <c r="J727" t="s">
        <v>228</v>
      </c>
      <c r="K727" t="s">
        <v>695</v>
      </c>
      <c r="L727" t="s">
        <v>346</v>
      </c>
      <c r="O727">
        <v>0</v>
      </c>
    </row>
    <row r="728" spans="1:15">
      <c r="A728">
        <v>1</v>
      </c>
      <c r="B728" t="s">
        <v>321</v>
      </c>
      <c r="D728" t="s">
        <v>321</v>
      </c>
      <c r="E728">
        <v>10</v>
      </c>
      <c r="F728" t="s">
        <v>705</v>
      </c>
      <c r="G728" t="s">
        <v>659</v>
      </c>
      <c r="H728">
        <v>35</v>
      </c>
      <c r="I728" t="s">
        <v>210</v>
      </c>
      <c r="J728" t="s">
        <v>230</v>
      </c>
      <c r="K728" t="s">
        <v>695</v>
      </c>
      <c r="L728" t="s">
        <v>346</v>
      </c>
      <c r="O728">
        <v>22</v>
      </c>
    </row>
    <row r="729" spans="1:15">
      <c r="A729">
        <v>1</v>
      </c>
      <c r="B729" t="s">
        <v>321</v>
      </c>
      <c r="D729" t="s">
        <v>321</v>
      </c>
      <c r="E729">
        <v>10</v>
      </c>
      <c r="F729" t="s">
        <v>705</v>
      </c>
      <c r="G729" t="s">
        <v>659</v>
      </c>
      <c r="H729">
        <v>36</v>
      </c>
      <c r="I729" t="s">
        <v>212</v>
      </c>
      <c r="J729" t="s">
        <v>230</v>
      </c>
      <c r="K729" t="s">
        <v>695</v>
      </c>
      <c r="L729" t="s">
        <v>346</v>
      </c>
      <c r="O729">
        <v>0</v>
      </c>
    </row>
    <row r="730" spans="1:15">
      <c r="A730">
        <v>1</v>
      </c>
      <c r="B730" t="s">
        <v>321</v>
      </c>
      <c r="D730" t="s">
        <v>321</v>
      </c>
      <c r="E730">
        <v>10</v>
      </c>
      <c r="F730" t="s">
        <v>705</v>
      </c>
      <c r="G730" t="s">
        <v>659</v>
      </c>
      <c r="H730">
        <v>37</v>
      </c>
      <c r="I730" t="s">
        <v>213</v>
      </c>
      <c r="J730" t="s">
        <v>230</v>
      </c>
      <c r="K730" t="s">
        <v>695</v>
      </c>
      <c r="L730" t="s">
        <v>346</v>
      </c>
      <c r="O730">
        <v>0</v>
      </c>
    </row>
    <row r="731" spans="1:15">
      <c r="A731">
        <v>1</v>
      </c>
      <c r="B731" t="s">
        <v>321</v>
      </c>
      <c r="D731" t="s">
        <v>321</v>
      </c>
      <c r="E731">
        <v>10</v>
      </c>
      <c r="F731" t="s">
        <v>705</v>
      </c>
      <c r="G731" t="s">
        <v>659</v>
      </c>
      <c r="H731">
        <v>38</v>
      </c>
      <c r="I731" t="s">
        <v>214</v>
      </c>
      <c r="J731" t="s">
        <v>230</v>
      </c>
      <c r="K731" t="s">
        <v>695</v>
      </c>
      <c r="L731" t="s">
        <v>346</v>
      </c>
      <c r="O731">
        <v>22</v>
      </c>
    </row>
    <row r="732" spans="1:15">
      <c r="A732">
        <v>1</v>
      </c>
      <c r="B732" t="s">
        <v>321</v>
      </c>
      <c r="D732" t="s">
        <v>321</v>
      </c>
      <c r="E732">
        <v>10</v>
      </c>
      <c r="F732" t="s">
        <v>705</v>
      </c>
      <c r="G732" t="s">
        <v>659</v>
      </c>
      <c r="H732">
        <v>39</v>
      </c>
      <c r="I732" t="s">
        <v>215</v>
      </c>
      <c r="J732" t="s">
        <v>230</v>
      </c>
      <c r="K732" t="s">
        <v>695</v>
      </c>
      <c r="L732" t="s">
        <v>346</v>
      </c>
      <c r="O732">
        <v>0</v>
      </c>
    </row>
    <row r="733" spans="1:15">
      <c r="A733">
        <v>1</v>
      </c>
      <c r="B733" t="s">
        <v>321</v>
      </c>
      <c r="D733" t="s">
        <v>321</v>
      </c>
      <c r="E733">
        <v>10</v>
      </c>
      <c r="F733" t="s">
        <v>705</v>
      </c>
      <c r="G733" t="s">
        <v>659</v>
      </c>
      <c r="H733">
        <v>40</v>
      </c>
      <c r="I733" t="s">
        <v>216</v>
      </c>
      <c r="J733" t="s">
        <v>230</v>
      </c>
      <c r="K733" t="s">
        <v>695</v>
      </c>
      <c r="L733" t="s">
        <v>346</v>
      </c>
      <c r="O733">
        <v>0</v>
      </c>
    </row>
    <row r="734" spans="1:15">
      <c r="A734">
        <v>1</v>
      </c>
      <c r="B734" t="s">
        <v>321</v>
      </c>
      <c r="D734" t="s">
        <v>321</v>
      </c>
      <c r="E734">
        <v>10</v>
      </c>
      <c r="F734" t="s">
        <v>705</v>
      </c>
      <c r="G734" t="s">
        <v>659</v>
      </c>
      <c r="H734">
        <v>41</v>
      </c>
      <c r="I734" t="s">
        <v>217</v>
      </c>
      <c r="J734" t="s">
        <v>230</v>
      </c>
      <c r="K734" t="s">
        <v>695</v>
      </c>
      <c r="L734" t="s">
        <v>346</v>
      </c>
      <c r="O734">
        <v>0</v>
      </c>
    </row>
    <row r="735" spans="1:15">
      <c r="A735">
        <v>1</v>
      </c>
      <c r="B735" t="s">
        <v>321</v>
      </c>
      <c r="D735" t="s">
        <v>321</v>
      </c>
      <c r="E735">
        <v>10</v>
      </c>
      <c r="F735" t="s">
        <v>705</v>
      </c>
      <c r="G735" t="s">
        <v>659</v>
      </c>
      <c r="H735">
        <v>42</v>
      </c>
      <c r="I735" t="s">
        <v>218</v>
      </c>
      <c r="J735" t="s">
        <v>230</v>
      </c>
      <c r="K735" t="s">
        <v>695</v>
      </c>
      <c r="L735" t="s">
        <v>346</v>
      </c>
      <c r="O735">
        <v>0</v>
      </c>
    </row>
    <row r="736" spans="1:15">
      <c r="A736">
        <v>1</v>
      </c>
      <c r="B736" t="s">
        <v>321</v>
      </c>
      <c r="D736" t="s">
        <v>321</v>
      </c>
      <c r="E736">
        <v>10</v>
      </c>
      <c r="F736" t="s">
        <v>705</v>
      </c>
      <c r="G736" t="s">
        <v>659</v>
      </c>
      <c r="H736">
        <v>43</v>
      </c>
      <c r="I736" t="s">
        <v>219</v>
      </c>
      <c r="J736" t="s">
        <v>230</v>
      </c>
      <c r="K736" t="s">
        <v>695</v>
      </c>
      <c r="L736" t="s">
        <v>346</v>
      </c>
      <c r="O736">
        <v>0</v>
      </c>
    </row>
    <row r="737" spans="1:15">
      <c r="A737">
        <v>1</v>
      </c>
      <c r="B737" t="s">
        <v>321</v>
      </c>
      <c r="D737" t="s">
        <v>321</v>
      </c>
      <c r="E737">
        <v>10</v>
      </c>
      <c r="F737" t="s">
        <v>705</v>
      </c>
      <c r="G737" t="s">
        <v>659</v>
      </c>
      <c r="H737">
        <v>44</v>
      </c>
      <c r="I737" t="s">
        <v>220</v>
      </c>
      <c r="J737" t="s">
        <v>230</v>
      </c>
      <c r="K737" t="s">
        <v>695</v>
      </c>
      <c r="L737" t="s">
        <v>346</v>
      </c>
      <c r="O737">
        <v>0</v>
      </c>
    </row>
    <row r="738" spans="1:15">
      <c r="A738">
        <v>1</v>
      </c>
      <c r="B738" t="s">
        <v>321</v>
      </c>
      <c r="D738" t="s">
        <v>321</v>
      </c>
      <c r="E738">
        <v>10</v>
      </c>
      <c r="F738" t="s">
        <v>705</v>
      </c>
      <c r="G738" t="s">
        <v>659</v>
      </c>
      <c r="H738">
        <v>45</v>
      </c>
      <c r="I738" t="s">
        <v>221</v>
      </c>
      <c r="J738" t="s">
        <v>230</v>
      </c>
      <c r="K738" t="s">
        <v>695</v>
      </c>
      <c r="L738" t="s">
        <v>346</v>
      </c>
      <c r="O738">
        <v>0</v>
      </c>
    </row>
    <row r="739" spans="1:15">
      <c r="A739">
        <v>1</v>
      </c>
      <c r="B739" t="s">
        <v>321</v>
      </c>
      <c r="D739" t="s">
        <v>321</v>
      </c>
      <c r="E739">
        <v>10</v>
      </c>
      <c r="F739" t="s">
        <v>705</v>
      </c>
      <c r="G739" t="s">
        <v>659</v>
      </c>
      <c r="H739">
        <v>46</v>
      </c>
      <c r="I739" t="s">
        <v>222</v>
      </c>
      <c r="J739" t="s">
        <v>230</v>
      </c>
      <c r="K739" t="s">
        <v>695</v>
      </c>
      <c r="L739" t="s">
        <v>346</v>
      </c>
      <c r="O739">
        <v>22</v>
      </c>
    </row>
    <row r="740" spans="1:15">
      <c r="A740">
        <v>1</v>
      </c>
      <c r="B740" t="s">
        <v>321</v>
      </c>
      <c r="D740" t="s">
        <v>321</v>
      </c>
      <c r="E740">
        <v>10</v>
      </c>
      <c r="F740" t="s">
        <v>705</v>
      </c>
      <c r="G740" t="s">
        <v>659</v>
      </c>
      <c r="H740">
        <v>47</v>
      </c>
      <c r="I740" t="s">
        <v>223</v>
      </c>
      <c r="J740" t="s">
        <v>230</v>
      </c>
      <c r="K740" t="s">
        <v>695</v>
      </c>
      <c r="L740" t="s">
        <v>346</v>
      </c>
      <c r="O740">
        <v>22</v>
      </c>
    </row>
    <row r="741" spans="1:15">
      <c r="A741">
        <v>1</v>
      </c>
      <c r="B741" t="s">
        <v>321</v>
      </c>
      <c r="D741" t="s">
        <v>321</v>
      </c>
      <c r="E741">
        <v>10</v>
      </c>
      <c r="F741" t="s">
        <v>705</v>
      </c>
      <c r="G741" t="s">
        <v>659</v>
      </c>
      <c r="H741">
        <v>48</v>
      </c>
      <c r="I741" t="s">
        <v>224</v>
      </c>
      <c r="J741" t="s">
        <v>230</v>
      </c>
      <c r="K741" t="s">
        <v>695</v>
      </c>
      <c r="L741" t="s">
        <v>346</v>
      </c>
      <c r="O741">
        <v>22</v>
      </c>
    </row>
    <row r="742" spans="1:15">
      <c r="A742">
        <v>1</v>
      </c>
      <c r="B742" t="s">
        <v>321</v>
      </c>
      <c r="D742" t="s">
        <v>321</v>
      </c>
      <c r="E742">
        <v>10</v>
      </c>
      <c r="F742" t="s">
        <v>705</v>
      </c>
      <c r="G742" t="s">
        <v>659</v>
      </c>
      <c r="H742">
        <v>49</v>
      </c>
      <c r="I742" t="s">
        <v>225</v>
      </c>
      <c r="J742" t="s">
        <v>230</v>
      </c>
      <c r="K742" t="s">
        <v>695</v>
      </c>
      <c r="L742" t="s">
        <v>346</v>
      </c>
      <c r="O742">
        <v>0</v>
      </c>
    </row>
    <row r="743" spans="1:15">
      <c r="A743">
        <v>1</v>
      </c>
      <c r="B743" t="s">
        <v>321</v>
      </c>
      <c r="D743" t="s">
        <v>321</v>
      </c>
      <c r="E743">
        <v>10</v>
      </c>
      <c r="F743" t="s">
        <v>705</v>
      </c>
      <c r="G743" t="s">
        <v>659</v>
      </c>
      <c r="H743">
        <v>50</v>
      </c>
      <c r="I743" t="s">
        <v>226</v>
      </c>
      <c r="J743" t="s">
        <v>230</v>
      </c>
      <c r="K743" t="s">
        <v>695</v>
      </c>
      <c r="L743" t="s">
        <v>346</v>
      </c>
      <c r="O743">
        <v>0</v>
      </c>
    </row>
    <row r="744" spans="1:15">
      <c r="A744">
        <v>1</v>
      </c>
      <c r="B744" t="s">
        <v>321</v>
      </c>
      <c r="D744" t="s">
        <v>321</v>
      </c>
      <c r="E744">
        <v>10</v>
      </c>
      <c r="F744" t="s">
        <v>705</v>
      </c>
      <c r="G744" t="s">
        <v>659</v>
      </c>
      <c r="H744">
        <v>51</v>
      </c>
      <c r="I744" t="s">
        <v>227</v>
      </c>
      <c r="J744" t="s">
        <v>230</v>
      </c>
      <c r="K744" t="s">
        <v>695</v>
      </c>
      <c r="L744" t="s">
        <v>346</v>
      </c>
      <c r="O744">
        <v>0</v>
      </c>
    </row>
    <row r="745" spans="1:15">
      <c r="A745">
        <v>1</v>
      </c>
      <c r="B745" t="s">
        <v>321</v>
      </c>
      <c r="D745" t="s">
        <v>321</v>
      </c>
      <c r="E745">
        <v>10</v>
      </c>
      <c r="F745" t="s">
        <v>705</v>
      </c>
      <c r="G745" t="s">
        <v>659</v>
      </c>
      <c r="H745">
        <v>52</v>
      </c>
      <c r="I745" t="s">
        <v>210</v>
      </c>
      <c r="J745" t="s">
        <v>231</v>
      </c>
      <c r="K745" t="s">
        <v>695</v>
      </c>
      <c r="L745" t="s">
        <v>346</v>
      </c>
      <c r="O745">
        <v>0</v>
      </c>
    </row>
    <row r="746" spans="1:15">
      <c r="A746">
        <v>1</v>
      </c>
      <c r="B746" t="s">
        <v>321</v>
      </c>
      <c r="D746" t="s">
        <v>321</v>
      </c>
      <c r="E746">
        <v>10</v>
      </c>
      <c r="F746" t="s">
        <v>705</v>
      </c>
      <c r="G746" t="s">
        <v>659</v>
      </c>
      <c r="H746">
        <v>53</v>
      </c>
      <c r="I746" t="s">
        <v>212</v>
      </c>
      <c r="J746" t="s">
        <v>231</v>
      </c>
      <c r="K746" t="s">
        <v>695</v>
      </c>
      <c r="L746" t="s">
        <v>346</v>
      </c>
      <c r="O746">
        <v>0</v>
      </c>
    </row>
    <row r="747" spans="1:15">
      <c r="A747">
        <v>1</v>
      </c>
      <c r="B747" t="s">
        <v>321</v>
      </c>
      <c r="D747" t="s">
        <v>321</v>
      </c>
      <c r="E747">
        <v>10</v>
      </c>
      <c r="F747" t="s">
        <v>705</v>
      </c>
      <c r="G747" t="s">
        <v>659</v>
      </c>
      <c r="H747">
        <v>54</v>
      </c>
      <c r="I747" t="s">
        <v>213</v>
      </c>
      <c r="J747" t="s">
        <v>231</v>
      </c>
      <c r="K747" t="s">
        <v>695</v>
      </c>
      <c r="L747" t="s">
        <v>346</v>
      </c>
      <c r="O747">
        <v>0</v>
      </c>
    </row>
    <row r="748" spans="1:15">
      <c r="A748">
        <v>1</v>
      </c>
      <c r="B748" t="s">
        <v>321</v>
      </c>
      <c r="D748" t="s">
        <v>321</v>
      </c>
      <c r="E748">
        <v>10</v>
      </c>
      <c r="F748" t="s">
        <v>705</v>
      </c>
      <c r="G748" t="s">
        <v>659</v>
      </c>
      <c r="H748">
        <v>55</v>
      </c>
      <c r="I748" t="s">
        <v>214</v>
      </c>
      <c r="J748" t="s">
        <v>231</v>
      </c>
      <c r="K748" t="s">
        <v>695</v>
      </c>
      <c r="L748" t="s">
        <v>346</v>
      </c>
      <c r="O748">
        <v>0</v>
      </c>
    </row>
    <row r="749" spans="1:15">
      <c r="A749">
        <v>1</v>
      </c>
      <c r="B749" t="s">
        <v>321</v>
      </c>
      <c r="D749" t="s">
        <v>321</v>
      </c>
      <c r="E749">
        <v>10</v>
      </c>
      <c r="F749" t="s">
        <v>705</v>
      </c>
      <c r="G749" t="s">
        <v>659</v>
      </c>
      <c r="H749">
        <v>56</v>
      </c>
      <c r="I749" t="s">
        <v>215</v>
      </c>
      <c r="J749" t="s">
        <v>231</v>
      </c>
      <c r="K749" t="s">
        <v>695</v>
      </c>
      <c r="L749" t="s">
        <v>346</v>
      </c>
      <c r="O749">
        <v>0</v>
      </c>
    </row>
    <row r="750" spans="1:15">
      <c r="A750">
        <v>1</v>
      </c>
      <c r="B750" t="s">
        <v>321</v>
      </c>
      <c r="D750" t="s">
        <v>321</v>
      </c>
      <c r="E750">
        <v>10</v>
      </c>
      <c r="F750" t="s">
        <v>705</v>
      </c>
      <c r="G750" t="s">
        <v>659</v>
      </c>
      <c r="H750">
        <v>57</v>
      </c>
      <c r="I750" t="s">
        <v>216</v>
      </c>
      <c r="J750" t="s">
        <v>231</v>
      </c>
      <c r="K750" t="s">
        <v>695</v>
      </c>
      <c r="L750" t="s">
        <v>346</v>
      </c>
      <c r="O750">
        <v>0</v>
      </c>
    </row>
    <row r="751" spans="1:15">
      <c r="A751">
        <v>1</v>
      </c>
      <c r="B751" t="s">
        <v>321</v>
      </c>
      <c r="D751" t="s">
        <v>321</v>
      </c>
      <c r="E751">
        <v>10</v>
      </c>
      <c r="F751" t="s">
        <v>705</v>
      </c>
      <c r="G751" t="s">
        <v>659</v>
      </c>
      <c r="H751">
        <v>58</v>
      </c>
      <c r="I751" t="s">
        <v>217</v>
      </c>
      <c r="J751" t="s">
        <v>231</v>
      </c>
      <c r="K751" t="s">
        <v>695</v>
      </c>
      <c r="L751" t="s">
        <v>346</v>
      </c>
      <c r="O751">
        <v>0</v>
      </c>
    </row>
    <row r="752" spans="1:15">
      <c r="A752">
        <v>1</v>
      </c>
      <c r="B752" t="s">
        <v>321</v>
      </c>
      <c r="D752" t="s">
        <v>321</v>
      </c>
      <c r="E752">
        <v>10</v>
      </c>
      <c r="F752" t="s">
        <v>705</v>
      </c>
      <c r="G752" t="s">
        <v>659</v>
      </c>
      <c r="H752">
        <v>59</v>
      </c>
      <c r="I752" t="s">
        <v>218</v>
      </c>
      <c r="J752" t="s">
        <v>231</v>
      </c>
      <c r="K752" t="s">
        <v>695</v>
      </c>
      <c r="L752" t="s">
        <v>346</v>
      </c>
      <c r="O752">
        <v>0</v>
      </c>
    </row>
    <row r="753" spans="1:15">
      <c r="A753">
        <v>1</v>
      </c>
      <c r="B753" t="s">
        <v>321</v>
      </c>
      <c r="D753" t="s">
        <v>321</v>
      </c>
      <c r="E753">
        <v>10</v>
      </c>
      <c r="F753" t="s">
        <v>705</v>
      </c>
      <c r="G753" t="s">
        <v>659</v>
      </c>
      <c r="H753">
        <v>60</v>
      </c>
      <c r="I753" t="s">
        <v>219</v>
      </c>
      <c r="J753" t="s">
        <v>231</v>
      </c>
      <c r="K753" t="s">
        <v>695</v>
      </c>
      <c r="L753" t="s">
        <v>346</v>
      </c>
      <c r="O753">
        <v>0</v>
      </c>
    </row>
    <row r="754" spans="1:15">
      <c r="A754">
        <v>1</v>
      </c>
      <c r="B754" t="s">
        <v>321</v>
      </c>
      <c r="D754" t="s">
        <v>321</v>
      </c>
      <c r="E754">
        <v>10</v>
      </c>
      <c r="F754" t="s">
        <v>705</v>
      </c>
      <c r="G754" t="s">
        <v>659</v>
      </c>
      <c r="H754">
        <v>61</v>
      </c>
      <c r="I754" t="s">
        <v>220</v>
      </c>
      <c r="J754" t="s">
        <v>231</v>
      </c>
      <c r="K754" t="s">
        <v>695</v>
      </c>
      <c r="L754" t="s">
        <v>346</v>
      </c>
      <c r="O754">
        <v>0</v>
      </c>
    </row>
    <row r="755" spans="1:15">
      <c r="A755">
        <v>1</v>
      </c>
      <c r="B755" t="s">
        <v>321</v>
      </c>
      <c r="D755" t="s">
        <v>321</v>
      </c>
      <c r="E755">
        <v>10</v>
      </c>
      <c r="F755" t="s">
        <v>705</v>
      </c>
      <c r="G755" t="s">
        <v>659</v>
      </c>
      <c r="H755">
        <v>62</v>
      </c>
      <c r="I755" t="s">
        <v>221</v>
      </c>
      <c r="J755" t="s">
        <v>231</v>
      </c>
      <c r="K755" t="s">
        <v>695</v>
      </c>
      <c r="L755" t="s">
        <v>346</v>
      </c>
      <c r="O755">
        <v>0</v>
      </c>
    </row>
    <row r="756" spans="1:15">
      <c r="A756">
        <v>1</v>
      </c>
      <c r="B756" t="s">
        <v>321</v>
      </c>
      <c r="D756" t="s">
        <v>321</v>
      </c>
      <c r="E756">
        <v>10</v>
      </c>
      <c r="F756" t="s">
        <v>705</v>
      </c>
      <c r="G756" t="s">
        <v>659</v>
      </c>
      <c r="H756">
        <v>63</v>
      </c>
      <c r="I756" t="s">
        <v>222</v>
      </c>
      <c r="J756" t="s">
        <v>231</v>
      </c>
      <c r="K756" t="s">
        <v>695</v>
      </c>
      <c r="L756" t="s">
        <v>346</v>
      </c>
      <c r="O756">
        <v>0</v>
      </c>
    </row>
    <row r="757" spans="1:15">
      <c r="A757">
        <v>1</v>
      </c>
      <c r="B757" t="s">
        <v>321</v>
      </c>
      <c r="D757" t="s">
        <v>321</v>
      </c>
      <c r="E757">
        <v>10</v>
      </c>
      <c r="F757" t="s">
        <v>705</v>
      </c>
      <c r="G757" t="s">
        <v>659</v>
      </c>
      <c r="H757">
        <v>64</v>
      </c>
      <c r="I757" t="s">
        <v>223</v>
      </c>
      <c r="J757" t="s">
        <v>231</v>
      </c>
      <c r="K757" t="s">
        <v>695</v>
      </c>
      <c r="L757" t="s">
        <v>346</v>
      </c>
      <c r="O757">
        <v>0</v>
      </c>
    </row>
    <row r="758" spans="1:15">
      <c r="A758">
        <v>1</v>
      </c>
      <c r="B758" t="s">
        <v>321</v>
      </c>
      <c r="D758" t="s">
        <v>321</v>
      </c>
      <c r="E758">
        <v>10</v>
      </c>
      <c r="F758" t="s">
        <v>705</v>
      </c>
      <c r="G758" t="s">
        <v>659</v>
      </c>
      <c r="H758">
        <v>65</v>
      </c>
      <c r="I758" t="s">
        <v>224</v>
      </c>
      <c r="J758" t="s">
        <v>231</v>
      </c>
      <c r="K758" t="s">
        <v>695</v>
      </c>
      <c r="L758" t="s">
        <v>346</v>
      </c>
      <c r="O758">
        <v>0</v>
      </c>
    </row>
    <row r="759" spans="1:15">
      <c r="A759">
        <v>1</v>
      </c>
      <c r="B759" t="s">
        <v>321</v>
      </c>
      <c r="D759" t="s">
        <v>321</v>
      </c>
      <c r="E759">
        <v>10</v>
      </c>
      <c r="F759" t="s">
        <v>705</v>
      </c>
      <c r="G759" t="s">
        <v>659</v>
      </c>
      <c r="H759">
        <v>66</v>
      </c>
      <c r="I759" t="s">
        <v>225</v>
      </c>
      <c r="J759" t="s">
        <v>231</v>
      </c>
      <c r="K759" t="s">
        <v>695</v>
      </c>
      <c r="L759" t="s">
        <v>346</v>
      </c>
      <c r="O759">
        <v>0</v>
      </c>
    </row>
    <row r="760" spans="1:15">
      <c r="A760">
        <v>1</v>
      </c>
      <c r="B760" t="s">
        <v>321</v>
      </c>
      <c r="D760" t="s">
        <v>321</v>
      </c>
      <c r="E760">
        <v>10</v>
      </c>
      <c r="F760" t="s">
        <v>705</v>
      </c>
      <c r="G760" t="s">
        <v>659</v>
      </c>
      <c r="H760">
        <v>67</v>
      </c>
      <c r="I760" t="s">
        <v>226</v>
      </c>
      <c r="J760" t="s">
        <v>231</v>
      </c>
      <c r="K760" t="s">
        <v>695</v>
      </c>
      <c r="L760" t="s">
        <v>346</v>
      </c>
      <c r="O760">
        <v>0</v>
      </c>
    </row>
    <row r="761" spans="1:15">
      <c r="A761">
        <v>1</v>
      </c>
      <c r="B761" t="s">
        <v>321</v>
      </c>
      <c r="D761" t="s">
        <v>321</v>
      </c>
      <c r="E761">
        <v>10</v>
      </c>
      <c r="F761" t="s">
        <v>705</v>
      </c>
      <c r="G761" t="s">
        <v>659</v>
      </c>
      <c r="H761">
        <v>68</v>
      </c>
      <c r="I761" t="s">
        <v>227</v>
      </c>
      <c r="J761" t="s">
        <v>231</v>
      </c>
      <c r="K761" t="s">
        <v>695</v>
      </c>
      <c r="L761" t="s">
        <v>346</v>
      </c>
      <c r="O761">
        <v>0</v>
      </c>
    </row>
  </sheetData>
  <autoFilter ref="A1:AR761" xr:uid="{FBA1E866-FDD7-4A20-BC10-00BE08212A55}"/>
  <pageMargins left="0.7" right="0.7" top="0.75" bottom="0.75" header="0.3" footer="0.3"/>
  <pageSetup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 codeName="Sheet33">
    <tabColor theme="1"/>
  </sheetPr>
  <dimension ref="A1:E11"/>
  <sheetViews>
    <sheetView workbookViewId="0"/>
  </sheetViews>
  <sheetFormatPr defaultColWidth="9.21875" defaultRowHeight="14.4"/>
  <cols>
    <col min="1" max="1" width="27.77734375" bestFit="1" customWidth="1"/>
    <col min="2" max="2" width="13.77734375" bestFit="1" customWidth="1"/>
    <col min="3" max="3" width="14.21875" bestFit="1" customWidth="1"/>
    <col min="4" max="4" width="78.77734375" bestFit="1" customWidth="1"/>
    <col min="5" max="5" width="60.77734375" bestFit="1" customWidth="1"/>
  </cols>
  <sheetData>
    <row r="1" spans="1:5">
      <c r="A1" s="50" t="s">
        <v>79</v>
      </c>
      <c r="B1" s="50" t="s">
        <v>706</v>
      </c>
      <c r="C1" s="50" t="s">
        <v>707</v>
      </c>
      <c r="D1" s="50" t="s">
        <v>708</v>
      </c>
      <c r="E1" s="50" t="s">
        <v>709</v>
      </c>
    </row>
    <row r="2" spans="1:5">
      <c r="A2" s="2" t="s">
        <v>710</v>
      </c>
      <c r="B2" s="239">
        <v>0.5</v>
      </c>
      <c r="C2" s="239">
        <v>1.5</v>
      </c>
      <c r="D2" s="2" t="s">
        <v>711</v>
      </c>
      <c r="E2" s="2" t="s">
        <v>712</v>
      </c>
    </row>
    <row r="3" spans="1:5">
      <c r="A3" s="2" t="s">
        <v>713</v>
      </c>
      <c r="B3" s="239">
        <v>0.5</v>
      </c>
      <c r="C3" s="239">
        <v>1.5</v>
      </c>
      <c r="D3" s="2" t="s">
        <v>711</v>
      </c>
      <c r="E3" s="2" t="s">
        <v>712</v>
      </c>
    </row>
    <row r="4" spans="1:5">
      <c r="A4" s="2" t="s">
        <v>714</v>
      </c>
      <c r="B4" s="239">
        <v>0.5</v>
      </c>
      <c r="C4" s="239">
        <v>1.5</v>
      </c>
      <c r="D4" s="2" t="s">
        <v>711</v>
      </c>
      <c r="E4" s="2" t="s">
        <v>712</v>
      </c>
    </row>
    <row r="5" spans="1:5">
      <c r="A5" s="2" t="s">
        <v>715</v>
      </c>
      <c r="B5" s="239">
        <v>0.5</v>
      </c>
      <c r="C5" s="239">
        <v>1.5</v>
      </c>
      <c r="D5" s="2" t="s">
        <v>711</v>
      </c>
      <c r="E5" s="2" t="s">
        <v>716</v>
      </c>
    </row>
    <row r="6" spans="1:5">
      <c r="A6" s="2" t="s">
        <v>717</v>
      </c>
      <c r="B6" s="239">
        <v>0.5</v>
      </c>
      <c r="C6" s="239">
        <v>1.5</v>
      </c>
      <c r="D6" s="2" t="s">
        <v>711</v>
      </c>
      <c r="E6" s="2" t="s">
        <v>718</v>
      </c>
    </row>
    <row r="7" spans="1:5">
      <c r="A7" s="2" t="s">
        <v>719</v>
      </c>
      <c r="B7" s="239">
        <v>0.5</v>
      </c>
      <c r="C7" s="239">
        <v>1.5</v>
      </c>
      <c r="D7" s="2" t="s">
        <v>711</v>
      </c>
      <c r="E7" s="2" t="s">
        <v>718</v>
      </c>
    </row>
    <row r="8" spans="1:5">
      <c r="A8" s="2" t="s">
        <v>720</v>
      </c>
      <c r="B8" s="239">
        <v>0.5</v>
      </c>
      <c r="C8" s="239">
        <v>1.5</v>
      </c>
      <c r="D8" s="2" t="s">
        <v>711</v>
      </c>
      <c r="E8" s="2" t="s">
        <v>716</v>
      </c>
    </row>
    <row r="9" spans="1:5">
      <c r="A9" s="2" t="s">
        <v>721</v>
      </c>
      <c r="B9" s="239">
        <v>0.5</v>
      </c>
      <c r="C9" s="239">
        <v>1.5</v>
      </c>
      <c r="D9" s="2" t="s">
        <v>711</v>
      </c>
      <c r="E9" s="2" t="s">
        <v>718</v>
      </c>
    </row>
    <row r="10" spans="1:5">
      <c r="A10" s="2" t="s">
        <v>722</v>
      </c>
      <c r="B10" s="239">
        <v>0.5</v>
      </c>
      <c r="C10" s="239">
        <v>1.5</v>
      </c>
      <c r="D10" s="2" t="s">
        <v>711</v>
      </c>
      <c r="E10" s="2" t="s">
        <v>712</v>
      </c>
    </row>
    <row r="11" spans="1:5">
      <c r="A11" s="2" t="s">
        <v>387</v>
      </c>
      <c r="B11" s="239">
        <v>0.5</v>
      </c>
      <c r="C11" s="239">
        <v>1.5</v>
      </c>
      <c r="D11" s="2" t="s">
        <v>711</v>
      </c>
      <c r="E11" s="2" t="s">
        <v>712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3916-92DB-4915-A28D-6786041D95CE}">
  <sheetPr codeName="Sheet4" filterMode="1">
    <tabColor theme="7"/>
  </sheetPr>
  <dimension ref="A1:I755"/>
  <sheetViews>
    <sheetView topLeftCell="C1" workbookViewId="0">
      <pane ySplit="1" topLeftCell="A155" activePane="bottomLeft" state="frozen"/>
      <selection pane="bottomLeft" activeCell="I767" sqref="I767"/>
    </sheetView>
  </sheetViews>
  <sheetFormatPr defaultColWidth="9.21875" defaultRowHeight="14.4"/>
  <cols>
    <col min="1" max="1" width="16.21875" hidden="1" customWidth="1"/>
    <col min="2" max="2" width="8.21875" hidden="1" customWidth="1"/>
    <col min="3" max="3" width="24" bestFit="1" customWidth="1"/>
    <col min="4" max="4" width="31.21875" bestFit="1" customWidth="1"/>
    <col min="5" max="5" width="16.5546875" bestFit="1" customWidth="1"/>
    <col min="6" max="6" width="5" customWidth="1"/>
    <col min="11" max="11" width="10.44140625" bestFit="1" customWidth="1"/>
    <col min="13" max="13" width="11.77734375" bestFit="1" customWidth="1"/>
  </cols>
  <sheetData>
    <row r="1" spans="1:7">
      <c r="A1" s="94" t="s">
        <v>151</v>
      </c>
      <c r="B1" s="94" t="s">
        <v>152</v>
      </c>
      <c r="C1" s="94" t="s">
        <v>153</v>
      </c>
      <c r="D1" s="94" t="s">
        <v>154</v>
      </c>
      <c r="E1" s="94" t="s">
        <v>155</v>
      </c>
      <c r="F1" s="94" t="s">
        <v>81</v>
      </c>
      <c r="G1" s="156" t="s">
        <v>80</v>
      </c>
    </row>
    <row r="2" spans="1:7" hidden="1">
      <c r="A2" t="s">
        <v>156</v>
      </c>
      <c r="B2" t="s">
        <v>157</v>
      </c>
      <c r="C2" t="s">
        <v>158</v>
      </c>
      <c r="D2" t="s">
        <v>159</v>
      </c>
      <c r="E2" t="s">
        <v>112</v>
      </c>
      <c r="F2">
        <v>2021</v>
      </c>
      <c r="G2">
        <v>0</v>
      </c>
    </row>
    <row r="3" spans="1:7" hidden="1">
      <c r="A3" t="s">
        <v>156</v>
      </c>
      <c r="B3" t="s">
        <v>157</v>
      </c>
      <c r="C3" t="s">
        <v>158</v>
      </c>
      <c r="D3" t="s">
        <v>159</v>
      </c>
      <c r="E3" t="s">
        <v>114</v>
      </c>
      <c r="F3">
        <v>2021</v>
      </c>
      <c r="G3">
        <v>0</v>
      </c>
    </row>
    <row r="4" spans="1:7" hidden="1">
      <c r="A4" t="s">
        <v>156</v>
      </c>
      <c r="B4" t="s">
        <v>157</v>
      </c>
      <c r="C4" t="s">
        <v>158</v>
      </c>
      <c r="D4" t="s">
        <v>159</v>
      </c>
      <c r="E4" t="s">
        <v>115</v>
      </c>
      <c r="F4">
        <v>2021</v>
      </c>
      <c r="G4">
        <v>0</v>
      </c>
    </row>
    <row r="5" spans="1:7">
      <c r="A5" t="s">
        <v>156</v>
      </c>
      <c r="B5" t="s">
        <v>157</v>
      </c>
      <c r="C5" t="s">
        <v>158</v>
      </c>
      <c r="D5" t="s">
        <v>159</v>
      </c>
      <c r="E5" t="s">
        <v>116</v>
      </c>
      <c r="F5">
        <v>2021</v>
      </c>
      <c r="G5">
        <v>57.442895999999024</v>
      </c>
    </row>
    <row r="6" spans="1:7" hidden="1">
      <c r="A6" t="s">
        <v>156</v>
      </c>
      <c r="B6" t="s">
        <v>157</v>
      </c>
      <c r="C6" t="s">
        <v>158</v>
      </c>
      <c r="D6" t="s">
        <v>159</v>
      </c>
      <c r="E6" t="s">
        <v>118</v>
      </c>
      <c r="F6">
        <v>2021</v>
      </c>
      <c r="G6">
        <v>0</v>
      </c>
    </row>
    <row r="7" spans="1:7">
      <c r="A7" t="s">
        <v>156</v>
      </c>
      <c r="B7" t="s">
        <v>157</v>
      </c>
      <c r="C7" t="s">
        <v>158</v>
      </c>
      <c r="D7" t="s">
        <v>159</v>
      </c>
      <c r="E7" t="s">
        <v>119</v>
      </c>
      <c r="F7">
        <v>2021</v>
      </c>
      <c r="G7">
        <v>9.6631343999998371</v>
      </c>
    </row>
    <row r="8" spans="1:7">
      <c r="A8" t="s">
        <v>156</v>
      </c>
      <c r="B8" t="s">
        <v>157</v>
      </c>
      <c r="C8" t="s">
        <v>158</v>
      </c>
      <c r="D8" t="s">
        <v>159</v>
      </c>
      <c r="E8" t="s">
        <v>120</v>
      </c>
      <c r="F8">
        <v>2021</v>
      </c>
      <c r="G8">
        <v>2.9391335999999502</v>
      </c>
    </row>
    <row r="9" spans="1:7">
      <c r="A9" t="s">
        <v>156</v>
      </c>
      <c r="B9" t="s">
        <v>157</v>
      </c>
      <c r="C9" t="s">
        <v>158</v>
      </c>
      <c r="D9" t="s">
        <v>159</v>
      </c>
      <c r="E9" t="s">
        <v>122</v>
      </c>
      <c r="F9">
        <v>2021</v>
      </c>
      <c r="G9">
        <v>25.568787599999567</v>
      </c>
    </row>
    <row r="10" spans="1:7" hidden="1">
      <c r="A10" t="s">
        <v>156</v>
      </c>
      <c r="B10" t="s">
        <v>157</v>
      </c>
      <c r="C10" t="s">
        <v>158</v>
      </c>
      <c r="D10" t="s">
        <v>159</v>
      </c>
      <c r="E10" t="s">
        <v>125</v>
      </c>
      <c r="F10">
        <v>2021</v>
      </c>
      <c r="G10">
        <v>0</v>
      </c>
    </row>
    <row r="11" spans="1:7">
      <c r="A11" t="s">
        <v>156</v>
      </c>
      <c r="B11" t="s">
        <v>157</v>
      </c>
      <c r="C11" t="s">
        <v>158</v>
      </c>
      <c r="D11" t="s">
        <v>159</v>
      </c>
      <c r="E11" t="s">
        <v>127</v>
      </c>
      <c r="F11">
        <v>2021</v>
      </c>
      <c r="G11">
        <v>0.15909839999999731</v>
      </c>
    </row>
    <row r="12" spans="1:7" hidden="1">
      <c r="A12" t="s">
        <v>156</v>
      </c>
      <c r="B12" t="s">
        <v>157</v>
      </c>
      <c r="C12" t="s">
        <v>158</v>
      </c>
      <c r="D12" t="s">
        <v>159</v>
      </c>
      <c r="E12" t="s">
        <v>128</v>
      </c>
      <c r="F12">
        <v>2021</v>
      </c>
      <c r="G12">
        <v>0</v>
      </c>
    </row>
    <row r="13" spans="1:7">
      <c r="A13" t="s">
        <v>156</v>
      </c>
      <c r="B13" t="s">
        <v>157</v>
      </c>
      <c r="C13" t="s">
        <v>158</v>
      </c>
      <c r="D13" t="s">
        <v>159</v>
      </c>
      <c r="E13" t="s">
        <v>130</v>
      </c>
      <c r="F13">
        <v>2021</v>
      </c>
      <c r="G13">
        <v>5.078588399999914</v>
      </c>
    </row>
    <row r="14" spans="1:7">
      <c r="A14" t="s">
        <v>156</v>
      </c>
      <c r="B14" t="s">
        <v>157</v>
      </c>
      <c r="C14" t="s">
        <v>158</v>
      </c>
      <c r="D14" t="s">
        <v>159</v>
      </c>
      <c r="E14" t="s">
        <v>131</v>
      </c>
      <c r="F14">
        <v>2021</v>
      </c>
      <c r="G14">
        <v>42.638371199999277</v>
      </c>
    </row>
    <row r="15" spans="1:7">
      <c r="A15" t="s">
        <v>156</v>
      </c>
      <c r="B15" t="s">
        <v>157</v>
      </c>
      <c r="C15" t="s">
        <v>158</v>
      </c>
      <c r="D15" t="s">
        <v>159</v>
      </c>
      <c r="E15" t="s">
        <v>132</v>
      </c>
      <c r="F15">
        <v>2021</v>
      </c>
      <c r="G15">
        <v>1.9301147999999673</v>
      </c>
    </row>
    <row r="16" spans="1:7" hidden="1">
      <c r="A16" t="s">
        <v>156</v>
      </c>
      <c r="B16" t="s">
        <v>157</v>
      </c>
      <c r="C16" t="s">
        <v>158</v>
      </c>
      <c r="D16" t="s">
        <v>159</v>
      </c>
      <c r="E16" t="s">
        <v>133</v>
      </c>
      <c r="F16">
        <v>2021</v>
      </c>
      <c r="G16">
        <v>0</v>
      </c>
    </row>
    <row r="17" spans="1:9">
      <c r="A17" t="s">
        <v>156</v>
      </c>
      <c r="B17" t="s">
        <v>157</v>
      </c>
      <c r="C17" t="s">
        <v>158</v>
      </c>
      <c r="D17" t="s">
        <v>159</v>
      </c>
      <c r="E17" t="s">
        <v>134</v>
      </c>
      <c r="F17">
        <v>2021</v>
      </c>
    </row>
    <row r="18" spans="1:9">
      <c r="A18" t="s">
        <v>156</v>
      </c>
      <c r="B18" t="s">
        <v>157</v>
      </c>
      <c r="C18" t="s">
        <v>158</v>
      </c>
      <c r="D18" t="s">
        <v>159</v>
      </c>
      <c r="E18" t="s">
        <v>135</v>
      </c>
      <c r="F18">
        <v>2021</v>
      </c>
      <c r="G18">
        <v>1.3774571999999765</v>
      </c>
    </row>
    <row r="19" spans="1:9" hidden="1">
      <c r="A19" t="s">
        <v>156</v>
      </c>
      <c r="B19" t="s">
        <v>157</v>
      </c>
      <c r="C19" t="s">
        <v>158</v>
      </c>
      <c r="D19" t="s">
        <v>159</v>
      </c>
      <c r="E19" t="s">
        <v>136</v>
      </c>
      <c r="F19">
        <v>2021</v>
      </c>
      <c r="G19">
        <v>0</v>
      </c>
    </row>
    <row r="20" spans="1:9" hidden="1">
      <c r="A20" t="s">
        <v>156</v>
      </c>
      <c r="B20" t="s">
        <v>157</v>
      </c>
      <c r="C20" t="s">
        <v>158</v>
      </c>
      <c r="D20" t="s">
        <v>159</v>
      </c>
      <c r="E20" t="s">
        <v>138</v>
      </c>
      <c r="F20">
        <v>2021</v>
      </c>
      <c r="G20">
        <v>0</v>
      </c>
    </row>
    <row r="21" spans="1:9" hidden="1">
      <c r="A21" t="s">
        <v>156</v>
      </c>
      <c r="B21" t="s">
        <v>157</v>
      </c>
      <c r="C21" t="s">
        <v>158</v>
      </c>
      <c r="D21" t="s">
        <v>159</v>
      </c>
      <c r="E21" t="s">
        <v>139</v>
      </c>
      <c r="F21">
        <v>2021</v>
      </c>
      <c r="G21">
        <v>0</v>
      </c>
    </row>
    <row r="22" spans="1:9">
      <c r="A22" t="s">
        <v>156</v>
      </c>
      <c r="B22" t="s">
        <v>157</v>
      </c>
      <c r="C22" t="s">
        <v>158</v>
      </c>
      <c r="D22" t="s">
        <v>159</v>
      </c>
      <c r="E22" t="s">
        <v>140</v>
      </c>
      <c r="F22">
        <v>2021</v>
      </c>
      <c r="G22">
        <v>19.991969999999661</v>
      </c>
    </row>
    <row r="23" spans="1:9">
      <c r="A23" t="s">
        <v>156</v>
      </c>
      <c r="B23" t="s">
        <v>157</v>
      </c>
      <c r="C23" t="s">
        <v>158</v>
      </c>
      <c r="D23" t="s">
        <v>159</v>
      </c>
      <c r="E23" t="s">
        <v>141</v>
      </c>
      <c r="F23">
        <v>2021</v>
      </c>
      <c r="G23">
        <v>2.0347847999999655</v>
      </c>
    </row>
    <row r="24" spans="1:9">
      <c r="A24" t="s">
        <v>156</v>
      </c>
      <c r="B24" t="s">
        <v>157</v>
      </c>
      <c r="C24" t="s">
        <v>158</v>
      </c>
      <c r="D24" t="s">
        <v>159</v>
      </c>
      <c r="E24" t="s">
        <v>142</v>
      </c>
      <c r="F24">
        <v>2021</v>
      </c>
      <c r="G24">
        <v>18.237700799999693</v>
      </c>
    </row>
    <row r="25" spans="1:9">
      <c r="A25" t="s">
        <v>156</v>
      </c>
      <c r="B25" t="s">
        <v>157</v>
      </c>
      <c r="C25" t="s">
        <v>158</v>
      </c>
      <c r="D25" t="s">
        <v>159</v>
      </c>
      <c r="E25" t="s">
        <v>143</v>
      </c>
      <c r="F25">
        <v>2021</v>
      </c>
      <c r="G25">
        <v>71.481236399998792</v>
      </c>
    </row>
    <row r="26" spans="1:9">
      <c r="A26" t="s">
        <v>156</v>
      </c>
      <c r="B26" t="s">
        <v>157</v>
      </c>
      <c r="C26" t="s">
        <v>158</v>
      </c>
      <c r="D26" t="s">
        <v>159</v>
      </c>
      <c r="E26" t="s">
        <v>144</v>
      </c>
      <c r="F26">
        <v>2021</v>
      </c>
      <c r="G26">
        <v>0.29307599999999501</v>
      </c>
    </row>
    <row r="27" spans="1:9">
      <c r="A27" t="s">
        <v>156</v>
      </c>
      <c r="B27" t="s">
        <v>157</v>
      </c>
      <c r="C27" t="s">
        <v>158</v>
      </c>
      <c r="D27" t="s">
        <v>159</v>
      </c>
      <c r="E27" t="s">
        <v>145</v>
      </c>
      <c r="F27">
        <v>2021</v>
      </c>
      <c r="G27">
        <v>21.377800799999637</v>
      </c>
    </row>
    <row r="28" spans="1:9">
      <c r="A28" t="s">
        <v>156</v>
      </c>
      <c r="B28" t="s">
        <v>157</v>
      </c>
      <c r="C28" t="s">
        <v>158</v>
      </c>
      <c r="D28" t="s">
        <v>159</v>
      </c>
      <c r="E28" t="s">
        <v>147</v>
      </c>
      <c r="F28">
        <v>2021</v>
      </c>
      <c r="G28">
        <v>3.2824511999999446</v>
      </c>
    </row>
    <row r="29" spans="1:9">
      <c r="A29" t="s">
        <v>156</v>
      </c>
      <c r="B29" t="s">
        <v>157</v>
      </c>
      <c r="C29" t="s">
        <v>158</v>
      </c>
      <c r="D29" t="s">
        <v>159</v>
      </c>
      <c r="E29" t="s">
        <v>149</v>
      </c>
      <c r="F29">
        <v>2021</v>
      </c>
      <c r="G29">
        <v>1.4946875999999747</v>
      </c>
    </row>
    <row r="30" spans="1:9">
      <c r="A30" t="s">
        <v>156</v>
      </c>
      <c r="B30" t="s">
        <v>157</v>
      </c>
      <c r="C30" t="s">
        <v>158</v>
      </c>
      <c r="D30" t="s">
        <v>159</v>
      </c>
      <c r="E30" t="s">
        <v>150</v>
      </c>
      <c r="F30">
        <v>2021</v>
      </c>
      <c r="G30">
        <v>286.80836039999514</v>
      </c>
      <c r="I30">
        <v>27.381671999999536</v>
      </c>
    </row>
    <row r="31" spans="1:9" hidden="1">
      <c r="A31" t="s">
        <v>156</v>
      </c>
      <c r="B31" t="s">
        <v>157</v>
      </c>
      <c r="C31" t="s">
        <v>158</v>
      </c>
      <c r="D31" t="s">
        <v>160</v>
      </c>
      <c r="E31" t="s">
        <v>134</v>
      </c>
      <c r="F31">
        <v>2021</v>
      </c>
      <c r="G31">
        <v>0</v>
      </c>
    </row>
    <row r="32" spans="1:9" hidden="1">
      <c r="A32" t="s">
        <v>156</v>
      </c>
      <c r="B32" t="s">
        <v>157</v>
      </c>
      <c r="C32" t="s">
        <v>158</v>
      </c>
      <c r="D32" t="s">
        <v>160</v>
      </c>
      <c r="E32" t="s">
        <v>133</v>
      </c>
      <c r="F32">
        <v>2021</v>
      </c>
      <c r="G32">
        <v>0</v>
      </c>
    </row>
    <row r="33" spans="1:9" hidden="1">
      <c r="A33" t="s">
        <v>156</v>
      </c>
      <c r="B33" t="s">
        <v>157</v>
      </c>
      <c r="C33" t="s">
        <v>158</v>
      </c>
      <c r="D33" t="s">
        <v>160</v>
      </c>
      <c r="E33" t="s">
        <v>147</v>
      </c>
      <c r="F33">
        <v>2021</v>
      </c>
      <c r="G33">
        <v>0</v>
      </c>
    </row>
    <row r="34" spans="1:9">
      <c r="A34" t="s">
        <v>156</v>
      </c>
      <c r="B34" t="s">
        <v>157</v>
      </c>
      <c r="C34" t="s">
        <v>158</v>
      </c>
      <c r="D34" t="s">
        <v>160</v>
      </c>
      <c r="E34" t="s">
        <v>143</v>
      </c>
      <c r="F34">
        <v>2021</v>
      </c>
      <c r="G34">
        <v>0.13397759999999773</v>
      </c>
    </row>
    <row r="35" spans="1:9">
      <c r="A35" t="s">
        <v>156</v>
      </c>
      <c r="B35" t="s">
        <v>157</v>
      </c>
      <c r="C35" t="s">
        <v>158</v>
      </c>
      <c r="D35" t="s">
        <v>160</v>
      </c>
      <c r="E35" t="s">
        <v>112</v>
      </c>
      <c r="F35">
        <v>2021</v>
      </c>
      <c r="G35">
        <v>0.12141719999999794</v>
      </c>
      <c r="I35">
        <v>-1.6747199999999716E-2</v>
      </c>
    </row>
    <row r="36" spans="1:9">
      <c r="A36" t="s">
        <v>156</v>
      </c>
      <c r="B36" t="s">
        <v>157</v>
      </c>
      <c r="C36" t="s">
        <v>158</v>
      </c>
      <c r="D36" t="s">
        <v>160</v>
      </c>
      <c r="E36" t="s">
        <v>138</v>
      </c>
      <c r="F36">
        <v>2021</v>
      </c>
      <c r="G36">
        <v>0.1423511999999976</v>
      </c>
    </row>
    <row r="37" spans="1:9">
      <c r="A37" t="s">
        <v>156</v>
      </c>
      <c r="B37" t="s">
        <v>157</v>
      </c>
      <c r="C37" t="s">
        <v>158</v>
      </c>
      <c r="D37" t="s">
        <v>160</v>
      </c>
      <c r="E37" t="s">
        <v>114</v>
      </c>
      <c r="F37">
        <v>2021</v>
      </c>
      <c r="G37">
        <v>4.1867999999999289E-3</v>
      </c>
    </row>
    <row r="38" spans="1:9" hidden="1">
      <c r="A38" t="s">
        <v>156</v>
      </c>
      <c r="B38" t="s">
        <v>157</v>
      </c>
      <c r="C38" t="s">
        <v>158</v>
      </c>
      <c r="D38" t="s">
        <v>160</v>
      </c>
      <c r="E38" t="s">
        <v>115</v>
      </c>
      <c r="F38">
        <v>2021</v>
      </c>
      <c r="G38">
        <v>0</v>
      </c>
    </row>
    <row r="39" spans="1:9">
      <c r="A39" t="s">
        <v>156</v>
      </c>
      <c r="B39" t="s">
        <v>157</v>
      </c>
      <c r="C39" t="s">
        <v>158</v>
      </c>
      <c r="D39" t="s">
        <v>160</v>
      </c>
      <c r="E39" t="s">
        <v>116</v>
      </c>
      <c r="F39">
        <v>2021</v>
      </c>
      <c r="G39">
        <v>0.19677959999999667</v>
      </c>
    </row>
    <row r="40" spans="1:9" hidden="1">
      <c r="A40" t="s">
        <v>156</v>
      </c>
      <c r="B40" t="s">
        <v>157</v>
      </c>
      <c r="C40" t="s">
        <v>158</v>
      </c>
      <c r="D40" t="s">
        <v>160</v>
      </c>
      <c r="E40" t="s">
        <v>140</v>
      </c>
      <c r="F40">
        <v>2021</v>
      </c>
      <c r="G40">
        <v>0</v>
      </c>
      <c r="I40">
        <v>3.768119999999936E-2</v>
      </c>
    </row>
    <row r="41" spans="1:9" hidden="1">
      <c r="A41" t="s">
        <v>156</v>
      </c>
      <c r="B41" t="s">
        <v>157</v>
      </c>
      <c r="C41" t="s">
        <v>158</v>
      </c>
      <c r="D41" t="s">
        <v>160</v>
      </c>
      <c r="E41" t="s">
        <v>119</v>
      </c>
      <c r="F41">
        <v>2021</v>
      </c>
      <c r="G41">
        <v>0</v>
      </c>
    </row>
    <row r="42" spans="1:9" hidden="1">
      <c r="A42" t="s">
        <v>156</v>
      </c>
      <c r="B42" t="s">
        <v>157</v>
      </c>
      <c r="C42" t="s">
        <v>158</v>
      </c>
      <c r="D42" t="s">
        <v>160</v>
      </c>
      <c r="E42" t="s">
        <v>120</v>
      </c>
      <c r="F42">
        <v>2021</v>
      </c>
      <c r="G42">
        <v>0</v>
      </c>
      <c r="I42">
        <v>1.2560399999999786E-2</v>
      </c>
    </row>
    <row r="43" spans="1:9">
      <c r="A43" t="s">
        <v>156</v>
      </c>
      <c r="B43" t="s">
        <v>157</v>
      </c>
      <c r="C43" t="s">
        <v>158</v>
      </c>
      <c r="D43" t="s">
        <v>160</v>
      </c>
      <c r="E43" t="s">
        <v>131</v>
      </c>
      <c r="F43">
        <v>2021</v>
      </c>
      <c r="G43">
        <v>12.388741199999789</v>
      </c>
    </row>
    <row r="44" spans="1:9" hidden="1">
      <c r="A44" t="s">
        <v>156</v>
      </c>
      <c r="B44" t="s">
        <v>157</v>
      </c>
      <c r="C44" t="s">
        <v>158</v>
      </c>
      <c r="D44" t="s">
        <v>160</v>
      </c>
      <c r="E44" t="s">
        <v>122</v>
      </c>
      <c r="F44">
        <v>2021</v>
      </c>
      <c r="G44">
        <v>0</v>
      </c>
      <c r="I44">
        <v>4.6054799999999216E-2</v>
      </c>
    </row>
    <row r="45" spans="1:9">
      <c r="A45" t="s">
        <v>156</v>
      </c>
      <c r="B45" t="s">
        <v>157</v>
      </c>
      <c r="C45" t="s">
        <v>158</v>
      </c>
      <c r="D45" t="s">
        <v>160</v>
      </c>
      <c r="E45" t="s">
        <v>130</v>
      </c>
      <c r="F45">
        <v>2021</v>
      </c>
      <c r="G45">
        <v>1.0592603999999821</v>
      </c>
    </row>
    <row r="46" spans="1:9" hidden="1">
      <c r="A46" t="s">
        <v>156</v>
      </c>
      <c r="B46" t="s">
        <v>157</v>
      </c>
      <c r="C46" t="s">
        <v>158</v>
      </c>
      <c r="D46" t="s">
        <v>160</v>
      </c>
      <c r="E46" t="s">
        <v>145</v>
      </c>
      <c r="F46">
        <v>2021</v>
      </c>
      <c r="G46">
        <v>0</v>
      </c>
      <c r="I46">
        <v>8.792279999999851E-2</v>
      </c>
    </row>
    <row r="47" spans="1:9" hidden="1">
      <c r="A47" t="s">
        <v>156</v>
      </c>
      <c r="B47" t="s">
        <v>157</v>
      </c>
      <c r="C47" t="s">
        <v>158</v>
      </c>
      <c r="D47" t="s">
        <v>160</v>
      </c>
      <c r="E47" t="s">
        <v>118</v>
      </c>
      <c r="F47">
        <v>2021</v>
      </c>
      <c r="G47">
        <v>0</v>
      </c>
    </row>
    <row r="48" spans="1:9" hidden="1">
      <c r="A48" t="s">
        <v>156</v>
      </c>
      <c r="B48" t="s">
        <v>157</v>
      </c>
      <c r="C48" t="s">
        <v>158</v>
      </c>
      <c r="D48" t="s">
        <v>160</v>
      </c>
      <c r="E48" t="s">
        <v>144</v>
      </c>
      <c r="F48">
        <v>2021</v>
      </c>
      <c r="G48">
        <v>0</v>
      </c>
      <c r="I48">
        <v>27.331430399999537</v>
      </c>
    </row>
    <row r="49" spans="1:9">
      <c r="A49" t="s">
        <v>156</v>
      </c>
      <c r="B49" t="s">
        <v>157</v>
      </c>
      <c r="C49" t="s">
        <v>158</v>
      </c>
      <c r="D49" t="s">
        <v>160</v>
      </c>
      <c r="E49" t="s">
        <v>128</v>
      </c>
      <c r="F49">
        <v>2021</v>
      </c>
      <c r="G49">
        <v>0.12979079999999779</v>
      </c>
    </row>
    <row r="50" spans="1:9" hidden="1">
      <c r="A50" t="s">
        <v>156</v>
      </c>
      <c r="B50" t="s">
        <v>157</v>
      </c>
      <c r="C50" t="s">
        <v>158</v>
      </c>
      <c r="D50" t="s">
        <v>160</v>
      </c>
      <c r="E50" t="s">
        <v>127</v>
      </c>
      <c r="F50">
        <v>2021</v>
      </c>
      <c r="G50">
        <v>0</v>
      </c>
      <c r="I50">
        <v>2.93075999999995E-2</v>
      </c>
    </row>
    <row r="51" spans="1:9" hidden="1">
      <c r="A51" t="s">
        <v>156</v>
      </c>
      <c r="B51" t="s">
        <v>157</v>
      </c>
      <c r="C51" t="s">
        <v>158</v>
      </c>
      <c r="D51" t="s">
        <v>160</v>
      </c>
      <c r="E51" t="s">
        <v>125</v>
      </c>
      <c r="F51">
        <v>2021</v>
      </c>
      <c r="G51">
        <v>0</v>
      </c>
    </row>
    <row r="52" spans="1:9">
      <c r="A52" t="s">
        <v>156</v>
      </c>
      <c r="B52" t="s">
        <v>157</v>
      </c>
      <c r="C52" t="s">
        <v>158</v>
      </c>
      <c r="D52" t="s">
        <v>160</v>
      </c>
      <c r="E52" t="s">
        <v>139</v>
      </c>
      <c r="F52">
        <v>2021</v>
      </c>
      <c r="G52">
        <v>2.8637711999999516</v>
      </c>
      <c r="I52">
        <v>27.360737999999536</v>
      </c>
    </row>
    <row r="53" spans="1:9">
      <c r="A53" t="s">
        <v>156</v>
      </c>
      <c r="B53" t="s">
        <v>157</v>
      </c>
      <c r="C53" t="s">
        <v>158</v>
      </c>
      <c r="D53" t="s">
        <v>160</v>
      </c>
      <c r="E53" t="s">
        <v>149</v>
      </c>
      <c r="F53">
        <v>2021</v>
      </c>
      <c r="G53">
        <v>2.897265599999951</v>
      </c>
    </row>
    <row r="54" spans="1:9">
      <c r="A54" t="s">
        <v>156</v>
      </c>
      <c r="B54" t="s">
        <v>157</v>
      </c>
      <c r="C54" t="s">
        <v>158</v>
      </c>
      <c r="D54" t="s">
        <v>160</v>
      </c>
      <c r="E54" t="s">
        <v>136</v>
      </c>
      <c r="F54">
        <v>2021</v>
      </c>
      <c r="G54">
        <v>85.812652799998546</v>
      </c>
    </row>
    <row r="55" spans="1:9">
      <c r="A55" t="s">
        <v>156</v>
      </c>
      <c r="B55" t="s">
        <v>157</v>
      </c>
      <c r="C55" t="s">
        <v>158</v>
      </c>
      <c r="D55" t="s">
        <v>160</v>
      </c>
      <c r="E55" t="s">
        <v>135</v>
      </c>
      <c r="F55">
        <v>2021</v>
      </c>
      <c r="G55">
        <v>3.2196491999999455</v>
      </c>
    </row>
    <row r="56" spans="1:9" hidden="1">
      <c r="A56" t="s">
        <v>156</v>
      </c>
      <c r="B56" t="s">
        <v>157</v>
      </c>
      <c r="C56" t="s">
        <v>158</v>
      </c>
      <c r="D56" t="s">
        <v>160</v>
      </c>
      <c r="E56" t="s">
        <v>141</v>
      </c>
      <c r="F56">
        <v>2021</v>
      </c>
      <c r="G56">
        <v>0</v>
      </c>
    </row>
    <row r="57" spans="1:9">
      <c r="A57" t="s">
        <v>156</v>
      </c>
      <c r="B57" t="s">
        <v>157</v>
      </c>
      <c r="C57" t="s">
        <v>158</v>
      </c>
      <c r="D57" t="s">
        <v>160</v>
      </c>
      <c r="E57" t="s">
        <v>150</v>
      </c>
      <c r="F57">
        <v>2021</v>
      </c>
      <c r="G57">
        <v>108.96984359999814</v>
      </c>
    </row>
    <row r="58" spans="1:9" hidden="1">
      <c r="A58" t="s">
        <v>156</v>
      </c>
      <c r="B58" t="s">
        <v>157</v>
      </c>
      <c r="C58" t="s">
        <v>158</v>
      </c>
      <c r="D58" t="s">
        <v>160</v>
      </c>
      <c r="E58" t="s">
        <v>132</v>
      </c>
      <c r="F58">
        <v>2021</v>
      </c>
      <c r="G58">
        <v>0</v>
      </c>
    </row>
    <row r="59" spans="1:9" hidden="1">
      <c r="A59" t="s">
        <v>156</v>
      </c>
      <c r="B59" t="s">
        <v>157</v>
      </c>
      <c r="C59" t="s">
        <v>158</v>
      </c>
      <c r="D59" t="s">
        <v>160</v>
      </c>
      <c r="E59" t="s">
        <v>142</v>
      </c>
      <c r="F59">
        <v>2021</v>
      </c>
      <c r="G59">
        <v>0</v>
      </c>
    </row>
    <row r="60" spans="1:9" hidden="1">
      <c r="A60" t="s">
        <v>156</v>
      </c>
      <c r="B60" t="s">
        <v>157</v>
      </c>
      <c r="C60" t="s">
        <v>158</v>
      </c>
      <c r="D60" t="s">
        <v>161</v>
      </c>
      <c r="E60" t="s">
        <v>112</v>
      </c>
      <c r="F60">
        <v>2021</v>
      </c>
      <c r="G60">
        <v>0</v>
      </c>
    </row>
    <row r="61" spans="1:9" hidden="1">
      <c r="A61" t="s">
        <v>156</v>
      </c>
      <c r="B61" t="s">
        <v>157</v>
      </c>
      <c r="C61" t="s">
        <v>158</v>
      </c>
      <c r="D61" t="s">
        <v>161</v>
      </c>
      <c r="E61" t="s">
        <v>114</v>
      </c>
      <c r="F61">
        <v>2021</v>
      </c>
      <c r="G61">
        <v>0</v>
      </c>
    </row>
    <row r="62" spans="1:9" hidden="1">
      <c r="A62" t="s">
        <v>156</v>
      </c>
      <c r="B62" t="s">
        <v>157</v>
      </c>
      <c r="C62" t="s">
        <v>158</v>
      </c>
      <c r="D62" t="s">
        <v>161</v>
      </c>
      <c r="E62" t="s">
        <v>115</v>
      </c>
      <c r="F62">
        <v>2021</v>
      </c>
      <c r="G62">
        <v>0</v>
      </c>
    </row>
    <row r="63" spans="1:9">
      <c r="A63" t="s">
        <v>156</v>
      </c>
      <c r="B63" t="s">
        <v>157</v>
      </c>
      <c r="C63" t="s">
        <v>158</v>
      </c>
      <c r="D63" t="s">
        <v>161</v>
      </c>
      <c r="E63" t="s">
        <v>116</v>
      </c>
      <c r="F63">
        <v>2021</v>
      </c>
      <c r="G63">
        <v>-10.240912799999826</v>
      </c>
    </row>
    <row r="64" spans="1:9" hidden="1">
      <c r="A64" t="s">
        <v>156</v>
      </c>
      <c r="B64" t="s">
        <v>157</v>
      </c>
      <c r="C64" t="s">
        <v>158</v>
      </c>
      <c r="D64" t="s">
        <v>161</v>
      </c>
      <c r="E64" t="s">
        <v>118</v>
      </c>
      <c r="F64">
        <v>2021</v>
      </c>
      <c r="G64">
        <v>0</v>
      </c>
    </row>
    <row r="65" spans="1:7" hidden="1">
      <c r="A65" t="s">
        <v>156</v>
      </c>
      <c r="B65" t="s">
        <v>157</v>
      </c>
      <c r="C65" t="s">
        <v>158</v>
      </c>
      <c r="D65" t="s">
        <v>161</v>
      </c>
      <c r="E65" t="s">
        <v>119</v>
      </c>
      <c r="F65">
        <v>2021</v>
      </c>
      <c r="G65">
        <v>0</v>
      </c>
    </row>
    <row r="66" spans="1:7" hidden="1">
      <c r="A66" t="s">
        <v>156</v>
      </c>
      <c r="B66" t="s">
        <v>157</v>
      </c>
      <c r="C66" t="s">
        <v>158</v>
      </c>
      <c r="D66" t="s">
        <v>161</v>
      </c>
      <c r="E66" t="s">
        <v>120</v>
      </c>
      <c r="F66">
        <v>2021</v>
      </c>
      <c r="G66">
        <v>0</v>
      </c>
    </row>
    <row r="67" spans="1:7">
      <c r="A67" t="s">
        <v>156</v>
      </c>
      <c r="B67" t="s">
        <v>157</v>
      </c>
      <c r="C67" t="s">
        <v>158</v>
      </c>
      <c r="D67" t="s">
        <v>161</v>
      </c>
      <c r="E67" t="s">
        <v>122</v>
      </c>
      <c r="F67">
        <v>2021</v>
      </c>
      <c r="G67">
        <v>-0.76199759999998706</v>
      </c>
    </row>
    <row r="68" spans="1:7" hidden="1">
      <c r="A68" t="s">
        <v>156</v>
      </c>
      <c r="B68" t="s">
        <v>157</v>
      </c>
      <c r="C68" t="s">
        <v>158</v>
      </c>
      <c r="D68" t="s">
        <v>161</v>
      </c>
      <c r="E68" t="s">
        <v>125</v>
      </c>
      <c r="F68">
        <v>2021</v>
      </c>
      <c r="G68">
        <v>0</v>
      </c>
    </row>
    <row r="69" spans="1:7" hidden="1">
      <c r="A69" t="s">
        <v>156</v>
      </c>
      <c r="B69" t="s">
        <v>157</v>
      </c>
      <c r="C69" t="s">
        <v>158</v>
      </c>
      <c r="D69" t="s">
        <v>161</v>
      </c>
      <c r="E69" t="s">
        <v>127</v>
      </c>
      <c r="F69">
        <v>2021</v>
      </c>
      <c r="G69">
        <v>0</v>
      </c>
    </row>
    <row r="70" spans="1:7" hidden="1">
      <c r="A70" t="s">
        <v>156</v>
      </c>
      <c r="B70" t="s">
        <v>157</v>
      </c>
      <c r="C70" t="s">
        <v>158</v>
      </c>
      <c r="D70" t="s">
        <v>161</v>
      </c>
      <c r="E70" t="s">
        <v>128</v>
      </c>
      <c r="F70">
        <v>2021</v>
      </c>
      <c r="G70">
        <v>0</v>
      </c>
    </row>
    <row r="71" spans="1:7">
      <c r="A71" t="s">
        <v>156</v>
      </c>
      <c r="B71" t="s">
        <v>157</v>
      </c>
      <c r="C71" t="s">
        <v>158</v>
      </c>
      <c r="D71" t="s">
        <v>161</v>
      </c>
      <c r="E71" t="s">
        <v>130</v>
      </c>
      <c r="F71">
        <v>2021</v>
      </c>
      <c r="G71">
        <v>-0.13397759999999773</v>
      </c>
    </row>
    <row r="72" spans="1:7" hidden="1">
      <c r="A72" t="s">
        <v>156</v>
      </c>
      <c r="B72" t="s">
        <v>157</v>
      </c>
      <c r="C72" t="s">
        <v>158</v>
      </c>
      <c r="D72" t="s">
        <v>161</v>
      </c>
      <c r="E72" t="s">
        <v>131</v>
      </c>
      <c r="F72">
        <v>2021</v>
      </c>
      <c r="G72">
        <v>0</v>
      </c>
    </row>
    <row r="73" spans="1:7" hidden="1">
      <c r="A73" t="s">
        <v>156</v>
      </c>
      <c r="B73" t="s">
        <v>157</v>
      </c>
      <c r="C73" t="s">
        <v>158</v>
      </c>
      <c r="D73" t="s">
        <v>161</v>
      </c>
      <c r="E73" t="s">
        <v>132</v>
      </c>
      <c r="F73">
        <v>2021</v>
      </c>
      <c r="G73">
        <v>0</v>
      </c>
    </row>
    <row r="74" spans="1:7" hidden="1">
      <c r="A74" t="s">
        <v>156</v>
      </c>
      <c r="B74" t="s">
        <v>157</v>
      </c>
      <c r="C74" t="s">
        <v>158</v>
      </c>
      <c r="D74" t="s">
        <v>161</v>
      </c>
      <c r="E74" t="s">
        <v>133</v>
      </c>
      <c r="F74">
        <v>2021</v>
      </c>
      <c r="G74">
        <v>0</v>
      </c>
    </row>
    <row r="75" spans="1:7" hidden="1">
      <c r="A75" t="s">
        <v>156</v>
      </c>
      <c r="B75" t="s">
        <v>157</v>
      </c>
      <c r="C75" t="s">
        <v>158</v>
      </c>
      <c r="D75" t="s">
        <v>161</v>
      </c>
      <c r="E75" t="s">
        <v>134</v>
      </c>
      <c r="F75">
        <v>2021</v>
      </c>
      <c r="G75">
        <v>0</v>
      </c>
    </row>
    <row r="76" spans="1:7" hidden="1">
      <c r="A76" t="s">
        <v>156</v>
      </c>
      <c r="B76" t="s">
        <v>157</v>
      </c>
      <c r="C76" t="s">
        <v>158</v>
      </c>
      <c r="D76" t="s">
        <v>161</v>
      </c>
      <c r="E76" t="s">
        <v>135</v>
      </c>
      <c r="F76">
        <v>2021</v>
      </c>
      <c r="G76">
        <v>0</v>
      </c>
    </row>
    <row r="77" spans="1:7" hidden="1">
      <c r="A77" t="s">
        <v>156</v>
      </c>
      <c r="B77" t="s">
        <v>157</v>
      </c>
      <c r="C77" t="s">
        <v>158</v>
      </c>
      <c r="D77" t="s">
        <v>161</v>
      </c>
      <c r="E77" t="s">
        <v>136</v>
      </c>
      <c r="F77">
        <v>2021</v>
      </c>
      <c r="G77">
        <v>0</v>
      </c>
    </row>
    <row r="78" spans="1:7" hidden="1">
      <c r="A78" t="s">
        <v>156</v>
      </c>
      <c r="B78" t="s">
        <v>157</v>
      </c>
      <c r="C78" t="s">
        <v>158</v>
      </c>
      <c r="D78" t="s">
        <v>161</v>
      </c>
      <c r="E78" t="s">
        <v>138</v>
      </c>
      <c r="F78">
        <v>2021</v>
      </c>
      <c r="G78">
        <v>0</v>
      </c>
    </row>
    <row r="79" spans="1:7" hidden="1">
      <c r="A79" t="s">
        <v>156</v>
      </c>
      <c r="B79" t="s">
        <v>157</v>
      </c>
      <c r="C79" t="s">
        <v>158</v>
      </c>
      <c r="D79" t="s">
        <v>161</v>
      </c>
      <c r="E79" t="s">
        <v>139</v>
      </c>
      <c r="F79">
        <v>2021</v>
      </c>
      <c r="G79">
        <v>0</v>
      </c>
    </row>
    <row r="80" spans="1:7" hidden="1">
      <c r="A80" t="s">
        <v>156</v>
      </c>
      <c r="B80" t="s">
        <v>157</v>
      </c>
      <c r="C80" t="s">
        <v>158</v>
      </c>
      <c r="D80" t="s">
        <v>161</v>
      </c>
      <c r="E80" t="s">
        <v>140</v>
      </c>
      <c r="F80">
        <v>2021</v>
      </c>
      <c r="G80">
        <v>0</v>
      </c>
    </row>
    <row r="81" spans="1:7" hidden="1">
      <c r="A81" t="s">
        <v>156</v>
      </c>
      <c r="B81" t="s">
        <v>157</v>
      </c>
      <c r="C81" t="s">
        <v>158</v>
      </c>
      <c r="D81" t="s">
        <v>161</v>
      </c>
      <c r="E81" t="s">
        <v>141</v>
      </c>
      <c r="F81">
        <v>2021</v>
      </c>
      <c r="G81">
        <v>0</v>
      </c>
    </row>
    <row r="82" spans="1:7" hidden="1">
      <c r="A82" t="s">
        <v>156</v>
      </c>
      <c r="B82" t="s">
        <v>157</v>
      </c>
      <c r="C82" t="s">
        <v>158</v>
      </c>
      <c r="D82" t="s">
        <v>161</v>
      </c>
      <c r="E82" t="s">
        <v>142</v>
      </c>
      <c r="F82">
        <v>2021</v>
      </c>
      <c r="G82">
        <v>0</v>
      </c>
    </row>
    <row r="83" spans="1:7" hidden="1">
      <c r="A83" t="s">
        <v>156</v>
      </c>
      <c r="B83" t="s">
        <v>157</v>
      </c>
      <c r="C83" t="s">
        <v>158</v>
      </c>
      <c r="D83" t="s">
        <v>161</v>
      </c>
      <c r="E83" t="s">
        <v>143</v>
      </c>
      <c r="F83">
        <v>2021</v>
      </c>
      <c r="G83">
        <v>0</v>
      </c>
    </row>
    <row r="84" spans="1:7" hidden="1">
      <c r="A84" t="s">
        <v>156</v>
      </c>
      <c r="B84" t="s">
        <v>157</v>
      </c>
      <c r="C84" t="s">
        <v>158</v>
      </c>
      <c r="D84" t="s">
        <v>161</v>
      </c>
      <c r="E84" t="s">
        <v>144</v>
      </c>
      <c r="F84">
        <v>2021</v>
      </c>
      <c r="G84">
        <v>0</v>
      </c>
    </row>
    <row r="85" spans="1:7" hidden="1">
      <c r="A85" t="s">
        <v>156</v>
      </c>
      <c r="B85" t="s">
        <v>157</v>
      </c>
      <c r="C85" t="s">
        <v>158</v>
      </c>
      <c r="D85" t="s">
        <v>161</v>
      </c>
      <c r="E85" t="s">
        <v>145</v>
      </c>
      <c r="F85">
        <v>2021</v>
      </c>
      <c r="G85">
        <v>0</v>
      </c>
    </row>
    <row r="86" spans="1:7" hidden="1">
      <c r="A86" t="s">
        <v>156</v>
      </c>
      <c r="B86" t="s">
        <v>157</v>
      </c>
      <c r="C86" t="s">
        <v>158</v>
      </c>
      <c r="D86" t="s">
        <v>161</v>
      </c>
      <c r="E86" t="s">
        <v>147</v>
      </c>
      <c r="F86">
        <v>2021</v>
      </c>
      <c r="G86">
        <v>0</v>
      </c>
    </row>
    <row r="87" spans="1:7">
      <c r="A87" t="s">
        <v>156</v>
      </c>
      <c r="B87" t="s">
        <v>157</v>
      </c>
      <c r="C87" t="s">
        <v>158</v>
      </c>
      <c r="D87" t="s">
        <v>161</v>
      </c>
      <c r="E87" t="s">
        <v>149</v>
      </c>
      <c r="F87">
        <v>2021</v>
      </c>
      <c r="G87">
        <v>-8.3735999999998579E-3</v>
      </c>
    </row>
    <row r="88" spans="1:7">
      <c r="A88" t="s">
        <v>156</v>
      </c>
      <c r="B88" t="s">
        <v>157</v>
      </c>
      <c r="C88" t="s">
        <v>158</v>
      </c>
      <c r="D88" t="s">
        <v>161</v>
      </c>
      <c r="E88" t="s">
        <v>150</v>
      </c>
      <c r="F88">
        <v>2021</v>
      </c>
      <c r="G88">
        <v>-11.145261599999811</v>
      </c>
    </row>
    <row r="89" spans="1:7" hidden="1">
      <c r="A89" t="s">
        <v>156</v>
      </c>
      <c r="B89" t="s">
        <v>157</v>
      </c>
      <c r="C89" t="s">
        <v>158</v>
      </c>
      <c r="D89" t="s">
        <v>162</v>
      </c>
      <c r="E89" t="s">
        <v>112</v>
      </c>
      <c r="F89">
        <v>2021</v>
      </c>
      <c r="G89">
        <v>0</v>
      </c>
    </row>
    <row r="90" spans="1:7" hidden="1">
      <c r="A90" t="s">
        <v>156</v>
      </c>
      <c r="B90" t="s">
        <v>157</v>
      </c>
      <c r="C90" t="s">
        <v>158</v>
      </c>
      <c r="D90" t="s">
        <v>162</v>
      </c>
      <c r="E90" t="s">
        <v>114</v>
      </c>
      <c r="F90">
        <v>2021</v>
      </c>
      <c r="G90">
        <v>0</v>
      </c>
    </row>
    <row r="91" spans="1:7" hidden="1">
      <c r="A91" t="s">
        <v>156</v>
      </c>
      <c r="B91" t="s">
        <v>157</v>
      </c>
      <c r="C91" t="s">
        <v>158</v>
      </c>
      <c r="D91" t="s">
        <v>162</v>
      </c>
      <c r="E91" t="s">
        <v>115</v>
      </c>
      <c r="F91">
        <v>2021</v>
      </c>
      <c r="G91">
        <v>0</v>
      </c>
    </row>
    <row r="92" spans="1:7" hidden="1">
      <c r="A92" t="s">
        <v>156</v>
      </c>
      <c r="B92" t="s">
        <v>157</v>
      </c>
      <c r="C92" t="s">
        <v>158</v>
      </c>
      <c r="D92" t="s">
        <v>162</v>
      </c>
      <c r="E92" t="s">
        <v>116</v>
      </c>
      <c r="F92">
        <v>2021</v>
      </c>
      <c r="G92">
        <v>0</v>
      </c>
    </row>
    <row r="93" spans="1:7" hidden="1">
      <c r="A93" t="s">
        <v>156</v>
      </c>
      <c r="B93" t="s">
        <v>157</v>
      </c>
      <c r="C93" t="s">
        <v>158</v>
      </c>
      <c r="D93" t="s">
        <v>162</v>
      </c>
      <c r="E93" t="s">
        <v>118</v>
      </c>
      <c r="F93">
        <v>2021</v>
      </c>
      <c r="G93">
        <v>0</v>
      </c>
    </row>
    <row r="94" spans="1:7">
      <c r="A94" t="s">
        <v>156</v>
      </c>
      <c r="B94" t="s">
        <v>157</v>
      </c>
      <c r="C94" t="s">
        <v>158</v>
      </c>
      <c r="D94" t="s">
        <v>162</v>
      </c>
      <c r="E94" t="s">
        <v>119</v>
      </c>
      <c r="F94">
        <v>2021</v>
      </c>
      <c r="G94">
        <v>0.55684439999999058</v>
      </c>
    </row>
    <row r="95" spans="1:7" hidden="1">
      <c r="A95" t="s">
        <v>156</v>
      </c>
      <c r="B95" t="s">
        <v>157</v>
      </c>
      <c r="C95" t="s">
        <v>158</v>
      </c>
      <c r="D95" t="s">
        <v>162</v>
      </c>
      <c r="E95" t="s">
        <v>120</v>
      </c>
      <c r="F95">
        <v>2021</v>
      </c>
      <c r="G95">
        <v>0</v>
      </c>
    </row>
    <row r="96" spans="1:7">
      <c r="A96" t="s">
        <v>156</v>
      </c>
      <c r="B96" t="s">
        <v>157</v>
      </c>
      <c r="C96" t="s">
        <v>158</v>
      </c>
      <c r="D96" t="s">
        <v>162</v>
      </c>
      <c r="E96" t="s">
        <v>122</v>
      </c>
      <c r="F96">
        <v>2021</v>
      </c>
      <c r="G96">
        <v>0.7536239999999873</v>
      </c>
    </row>
    <row r="97" spans="1:7">
      <c r="A97" t="s">
        <v>156</v>
      </c>
      <c r="B97" t="s">
        <v>157</v>
      </c>
      <c r="C97" t="s">
        <v>158</v>
      </c>
      <c r="D97" t="s">
        <v>162</v>
      </c>
      <c r="E97" t="s">
        <v>125</v>
      </c>
      <c r="F97">
        <v>2021</v>
      </c>
      <c r="G97">
        <v>4.1867999999999289E-3</v>
      </c>
    </row>
    <row r="98" spans="1:7">
      <c r="A98" t="s">
        <v>156</v>
      </c>
      <c r="B98" t="s">
        <v>157</v>
      </c>
      <c r="C98" t="s">
        <v>158</v>
      </c>
      <c r="D98" t="s">
        <v>162</v>
      </c>
      <c r="E98" t="s">
        <v>127</v>
      </c>
      <c r="F98">
        <v>2021</v>
      </c>
      <c r="G98">
        <v>2.93075999999995E-2</v>
      </c>
    </row>
    <row r="99" spans="1:7">
      <c r="A99" t="s">
        <v>156</v>
      </c>
      <c r="B99" t="s">
        <v>157</v>
      </c>
      <c r="C99" t="s">
        <v>158</v>
      </c>
      <c r="D99" t="s">
        <v>162</v>
      </c>
      <c r="E99" t="s">
        <v>128</v>
      </c>
      <c r="F99">
        <v>2021</v>
      </c>
      <c r="G99">
        <v>-5.0241599999999144E-2</v>
      </c>
    </row>
    <row r="100" spans="1:7">
      <c r="A100" t="s">
        <v>156</v>
      </c>
      <c r="B100" t="s">
        <v>157</v>
      </c>
      <c r="C100" t="s">
        <v>158</v>
      </c>
      <c r="D100" t="s">
        <v>162</v>
      </c>
      <c r="E100" t="s">
        <v>130</v>
      </c>
      <c r="F100">
        <v>2021</v>
      </c>
      <c r="G100">
        <v>7.9549199999998654E-2</v>
      </c>
    </row>
    <row r="101" spans="1:7">
      <c r="A101" t="s">
        <v>156</v>
      </c>
      <c r="B101" t="s">
        <v>157</v>
      </c>
      <c r="C101" t="s">
        <v>158</v>
      </c>
      <c r="D101" t="s">
        <v>162</v>
      </c>
      <c r="E101" t="s">
        <v>131</v>
      </c>
      <c r="F101">
        <v>2021</v>
      </c>
      <c r="G101">
        <v>1.1388095999999808</v>
      </c>
    </row>
    <row r="102" spans="1:7">
      <c r="A102" t="s">
        <v>156</v>
      </c>
      <c r="B102" t="s">
        <v>157</v>
      </c>
      <c r="C102" t="s">
        <v>158</v>
      </c>
      <c r="D102" t="s">
        <v>162</v>
      </c>
      <c r="E102" t="s">
        <v>132</v>
      </c>
      <c r="F102">
        <v>2021</v>
      </c>
      <c r="G102">
        <v>1.2560399999999786E-2</v>
      </c>
    </row>
    <row r="103" spans="1:7" hidden="1">
      <c r="A103" t="s">
        <v>156</v>
      </c>
      <c r="B103" t="s">
        <v>157</v>
      </c>
      <c r="C103" t="s">
        <v>158</v>
      </c>
      <c r="D103" t="s">
        <v>162</v>
      </c>
      <c r="E103" t="s">
        <v>133</v>
      </c>
      <c r="F103">
        <v>2021</v>
      </c>
      <c r="G103">
        <v>0</v>
      </c>
    </row>
    <row r="104" spans="1:7" hidden="1">
      <c r="A104" t="s">
        <v>156</v>
      </c>
      <c r="B104" t="s">
        <v>157</v>
      </c>
      <c r="C104" t="s">
        <v>158</v>
      </c>
      <c r="D104" t="s">
        <v>162</v>
      </c>
      <c r="E104" t="s">
        <v>134</v>
      </c>
      <c r="F104">
        <v>2021</v>
      </c>
      <c r="G104">
        <v>0</v>
      </c>
    </row>
    <row r="105" spans="1:7">
      <c r="A105" t="s">
        <v>156</v>
      </c>
      <c r="B105" t="s">
        <v>157</v>
      </c>
      <c r="C105" t="s">
        <v>158</v>
      </c>
      <c r="D105" t="s">
        <v>162</v>
      </c>
      <c r="E105" t="s">
        <v>135</v>
      </c>
      <c r="F105">
        <v>2021</v>
      </c>
      <c r="G105">
        <v>0.5107895999999913</v>
      </c>
    </row>
    <row r="106" spans="1:7">
      <c r="A106" t="s">
        <v>156</v>
      </c>
      <c r="B106" t="s">
        <v>157</v>
      </c>
      <c r="C106" t="s">
        <v>158</v>
      </c>
      <c r="D106" t="s">
        <v>162</v>
      </c>
      <c r="E106" t="s">
        <v>136</v>
      </c>
      <c r="F106">
        <v>2021</v>
      </c>
      <c r="G106">
        <v>4.015141199999932</v>
      </c>
    </row>
    <row r="107" spans="1:7" hidden="1">
      <c r="A107" t="s">
        <v>156</v>
      </c>
      <c r="B107" t="s">
        <v>157</v>
      </c>
      <c r="C107" t="s">
        <v>158</v>
      </c>
      <c r="D107" t="s">
        <v>162</v>
      </c>
      <c r="E107" t="s">
        <v>138</v>
      </c>
      <c r="F107">
        <v>2021</v>
      </c>
      <c r="G107">
        <v>0</v>
      </c>
    </row>
    <row r="108" spans="1:7" hidden="1">
      <c r="A108" t="s">
        <v>156</v>
      </c>
      <c r="B108" t="s">
        <v>157</v>
      </c>
      <c r="C108" t="s">
        <v>158</v>
      </c>
      <c r="D108" t="s">
        <v>162</v>
      </c>
      <c r="E108" t="s">
        <v>139</v>
      </c>
      <c r="F108">
        <v>2021</v>
      </c>
      <c r="G108">
        <v>0</v>
      </c>
    </row>
    <row r="109" spans="1:7" hidden="1">
      <c r="A109" t="s">
        <v>156</v>
      </c>
      <c r="B109" t="s">
        <v>157</v>
      </c>
      <c r="C109" t="s">
        <v>158</v>
      </c>
      <c r="D109" t="s">
        <v>162</v>
      </c>
      <c r="E109" t="s">
        <v>140</v>
      </c>
      <c r="F109">
        <v>2021</v>
      </c>
      <c r="G109">
        <v>0</v>
      </c>
    </row>
    <row r="110" spans="1:7" hidden="1">
      <c r="A110" t="s">
        <v>156</v>
      </c>
      <c r="B110" t="s">
        <v>157</v>
      </c>
      <c r="C110" t="s">
        <v>158</v>
      </c>
      <c r="D110" t="s">
        <v>162</v>
      </c>
      <c r="E110" t="s">
        <v>141</v>
      </c>
      <c r="F110">
        <v>2021</v>
      </c>
      <c r="G110">
        <v>0</v>
      </c>
    </row>
    <row r="111" spans="1:7" hidden="1">
      <c r="A111" t="s">
        <v>156</v>
      </c>
      <c r="B111" t="s">
        <v>157</v>
      </c>
      <c r="C111" t="s">
        <v>158</v>
      </c>
      <c r="D111" t="s">
        <v>162</v>
      </c>
      <c r="E111" t="s">
        <v>142</v>
      </c>
      <c r="F111">
        <v>2021</v>
      </c>
      <c r="G111">
        <v>0</v>
      </c>
    </row>
    <row r="112" spans="1:7" hidden="1">
      <c r="A112" t="s">
        <v>156</v>
      </c>
      <c r="B112" t="s">
        <v>157</v>
      </c>
      <c r="C112" t="s">
        <v>158</v>
      </c>
      <c r="D112" t="s">
        <v>162</v>
      </c>
      <c r="E112" t="s">
        <v>143</v>
      </c>
      <c r="F112">
        <v>2021</v>
      </c>
      <c r="G112">
        <v>0</v>
      </c>
    </row>
    <row r="113" spans="1:7" hidden="1">
      <c r="A113" t="s">
        <v>156</v>
      </c>
      <c r="B113" t="s">
        <v>157</v>
      </c>
      <c r="C113" t="s">
        <v>158</v>
      </c>
      <c r="D113" t="s">
        <v>162</v>
      </c>
      <c r="E113" t="s">
        <v>144</v>
      </c>
      <c r="F113">
        <v>2021</v>
      </c>
      <c r="G113">
        <v>0</v>
      </c>
    </row>
    <row r="114" spans="1:7" hidden="1">
      <c r="A114" t="s">
        <v>156</v>
      </c>
      <c r="B114" t="s">
        <v>157</v>
      </c>
      <c r="C114" t="s">
        <v>158</v>
      </c>
      <c r="D114" t="s">
        <v>162</v>
      </c>
      <c r="E114" t="s">
        <v>145</v>
      </c>
      <c r="F114">
        <v>2021</v>
      </c>
      <c r="G114">
        <v>0</v>
      </c>
    </row>
    <row r="115" spans="1:7" hidden="1">
      <c r="A115" t="s">
        <v>156</v>
      </c>
      <c r="B115" t="s">
        <v>157</v>
      </c>
      <c r="C115" t="s">
        <v>158</v>
      </c>
      <c r="D115" t="s">
        <v>162</v>
      </c>
      <c r="E115" t="s">
        <v>147</v>
      </c>
      <c r="F115">
        <v>2021</v>
      </c>
      <c r="G115">
        <v>0</v>
      </c>
    </row>
    <row r="116" spans="1:7">
      <c r="A116" t="s">
        <v>156</v>
      </c>
      <c r="B116" t="s">
        <v>157</v>
      </c>
      <c r="C116" t="s">
        <v>158</v>
      </c>
      <c r="D116" t="s">
        <v>162</v>
      </c>
      <c r="E116" t="s">
        <v>149</v>
      </c>
      <c r="F116">
        <v>2021</v>
      </c>
      <c r="G116">
        <v>3.768119999999936E-2</v>
      </c>
    </row>
    <row r="117" spans="1:7">
      <c r="A117" t="s">
        <v>156</v>
      </c>
      <c r="B117" t="s">
        <v>157</v>
      </c>
      <c r="C117" t="s">
        <v>158</v>
      </c>
      <c r="D117" t="s">
        <v>162</v>
      </c>
      <c r="E117" t="s">
        <v>150</v>
      </c>
      <c r="F117">
        <v>2021</v>
      </c>
      <c r="G117">
        <v>7.0882523999998801</v>
      </c>
    </row>
    <row r="118" spans="1:7" hidden="1">
      <c r="A118" t="s">
        <v>156</v>
      </c>
      <c r="B118" t="s">
        <v>157</v>
      </c>
      <c r="C118" t="s">
        <v>158</v>
      </c>
      <c r="D118" t="s">
        <v>163</v>
      </c>
      <c r="E118" t="s">
        <v>112</v>
      </c>
      <c r="F118">
        <v>2021</v>
      </c>
      <c r="G118">
        <v>0</v>
      </c>
    </row>
    <row r="119" spans="1:7" hidden="1">
      <c r="A119" t="s">
        <v>156</v>
      </c>
      <c r="B119" t="s">
        <v>157</v>
      </c>
      <c r="C119" t="s">
        <v>158</v>
      </c>
      <c r="D119" t="s">
        <v>163</v>
      </c>
      <c r="E119" t="s">
        <v>114</v>
      </c>
      <c r="F119">
        <v>2021</v>
      </c>
      <c r="G119">
        <v>0</v>
      </c>
    </row>
    <row r="120" spans="1:7" hidden="1">
      <c r="A120" t="s">
        <v>156</v>
      </c>
      <c r="B120" t="s">
        <v>157</v>
      </c>
      <c r="C120" t="s">
        <v>158</v>
      </c>
      <c r="D120" t="s">
        <v>163</v>
      </c>
      <c r="E120" t="s">
        <v>115</v>
      </c>
      <c r="F120">
        <v>2021</v>
      </c>
      <c r="G120">
        <v>0</v>
      </c>
    </row>
    <row r="121" spans="1:7" hidden="1">
      <c r="A121" t="s">
        <v>156</v>
      </c>
      <c r="B121" t="s">
        <v>157</v>
      </c>
      <c r="C121" t="s">
        <v>158</v>
      </c>
      <c r="D121" t="s">
        <v>163</v>
      </c>
      <c r="E121" t="s">
        <v>116</v>
      </c>
      <c r="F121">
        <v>2021</v>
      </c>
      <c r="G121">
        <v>0</v>
      </c>
    </row>
    <row r="122" spans="1:7" hidden="1">
      <c r="A122" t="s">
        <v>156</v>
      </c>
      <c r="B122" t="s">
        <v>157</v>
      </c>
      <c r="C122" t="s">
        <v>158</v>
      </c>
      <c r="D122" t="s">
        <v>163</v>
      </c>
      <c r="E122" t="s">
        <v>118</v>
      </c>
      <c r="F122">
        <v>2021</v>
      </c>
      <c r="G122">
        <v>0</v>
      </c>
    </row>
    <row r="123" spans="1:7" hidden="1">
      <c r="A123" t="s">
        <v>156</v>
      </c>
      <c r="B123" t="s">
        <v>157</v>
      </c>
      <c r="C123" t="s">
        <v>158</v>
      </c>
      <c r="D123" t="s">
        <v>163</v>
      </c>
      <c r="E123" t="s">
        <v>119</v>
      </c>
      <c r="F123">
        <v>2021</v>
      </c>
      <c r="G123">
        <v>0</v>
      </c>
    </row>
    <row r="124" spans="1:7">
      <c r="A124" t="s">
        <v>156</v>
      </c>
      <c r="B124" t="s">
        <v>157</v>
      </c>
      <c r="C124" t="s">
        <v>158</v>
      </c>
      <c r="D124" t="s">
        <v>163</v>
      </c>
      <c r="E124" t="s">
        <v>120</v>
      </c>
      <c r="F124">
        <v>2021</v>
      </c>
      <c r="G124">
        <v>-0.117230399999998</v>
      </c>
    </row>
    <row r="125" spans="1:7">
      <c r="A125" t="s">
        <v>156</v>
      </c>
      <c r="B125" t="s">
        <v>157</v>
      </c>
      <c r="C125" t="s">
        <v>158</v>
      </c>
      <c r="D125" t="s">
        <v>163</v>
      </c>
      <c r="E125" t="s">
        <v>122</v>
      </c>
      <c r="F125">
        <v>2021</v>
      </c>
      <c r="G125">
        <v>25.543666799999567</v>
      </c>
    </row>
    <row r="126" spans="1:7" hidden="1">
      <c r="A126" t="s">
        <v>156</v>
      </c>
      <c r="B126" t="s">
        <v>157</v>
      </c>
      <c r="C126" t="s">
        <v>158</v>
      </c>
      <c r="D126" t="s">
        <v>163</v>
      </c>
      <c r="E126" t="s">
        <v>125</v>
      </c>
      <c r="F126">
        <v>2021</v>
      </c>
      <c r="G126">
        <v>0</v>
      </c>
    </row>
    <row r="127" spans="1:7" hidden="1">
      <c r="A127" t="s">
        <v>156</v>
      </c>
      <c r="B127" t="s">
        <v>157</v>
      </c>
      <c r="C127" t="s">
        <v>158</v>
      </c>
      <c r="D127" t="s">
        <v>163</v>
      </c>
      <c r="E127" t="s">
        <v>127</v>
      </c>
      <c r="F127">
        <v>2021</v>
      </c>
      <c r="G127">
        <v>0</v>
      </c>
    </row>
    <row r="128" spans="1:7" hidden="1">
      <c r="A128" t="s">
        <v>156</v>
      </c>
      <c r="B128" t="s">
        <v>157</v>
      </c>
      <c r="C128" t="s">
        <v>158</v>
      </c>
      <c r="D128" t="s">
        <v>163</v>
      </c>
      <c r="E128" t="s">
        <v>128</v>
      </c>
      <c r="F128">
        <v>2021</v>
      </c>
      <c r="G128">
        <v>0</v>
      </c>
    </row>
    <row r="129" spans="1:7" hidden="1">
      <c r="A129" t="s">
        <v>156</v>
      </c>
      <c r="B129" t="s">
        <v>157</v>
      </c>
      <c r="C129" t="s">
        <v>158</v>
      </c>
      <c r="D129" t="s">
        <v>163</v>
      </c>
      <c r="E129" t="s">
        <v>130</v>
      </c>
      <c r="F129">
        <v>2021</v>
      </c>
      <c r="G129">
        <v>0</v>
      </c>
    </row>
    <row r="130" spans="1:7" hidden="1">
      <c r="A130" t="s">
        <v>156</v>
      </c>
      <c r="B130" t="s">
        <v>157</v>
      </c>
      <c r="C130" t="s">
        <v>158</v>
      </c>
      <c r="D130" t="s">
        <v>163</v>
      </c>
      <c r="E130" t="s">
        <v>131</v>
      </c>
      <c r="F130">
        <v>2021</v>
      </c>
      <c r="G130">
        <v>0</v>
      </c>
    </row>
    <row r="131" spans="1:7" hidden="1">
      <c r="A131" t="s">
        <v>156</v>
      </c>
      <c r="B131" t="s">
        <v>157</v>
      </c>
      <c r="C131" t="s">
        <v>158</v>
      </c>
      <c r="D131" t="s">
        <v>163</v>
      </c>
      <c r="E131" t="s">
        <v>132</v>
      </c>
      <c r="F131">
        <v>2021</v>
      </c>
      <c r="G131">
        <v>0</v>
      </c>
    </row>
    <row r="132" spans="1:7" hidden="1">
      <c r="A132" t="s">
        <v>156</v>
      </c>
      <c r="B132" t="s">
        <v>157</v>
      </c>
      <c r="C132" t="s">
        <v>158</v>
      </c>
      <c r="D132" t="s">
        <v>163</v>
      </c>
      <c r="E132" t="s">
        <v>133</v>
      </c>
      <c r="F132">
        <v>2021</v>
      </c>
      <c r="G132">
        <v>0</v>
      </c>
    </row>
    <row r="133" spans="1:7" hidden="1">
      <c r="A133" t="s">
        <v>156</v>
      </c>
      <c r="B133" t="s">
        <v>157</v>
      </c>
      <c r="C133" t="s">
        <v>158</v>
      </c>
      <c r="D133" t="s">
        <v>163</v>
      </c>
      <c r="E133" t="s">
        <v>134</v>
      </c>
      <c r="F133">
        <v>2021</v>
      </c>
      <c r="G133">
        <v>0</v>
      </c>
    </row>
    <row r="134" spans="1:7" hidden="1">
      <c r="A134" t="s">
        <v>156</v>
      </c>
      <c r="B134" t="s">
        <v>157</v>
      </c>
      <c r="C134" t="s">
        <v>158</v>
      </c>
      <c r="D134" t="s">
        <v>163</v>
      </c>
      <c r="E134" t="s">
        <v>135</v>
      </c>
      <c r="F134">
        <v>2021</v>
      </c>
      <c r="G134">
        <v>0</v>
      </c>
    </row>
    <row r="135" spans="1:7" hidden="1">
      <c r="A135" t="s">
        <v>156</v>
      </c>
      <c r="B135" t="s">
        <v>157</v>
      </c>
      <c r="C135" t="s">
        <v>158</v>
      </c>
      <c r="D135" t="s">
        <v>163</v>
      </c>
      <c r="E135" t="s">
        <v>136</v>
      </c>
      <c r="F135">
        <v>2021</v>
      </c>
      <c r="G135">
        <v>0</v>
      </c>
    </row>
    <row r="136" spans="1:7" hidden="1">
      <c r="A136" t="s">
        <v>156</v>
      </c>
      <c r="B136" t="s">
        <v>157</v>
      </c>
      <c r="C136" t="s">
        <v>158</v>
      </c>
      <c r="D136" t="s">
        <v>163</v>
      </c>
      <c r="E136" t="s">
        <v>138</v>
      </c>
      <c r="F136">
        <v>2021</v>
      </c>
      <c r="G136">
        <v>0</v>
      </c>
    </row>
    <row r="137" spans="1:7" hidden="1">
      <c r="A137" t="s">
        <v>156</v>
      </c>
      <c r="B137" t="s">
        <v>157</v>
      </c>
      <c r="C137" t="s">
        <v>158</v>
      </c>
      <c r="D137" t="s">
        <v>163</v>
      </c>
      <c r="E137" t="s">
        <v>139</v>
      </c>
      <c r="F137">
        <v>2021</v>
      </c>
      <c r="G137">
        <v>0</v>
      </c>
    </row>
    <row r="138" spans="1:7" hidden="1">
      <c r="A138" t="s">
        <v>156</v>
      </c>
      <c r="B138" t="s">
        <v>157</v>
      </c>
      <c r="C138" t="s">
        <v>158</v>
      </c>
      <c r="D138" t="s">
        <v>163</v>
      </c>
      <c r="E138" t="s">
        <v>140</v>
      </c>
      <c r="F138">
        <v>2021</v>
      </c>
      <c r="G138">
        <v>0</v>
      </c>
    </row>
    <row r="139" spans="1:7">
      <c r="A139" t="s">
        <v>156</v>
      </c>
      <c r="B139" t="s">
        <v>157</v>
      </c>
      <c r="C139" t="s">
        <v>158</v>
      </c>
      <c r="D139" t="s">
        <v>163</v>
      </c>
      <c r="E139" t="s">
        <v>141</v>
      </c>
      <c r="F139">
        <v>2021</v>
      </c>
      <c r="G139">
        <v>-1.2560399999999786E-2</v>
      </c>
    </row>
    <row r="140" spans="1:7">
      <c r="A140" t="s">
        <v>156</v>
      </c>
      <c r="B140" t="s">
        <v>157</v>
      </c>
      <c r="C140" t="s">
        <v>158</v>
      </c>
      <c r="D140" t="s">
        <v>163</v>
      </c>
      <c r="E140" t="s">
        <v>142</v>
      </c>
      <c r="F140">
        <v>2021</v>
      </c>
      <c r="G140">
        <v>-0.26795519999999545</v>
      </c>
    </row>
    <row r="141" spans="1:7" hidden="1">
      <c r="A141" t="s">
        <v>156</v>
      </c>
      <c r="B141" t="s">
        <v>157</v>
      </c>
      <c r="C141" t="s">
        <v>158</v>
      </c>
      <c r="D141" t="s">
        <v>163</v>
      </c>
      <c r="E141" t="s">
        <v>143</v>
      </c>
      <c r="F141">
        <v>2021</v>
      </c>
      <c r="G141">
        <v>0</v>
      </c>
    </row>
    <row r="142" spans="1:7" hidden="1">
      <c r="A142" t="s">
        <v>156</v>
      </c>
      <c r="B142" t="s">
        <v>157</v>
      </c>
      <c r="C142" t="s">
        <v>158</v>
      </c>
      <c r="D142" t="s">
        <v>163</v>
      </c>
      <c r="E142" t="s">
        <v>144</v>
      </c>
      <c r="F142">
        <v>2021</v>
      </c>
      <c r="G142">
        <v>0</v>
      </c>
    </row>
    <row r="143" spans="1:7">
      <c r="A143" t="s">
        <v>156</v>
      </c>
      <c r="B143" t="s">
        <v>157</v>
      </c>
      <c r="C143" t="s">
        <v>158</v>
      </c>
      <c r="D143" t="s">
        <v>163</v>
      </c>
      <c r="E143" t="s">
        <v>145</v>
      </c>
      <c r="F143">
        <v>2021</v>
      </c>
      <c r="G143">
        <v>-0.25539479999999565</v>
      </c>
    </row>
    <row r="144" spans="1:7" hidden="1">
      <c r="A144" t="s">
        <v>156</v>
      </c>
      <c r="B144" t="s">
        <v>157</v>
      </c>
      <c r="C144" t="s">
        <v>158</v>
      </c>
      <c r="D144" t="s">
        <v>163</v>
      </c>
      <c r="E144" t="s">
        <v>147</v>
      </c>
      <c r="F144">
        <v>2021</v>
      </c>
      <c r="G144">
        <v>0</v>
      </c>
    </row>
    <row r="145" spans="1:7" hidden="1">
      <c r="A145" t="s">
        <v>156</v>
      </c>
      <c r="B145" t="s">
        <v>157</v>
      </c>
      <c r="C145" t="s">
        <v>158</v>
      </c>
      <c r="D145" t="s">
        <v>163</v>
      </c>
      <c r="E145" t="s">
        <v>149</v>
      </c>
      <c r="F145">
        <v>2021</v>
      </c>
      <c r="G145">
        <v>0</v>
      </c>
    </row>
    <row r="146" spans="1:7">
      <c r="A146" t="s">
        <v>156</v>
      </c>
      <c r="B146" t="s">
        <v>157</v>
      </c>
      <c r="C146" t="s">
        <v>158</v>
      </c>
      <c r="D146" t="s">
        <v>163</v>
      </c>
      <c r="E146" t="s">
        <v>150</v>
      </c>
      <c r="F146">
        <v>2021</v>
      </c>
      <c r="G146">
        <v>24.890525999999582</v>
      </c>
    </row>
    <row r="147" spans="1:7">
      <c r="A147" t="s">
        <v>156</v>
      </c>
      <c r="B147" t="s">
        <v>157</v>
      </c>
      <c r="C147" t="s">
        <v>158</v>
      </c>
      <c r="D147" t="s">
        <v>164</v>
      </c>
      <c r="E147" t="s">
        <v>112</v>
      </c>
      <c r="F147">
        <v>2021</v>
      </c>
      <c r="G147">
        <v>0.12141719999999794</v>
      </c>
    </row>
    <row r="148" spans="1:7">
      <c r="A148" t="s">
        <v>156</v>
      </c>
      <c r="B148" t="s">
        <v>157</v>
      </c>
      <c r="C148" t="s">
        <v>158</v>
      </c>
      <c r="D148" t="s">
        <v>164</v>
      </c>
      <c r="E148" t="s">
        <v>114</v>
      </c>
      <c r="F148">
        <v>2021</v>
      </c>
      <c r="G148">
        <v>4.1867999999999289E-3</v>
      </c>
    </row>
    <row r="149" spans="1:7" hidden="1">
      <c r="A149" t="s">
        <v>156</v>
      </c>
      <c r="B149" t="s">
        <v>157</v>
      </c>
      <c r="C149" t="s">
        <v>158</v>
      </c>
      <c r="D149" t="s">
        <v>164</v>
      </c>
      <c r="E149" t="s">
        <v>115</v>
      </c>
      <c r="F149">
        <v>2021</v>
      </c>
      <c r="G149">
        <v>0</v>
      </c>
    </row>
    <row r="150" spans="1:7">
      <c r="A150" t="s">
        <v>156</v>
      </c>
      <c r="B150" t="s">
        <v>157</v>
      </c>
      <c r="C150" t="s">
        <v>158</v>
      </c>
      <c r="D150" t="s">
        <v>164</v>
      </c>
      <c r="E150" t="s">
        <v>116</v>
      </c>
      <c r="F150">
        <v>2021</v>
      </c>
      <c r="G150">
        <v>47.39876279999919</v>
      </c>
    </row>
    <row r="151" spans="1:7" hidden="1">
      <c r="A151" t="s">
        <v>156</v>
      </c>
      <c r="B151" t="s">
        <v>157</v>
      </c>
      <c r="C151" t="s">
        <v>158</v>
      </c>
      <c r="D151" t="s">
        <v>164</v>
      </c>
      <c r="E151" t="s">
        <v>118</v>
      </c>
      <c r="F151">
        <v>2021</v>
      </c>
      <c r="G151">
        <v>0</v>
      </c>
    </row>
    <row r="152" spans="1:7">
      <c r="A152" t="s">
        <v>156</v>
      </c>
      <c r="B152" t="s">
        <v>157</v>
      </c>
      <c r="C152" t="s">
        <v>158</v>
      </c>
      <c r="D152" t="s">
        <v>164</v>
      </c>
      <c r="E152" t="s">
        <v>119</v>
      </c>
      <c r="F152">
        <v>2021</v>
      </c>
      <c r="G152">
        <v>10.219978799999826</v>
      </c>
    </row>
    <row r="153" spans="1:7">
      <c r="A153" t="s">
        <v>156</v>
      </c>
      <c r="B153" t="s">
        <v>157</v>
      </c>
      <c r="C153" t="s">
        <v>158</v>
      </c>
      <c r="D153" t="s">
        <v>164</v>
      </c>
      <c r="E153" t="s">
        <v>120</v>
      </c>
      <c r="F153">
        <v>2021</v>
      </c>
      <c r="G153">
        <v>2.8219031999999524</v>
      </c>
    </row>
    <row r="154" spans="1:7">
      <c r="A154" t="s">
        <v>156</v>
      </c>
      <c r="B154" t="s">
        <v>157</v>
      </c>
      <c r="C154" t="s">
        <v>158</v>
      </c>
      <c r="D154" t="s">
        <v>164</v>
      </c>
      <c r="E154" t="s">
        <v>122</v>
      </c>
      <c r="F154">
        <v>2021</v>
      </c>
      <c r="G154">
        <v>27.38167199999954</v>
      </c>
    </row>
    <row r="155" spans="1:7">
      <c r="A155" t="s">
        <v>156</v>
      </c>
      <c r="B155" t="s">
        <v>157</v>
      </c>
      <c r="C155" t="s">
        <v>158</v>
      </c>
      <c r="D155" t="s">
        <v>164</v>
      </c>
      <c r="E155" t="s">
        <v>125</v>
      </c>
      <c r="F155">
        <v>2021</v>
      </c>
      <c r="G155">
        <v>4.1867999999999289E-3</v>
      </c>
    </row>
    <row r="156" spans="1:7">
      <c r="A156" t="s">
        <v>156</v>
      </c>
      <c r="B156" t="s">
        <v>157</v>
      </c>
      <c r="C156" t="s">
        <v>158</v>
      </c>
      <c r="D156" t="s">
        <v>164</v>
      </c>
      <c r="E156" t="s">
        <v>127</v>
      </c>
      <c r="F156">
        <v>2021</v>
      </c>
      <c r="G156">
        <v>0.1884059999999968</v>
      </c>
    </row>
    <row r="157" spans="1:7">
      <c r="A157" t="s">
        <v>156</v>
      </c>
      <c r="B157" t="s">
        <v>157</v>
      </c>
      <c r="C157" t="s">
        <v>158</v>
      </c>
      <c r="D157" t="s">
        <v>164</v>
      </c>
      <c r="E157" t="s">
        <v>128</v>
      </c>
      <c r="F157">
        <v>2021</v>
      </c>
      <c r="G157">
        <v>7.9549199999998654E-2</v>
      </c>
    </row>
    <row r="158" spans="1:7">
      <c r="A158" t="s">
        <v>156</v>
      </c>
      <c r="B158" t="s">
        <v>157</v>
      </c>
      <c r="C158" t="s">
        <v>158</v>
      </c>
      <c r="D158" t="s">
        <v>164</v>
      </c>
      <c r="E158" t="s">
        <v>130</v>
      </c>
      <c r="F158">
        <v>2021</v>
      </c>
      <c r="G158">
        <v>6.0834203999998975</v>
      </c>
    </row>
    <row r="159" spans="1:7">
      <c r="A159" t="s">
        <v>156</v>
      </c>
      <c r="B159" t="s">
        <v>157</v>
      </c>
      <c r="C159" t="s">
        <v>158</v>
      </c>
      <c r="D159" t="s">
        <v>164</v>
      </c>
      <c r="E159" t="s">
        <v>131</v>
      </c>
      <c r="F159">
        <v>2021</v>
      </c>
      <c r="G159">
        <v>56.16592199999905</v>
      </c>
    </row>
    <row r="160" spans="1:7">
      <c r="A160" t="s">
        <v>156</v>
      </c>
      <c r="B160" t="s">
        <v>157</v>
      </c>
      <c r="C160" t="s">
        <v>158</v>
      </c>
      <c r="D160" t="s">
        <v>164</v>
      </c>
      <c r="E160" t="s">
        <v>132</v>
      </c>
      <c r="F160">
        <v>2021</v>
      </c>
      <c r="G160">
        <v>1.942675199999967</v>
      </c>
    </row>
    <row r="161" spans="1:7" hidden="1">
      <c r="A161" t="s">
        <v>156</v>
      </c>
      <c r="B161" t="s">
        <v>157</v>
      </c>
      <c r="C161" t="s">
        <v>158</v>
      </c>
      <c r="D161" t="s">
        <v>164</v>
      </c>
      <c r="E161" t="s">
        <v>133</v>
      </c>
      <c r="F161">
        <v>2021</v>
      </c>
      <c r="G161">
        <v>0</v>
      </c>
    </row>
    <row r="162" spans="1:7" hidden="1">
      <c r="A162" t="s">
        <v>156</v>
      </c>
      <c r="B162" t="s">
        <v>157</v>
      </c>
      <c r="C162" t="s">
        <v>158</v>
      </c>
      <c r="D162" t="s">
        <v>164</v>
      </c>
      <c r="E162" t="s">
        <v>134</v>
      </c>
      <c r="F162">
        <v>2021</v>
      </c>
      <c r="G162">
        <v>0</v>
      </c>
    </row>
    <row r="163" spans="1:7">
      <c r="A163" t="s">
        <v>156</v>
      </c>
      <c r="B163" t="s">
        <v>157</v>
      </c>
      <c r="C163" t="s">
        <v>158</v>
      </c>
      <c r="D163" t="s">
        <v>164</v>
      </c>
      <c r="E163" t="s">
        <v>135</v>
      </c>
      <c r="F163">
        <v>2021</v>
      </c>
      <c r="G163">
        <v>5.1078959999999132</v>
      </c>
    </row>
    <row r="164" spans="1:7">
      <c r="A164" t="s">
        <v>156</v>
      </c>
      <c r="B164" t="s">
        <v>157</v>
      </c>
      <c r="C164" t="s">
        <v>158</v>
      </c>
      <c r="D164" t="s">
        <v>164</v>
      </c>
      <c r="E164" t="s">
        <v>136</v>
      </c>
      <c r="F164">
        <v>2021</v>
      </c>
      <c r="G164">
        <v>89.823607199998477</v>
      </c>
    </row>
    <row r="165" spans="1:7">
      <c r="A165" t="s">
        <v>156</v>
      </c>
      <c r="B165" t="s">
        <v>157</v>
      </c>
      <c r="C165" t="s">
        <v>158</v>
      </c>
      <c r="D165" t="s">
        <v>164</v>
      </c>
      <c r="E165" t="s">
        <v>138</v>
      </c>
      <c r="F165">
        <v>2021</v>
      </c>
      <c r="G165">
        <v>0.1423511999999976</v>
      </c>
    </row>
    <row r="166" spans="1:7">
      <c r="A166" t="s">
        <v>156</v>
      </c>
      <c r="B166" t="s">
        <v>157</v>
      </c>
      <c r="C166" t="s">
        <v>158</v>
      </c>
      <c r="D166" t="s">
        <v>164</v>
      </c>
      <c r="E166" t="s">
        <v>139</v>
      </c>
      <c r="F166">
        <v>2021</v>
      </c>
      <c r="G166">
        <v>2.8637711999999516</v>
      </c>
    </row>
    <row r="167" spans="1:7">
      <c r="A167" t="s">
        <v>156</v>
      </c>
      <c r="B167" t="s">
        <v>157</v>
      </c>
      <c r="C167" t="s">
        <v>158</v>
      </c>
      <c r="D167" t="s">
        <v>164</v>
      </c>
      <c r="E167" t="s">
        <v>140</v>
      </c>
      <c r="F167">
        <v>2021</v>
      </c>
      <c r="G167">
        <v>19.991969999999661</v>
      </c>
    </row>
    <row r="168" spans="1:7">
      <c r="A168" t="s">
        <v>156</v>
      </c>
      <c r="B168" t="s">
        <v>157</v>
      </c>
      <c r="C168" t="s">
        <v>158</v>
      </c>
      <c r="D168" t="s">
        <v>164</v>
      </c>
      <c r="E168" t="s">
        <v>141</v>
      </c>
      <c r="F168">
        <v>2021</v>
      </c>
      <c r="G168">
        <v>2.0222243999999656</v>
      </c>
    </row>
    <row r="169" spans="1:7">
      <c r="A169" t="s">
        <v>156</v>
      </c>
      <c r="B169" t="s">
        <v>157</v>
      </c>
      <c r="C169" t="s">
        <v>158</v>
      </c>
      <c r="D169" t="s">
        <v>164</v>
      </c>
      <c r="E169" t="s">
        <v>142</v>
      </c>
      <c r="F169">
        <v>2021</v>
      </c>
      <c r="G169">
        <v>17.969745599999694</v>
      </c>
    </row>
    <row r="170" spans="1:7">
      <c r="A170" t="s">
        <v>156</v>
      </c>
      <c r="B170" t="s">
        <v>157</v>
      </c>
      <c r="C170" t="s">
        <v>158</v>
      </c>
      <c r="D170" t="s">
        <v>164</v>
      </c>
      <c r="E170" t="s">
        <v>143</v>
      </c>
      <c r="F170">
        <v>2021</v>
      </c>
      <c r="G170">
        <v>71.615213999998787</v>
      </c>
    </row>
    <row r="171" spans="1:7">
      <c r="A171" t="s">
        <v>156</v>
      </c>
      <c r="B171" t="s">
        <v>157</v>
      </c>
      <c r="C171" t="s">
        <v>158</v>
      </c>
      <c r="D171" t="s">
        <v>164</v>
      </c>
      <c r="E171" t="s">
        <v>144</v>
      </c>
      <c r="F171">
        <v>2021</v>
      </c>
      <c r="G171">
        <v>0.29307599999999501</v>
      </c>
    </row>
    <row r="172" spans="1:7">
      <c r="A172" t="s">
        <v>156</v>
      </c>
      <c r="B172" t="s">
        <v>157</v>
      </c>
      <c r="C172" t="s">
        <v>158</v>
      </c>
      <c r="D172" t="s">
        <v>164</v>
      </c>
      <c r="E172" t="s">
        <v>145</v>
      </c>
      <c r="F172">
        <v>2021</v>
      </c>
      <c r="G172">
        <v>21.122405999999643</v>
      </c>
    </row>
    <row r="173" spans="1:7">
      <c r="A173" t="s">
        <v>156</v>
      </c>
      <c r="B173" t="s">
        <v>157</v>
      </c>
      <c r="C173" t="s">
        <v>158</v>
      </c>
      <c r="D173" t="s">
        <v>164</v>
      </c>
      <c r="E173" t="s">
        <v>147</v>
      </c>
      <c r="F173">
        <v>2021</v>
      </c>
      <c r="G173">
        <v>3.2824511999999446</v>
      </c>
    </row>
    <row r="174" spans="1:7">
      <c r="A174" t="s">
        <v>156</v>
      </c>
      <c r="B174" t="s">
        <v>157</v>
      </c>
      <c r="C174" t="s">
        <v>158</v>
      </c>
      <c r="D174" t="s">
        <v>164</v>
      </c>
      <c r="E174" t="s">
        <v>149</v>
      </c>
      <c r="F174">
        <v>2021</v>
      </c>
      <c r="G174">
        <v>4.4212607999999252</v>
      </c>
    </row>
    <row r="175" spans="1:7">
      <c r="A175" t="s">
        <v>156</v>
      </c>
      <c r="B175" t="s">
        <v>157</v>
      </c>
      <c r="C175" t="s">
        <v>158</v>
      </c>
      <c r="D175" t="s">
        <v>164</v>
      </c>
      <c r="E175" t="s">
        <v>150</v>
      </c>
      <c r="F175">
        <v>2021</v>
      </c>
      <c r="G175">
        <v>391.06805399999337</v>
      </c>
    </row>
    <row r="176" spans="1:7" hidden="1">
      <c r="A176" t="s">
        <v>156</v>
      </c>
      <c r="B176" t="s">
        <v>157</v>
      </c>
      <c r="C176" t="s">
        <v>165</v>
      </c>
      <c r="D176" t="s">
        <v>166</v>
      </c>
      <c r="E176" t="s">
        <v>112</v>
      </c>
      <c r="F176">
        <v>2021</v>
      </c>
      <c r="G176">
        <v>0</v>
      </c>
    </row>
    <row r="177" spans="1:7" hidden="1">
      <c r="A177" t="s">
        <v>156</v>
      </c>
      <c r="B177" t="s">
        <v>157</v>
      </c>
      <c r="C177" t="s">
        <v>165</v>
      </c>
      <c r="D177" t="s">
        <v>166</v>
      </c>
      <c r="E177" t="s">
        <v>114</v>
      </c>
      <c r="F177">
        <v>2021</v>
      </c>
      <c r="G177">
        <v>0</v>
      </c>
    </row>
    <row r="178" spans="1:7" hidden="1">
      <c r="A178" t="s">
        <v>156</v>
      </c>
      <c r="B178" t="s">
        <v>157</v>
      </c>
      <c r="C178" t="s">
        <v>165</v>
      </c>
      <c r="D178" t="s">
        <v>166</v>
      </c>
      <c r="E178" t="s">
        <v>115</v>
      </c>
      <c r="F178">
        <v>2021</v>
      </c>
      <c r="G178">
        <v>0</v>
      </c>
    </row>
    <row r="179" spans="1:7" hidden="1">
      <c r="A179" t="s">
        <v>156</v>
      </c>
      <c r="B179" t="s">
        <v>157</v>
      </c>
      <c r="C179" t="s">
        <v>165</v>
      </c>
      <c r="D179" t="s">
        <v>166</v>
      </c>
      <c r="E179" t="s">
        <v>116</v>
      </c>
      <c r="F179">
        <v>2021</v>
      </c>
      <c r="G179">
        <v>0</v>
      </c>
    </row>
    <row r="180" spans="1:7" hidden="1">
      <c r="A180" t="s">
        <v>156</v>
      </c>
      <c r="B180" t="s">
        <v>157</v>
      </c>
      <c r="C180" t="s">
        <v>165</v>
      </c>
      <c r="D180" t="s">
        <v>166</v>
      </c>
      <c r="E180" t="s">
        <v>118</v>
      </c>
      <c r="F180">
        <v>2021</v>
      </c>
      <c r="G180">
        <v>0</v>
      </c>
    </row>
    <row r="181" spans="1:7">
      <c r="A181" t="s">
        <v>156</v>
      </c>
      <c r="B181" t="s">
        <v>157</v>
      </c>
      <c r="C181" t="s">
        <v>165</v>
      </c>
      <c r="D181" t="s">
        <v>166</v>
      </c>
      <c r="E181" t="s">
        <v>119</v>
      </c>
      <c r="F181">
        <v>2021</v>
      </c>
      <c r="G181">
        <v>9.6631343999998371</v>
      </c>
    </row>
    <row r="182" spans="1:7">
      <c r="A182" t="s">
        <v>156</v>
      </c>
      <c r="B182" t="s">
        <v>157</v>
      </c>
      <c r="C182" t="s">
        <v>165</v>
      </c>
      <c r="D182" t="s">
        <v>166</v>
      </c>
      <c r="E182" t="s">
        <v>120</v>
      </c>
      <c r="F182">
        <v>2021</v>
      </c>
      <c r="G182">
        <v>2.9391335999999502</v>
      </c>
    </row>
    <row r="183" spans="1:7">
      <c r="A183" t="s">
        <v>156</v>
      </c>
      <c r="B183" t="s">
        <v>157</v>
      </c>
      <c r="C183" t="s">
        <v>165</v>
      </c>
      <c r="D183" t="s">
        <v>166</v>
      </c>
      <c r="E183" t="s">
        <v>122</v>
      </c>
      <c r="F183">
        <v>2021</v>
      </c>
      <c r="G183">
        <v>25.54785359999957</v>
      </c>
    </row>
    <row r="184" spans="1:7" hidden="1">
      <c r="A184" t="s">
        <v>156</v>
      </c>
      <c r="B184" t="s">
        <v>157</v>
      </c>
      <c r="C184" t="s">
        <v>165</v>
      </c>
      <c r="D184" t="s">
        <v>166</v>
      </c>
      <c r="E184" t="s">
        <v>125</v>
      </c>
      <c r="F184">
        <v>2021</v>
      </c>
      <c r="G184">
        <v>0</v>
      </c>
    </row>
    <row r="185" spans="1:7">
      <c r="A185" t="s">
        <v>156</v>
      </c>
      <c r="B185" t="s">
        <v>157</v>
      </c>
      <c r="C185" t="s">
        <v>165</v>
      </c>
      <c r="D185" t="s">
        <v>166</v>
      </c>
      <c r="E185" t="s">
        <v>127</v>
      </c>
      <c r="F185">
        <v>2021</v>
      </c>
      <c r="G185">
        <v>0.15909839999999731</v>
      </c>
    </row>
    <row r="186" spans="1:7" hidden="1">
      <c r="A186" t="s">
        <v>156</v>
      </c>
      <c r="B186" t="s">
        <v>157</v>
      </c>
      <c r="C186" t="s">
        <v>165</v>
      </c>
      <c r="D186" t="s">
        <v>166</v>
      </c>
      <c r="E186" t="s">
        <v>128</v>
      </c>
      <c r="F186">
        <v>2021</v>
      </c>
      <c r="G186">
        <v>0</v>
      </c>
    </row>
    <row r="187" spans="1:7">
      <c r="A187" t="s">
        <v>156</v>
      </c>
      <c r="B187" t="s">
        <v>157</v>
      </c>
      <c r="C187" t="s">
        <v>165</v>
      </c>
      <c r="D187" t="s">
        <v>166</v>
      </c>
      <c r="E187" t="s">
        <v>130</v>
      </c>
      <c r="F187">
        <v>2021</v>
      </c>
      <c r="G187">
        <v>5.078588399999914</v>
      </c>
    </row>
    <row r="188" spans="1:7">
      <c r="A188" t="s">
        <v>156</v>
      </c>
      <c r="B188" t="s">
        <v>157</v>
      </c>
      <c r="C188" t="s">
        <v>165</v>
      </c>
      <c r="D188" t="s">
        <v>166</v>
      </c>
      <c r="E188" t="s">
        <v>131</v>
      </c>
      <c r="F188">
        <v>2021</v>
      </c>
      <c r="G188">
        <v>41.172991199999302</v>
      </c>
    </row>
    <row r="189" spans="1:7">
      <c r="A189" t="s">
        <v>156</v>
      </c>
      <c r="B189" t="s">
        <v>157</v>
      </c>
      <c r="C189" t="s">
        <v>165</v>
      </c>
      <c r="D189" t="s">
        <v>166</v>
      </c>
      <c r="E189" t="s">
        <v>132</v>
      </c>
      <c r="F189">
        <v>2021</v>
      </c>
      <c r="G189">
        <v>1.9301147999999673</v>
      </c>
    </row>
    <row r="190" spans="1:7" hidden="1">
      <c r="A190" t="s">
        <v>156</v>
      </c>
      <c r="B190" t="s">
        <v>157</v>
      </c>
      <c r="C190" t="s">
        <v>165</v>
      </c>
      <c r="D190" t="s">
        <v>166</v>
      </c>
      <c r="E190" t="s">
        <v>133</v>
      </c>
      <c r="F190">
        <v>2021</v>
      </c>
      <c r="G190">
        <v>0</v>
      </c>
    </row>
    <row r="191" spans="1:7" hidden="1">
      <c r="A191" t="s">
        <v>156</v>
      </c>
      <c r="B191" t="s">
        <v>157</v>
      </c>
      <c r="C191" t="s">
        <v>165</v>
      </c>
      <c r="D191" t="s">
        <v>166</v>
      </c>
      <c r="E191" t="s">
        <v>134</v>
      </c>
      <c r="F191">
        <v>2021</v>
      </c>
      <c r="G191">
        <v>0</v>
      </c>
    </row>
    <row r="192" spans="1:7">
      <c r="A192" t="s">
        <v>156</v>
      </c>
      <c r="B192" t="s">
        <v>157</v>
      </c>
      <c r="C192" t="s">
        <v>165</v>
      </c>
      <c r="D192" t="s">
        <v>166</v>
      </c>
      <c r="E192" t="s">
        <v>135</v>
      </c>
      <c r="F192">
        <v>2021</v>
      </c>
      <c r="G192">
        <v>1.3774571999999765</v>
      </c>
    </row>
    <row r="193" spans="1:7">
      <c r="A193" t="s">
        <v>156</v>
      </c>
      <c r="B193" t="s">
        <v>157</v>
      </c>
      <c r="C193" t="s">
        <v>165</v>
      </c>
      <c r="D193" t="s">
        <v>166</v>
      </c>
      <c r="E193" t="s">
        <v>136</v>
      </c>
      <c r="F193">
        <v>2021</v>
      </c>
      <c r="G193">
        <v>-89.823607199998477</v>
      </c>
    </row>
    <row r="194" spans="1:7" hidden="1">
      <c r="A194" t="s">
        <v>156</v>
      </c>
      <c r="B194" t="s">
        <v>157</v>
      </c>
      <c r="C194" t="s">
        <v>165</v>
      </c>
      <c r="D194" t="s">
        <v>166</v>
      </c>
      <c r="E194" t="s">
        <v>138</v>
      </c>
      <c r="F194">
        <v>2021</v>
      </c>
      <c r="G194">
        <v>0</v>
      </c>
    </row>
    <row r="195" spans="1:7" hidden="1">
      <c r="A195" t="s">
        <v>156</v>
      </c>
      <c r="B195" t="s">
        <v>157</v>
      </c>
      <c r="C195" t="s">
        <v>165</v>
      </c>
      <c r="D195" t="s">
        <v>166</v>
      </c>
      <c r="E195" t="s">
        <v>139</v>
      </c>
      <c r="F195">
        <v>2021</v>
      </c>
      <c r="G195">
        <v>0</v>
      </c>
    </row>
    <row r="196" spans="1:7" hidden="1">
      <c r="A196" t="s">
        <v>156</v>
      </c>
      <c r="B196" t="s">
        <v>157</v>
      </c>
      <c r="C196" t="s">
        <v>165</v>
      </c>
      <c r="D196" t="s">
        <v>166</v>
      </c>
      <c r="E196" t="s">
        <v>140</v>
      </c>
      <c r="F196">
        <v>2021</v>
      </c>
      <c r="G196">
        <v>0</v>
      </c>
    </row>
    <row r="197" spans="1:7" hidden="1">
      <c r="A197" t="s">
        <v>156</v>
      </c>
      <c r="B197" t="s">
        <v>157</v>
      </c>
      <c r="C197" t="s">
        <v>165</v>
      </c>
      <c r="D197" t="s">
        <v>166</v>
      </c>
      <c r="E197" t="s">
        <v>141</v>
      </c>
      <c r="F197">
        <v>2021</v>
      </c>
      <c r="G197">
        <v>0</v>
      </c>
    </row>
    <row r="198" spans="1:7" hidden="1">
      <c r="A198" t="s">
        <v>156</v>
      </c>
      <c r="B198" t="s">
        <v>157</v>
      </c>
      <c r="C198" t="s">
        <v>165</v>
      </c>
      <c r="D198" t="s">
        <v>166</v>
      </c>
      <c r="E198" t="s">
        <v>142</v>
      </c>
      <c r="F198">
        <v>2021</v>
      </c>
      <c r="G198">
        <v>0</v>
      </c>
    </row>
    <row r="199" spans="1:7" hidden="1">
      <c r="A199" t="s">
        <v>156</v>
      </c>
      <c r="B199" t="s">
        <v>157</v>
      </c>
      <c r="C199" t="s">
        <v>165</v>
      </c>
      <c r="D199" t="s">
        <v>166</v>
      </c>
      <c r="E199" t="s">
        <v>143</v>
      </c>
      <c r="F199">
        <v>2021</v>
      </c>
      <c r="G199">
        <v>0</v>
      </c>
    </row>
    <row r="200" spans="1:7" hidden="1">
      <c r="A200" t="s">
        <v>156</v>
      </c>
      <c r="B200" t="s">
        <v>157</v>
      </c>
      <c r="C200" t="s">
        <v>165</v>
      </c>
      <c r="D200" t="s">
        <v>166</v>
      </c>
      <c r="E200" t="s">
        <v>144</v>
      </c>
      <c r="F200">
        <v>2021</v>
      </c>
      <c r="G200">
        <v>0</v>
      </c>
    </row>
    <row r="201" spans="1:7" hidden="1">
      <c r="A201" t="s">
        <v>156</v>
      </c>
      <c r="B201" t="s">
        <v>157</v>
      </c>
      <c r="C201" t="s">
        <v>165</v>
      </c>
      <c r="D201" t="s">
        <v>166</v>
      </c>
      <c r="E201" t="s">
        <v>145</v>
      </c>
      <c r="F201">
        <v>2021</v>
      </c>
      <c r="G201">
        <v>0</v>
      </c>
    </row>
    <row r="202" spans="1:7" hidden="1">
      <c r="A202" t="s">
        <v>156</v>
      </c>
      <c r="B202" t="s">
        <v>157</v>
      </c>
      <c r="C202" t="s">
        <v>165</v>
      </c>
      <c r="D202" t="s">
        <v>166</v>
      </c>
      <c r="E202" t="s">
        <v>147</v>
      </c>
      <c r="F202">
        <v>2021</v>
      </c>
      <c r="G202">
        <v>0</v>
      </c>
    </row>
    <row r="203" spans="1:7">
      <c r="A203" t="s">
        <v>156</v>
      </c>
      <c r="B203" t="s">
        <v>157</v>
      </c>
      <c r="C203" t="s">
        <v>165</v>
      </c>
      <c r="D203" t="s">
        <v>166</v>
      </c>
      <c r="E203" t="s">
        <v>149</v>
      </c>
      <c r="F203">
        <v>2021</v>
      </c>
      <c r="G203">
        <v>1.4946875999999747</v>
      </c>
    </row>
    <row r="204" spans="1:7">
      <c r="A204" t="s">
        <v>156</v>
      </c>
      <c r="B204" t="s">
        <v>157</v>
      </c>
      <c r="C204" t="s">
        <v>165</v>
      </c>
      <c r="D204" t="s">
        <v>166</v>
      </c>
      <c r="E204" t="s">
        <v>150</v>
      </c>
      <c r="F204">
        <v>2021</v>
      </c>
      <c r="G204">
        <v>-0.46054800000000351</v>
      </c>
    </row>
    <row r="205" spans="1:7" hidden="1">
      <c r="A205" t="s">
        <v>156</v>
      </c>
      <c r="B205" t="s">
        <v>157</v>
      </c>
      <c r="C205" t="s">
        <v>165</v>
      </c>
      <c r="D205" t="s">
        <v>167</v>
      </c>
      <c r="E205" t="s">
        <v>112</v>
      </c>
      <c r="F205">
        <v>2021</v>
      </c>
      <c r="G205">
        <v>0</v>
      </c>
    </row>
    <row r="206" spans="1:7" hidden="1">
      <c r="A206" t="s">
        <v>156</v>
      </c>
      <c r="B206" t="s">
        <v>157</v>
      </c>
      <c r="C206" t="s">
        <v>165</v>
      </c>
      <c r="D206" t="s">
        <v>167</v>
      </c>
      <c r="E206" t="s">
        <v>114</v>
      </c>
      <c r="F206">
        <v>2021</v>
      </c>
      <c r="G206">
        <v>0</v>
      </c>
    </row>
    <row r="207" spans="1:7" hidden="1">
      <c r="A207" t="s">
        <v>156</v>
      </c>
      <c r="B207" t="s">
        <v>157</v>
      </c>
      <c r="C207" t="s">
        <v>165</v>
      </c>
      <c r="D207" t="s">
        <v>167</v>
      </c>
      <c r="E207" t="s">
        <v>115</v>
      </c>
      <c r="F207">
        <v>2021</v>
      </c>
      <c r="G207">
        <v>0</v>
      </c>
    </row>
    <row r="208" spans="1:7">
      <c r="A208" t="s">
        <v>156</v>
      </c>
      <c r="B208" t="s">
        <v>157</v>
      </c>
      <c r="C208" t="s">
        <v>165</v>
      </c>
      <c r="D208" t="s">
        <v>167</v>
      </c>
      <c r="E208" t="s">
        <v>116</v>
      </c>
      <c r="F208">
        <v>2021</v>
      </c>
      <c r="G208">
        <v>51.099893999999132</v>
      </c>
    </row>
    <row r="209" spans="1:7" hidden="1">
      <c r="A209" t="s">
        <v>156</v>
      </c>
      <c r="B209" t="s">
        <v>157</v>
      </c>
      <c r="C209" t="s">
        <v>165</v>
      </c>
      <c r="D209" t="s">
        <v>167</v>
      </c>
      <c r="E209" t="s">
        <v>118</v>
      </c>
      <c r="F209">
        <v>2021</v>
      </c>
      <c r="G209">
        <v>0</v>
      </c>
    </row>
    <row r="210" spans="1:7">
      <c r="A210" t="s">
        <v>156</v>
      </c>
      <c r="B210" t="s">
        <v>157</v>
      </c>
      <c r="C210" t="s">
        <v>165</v>
      </c>
      <c r="D210" t="s">
        <v>167</v>
      </c>
      <c r="E210" t="s">
        <v>119</v>
      </c>
      <c r="F210">
        <v>2021</v>
      </c>
      <c r="G210">
        <v>-2.5665083999999565</v>
      </c>
    </row>
    <row r="211" spans="1:7" hidden="1">
      <c r="A211" t="s">
        <v>156</v>
      </c>
      <c r="B211" t="s">
        <v>157</v>
      </c>
      <c r="C211" t="s">
        <v>165</v>
      </c>
      <c r="D211" t="s">
        <v>167</v>
      </c>
      <c r="E211" t="s">
        <v>120</v>
      </c>
      <c r="F211">
        <v>2021</v>
      </c>
      <c r="G211">
        <v>0</v>
      </c>
    </row>
    <row r="212" spans="1:7" hidden="1">
      <c r="A212" t="s">
        <v>156</v>
      </c>
      <c r="B212" t="s">
        <v>157</v>
      </c>
      <c r="C212" t="s">
        <v>165</v>
      </c>
      <c r="D212" t="s">
        <v>167</v>
      </c>
      <c r="E212" t="s">
        <v>122</v>
      </c>
      <c r="F212">
        <v>2021</v>
      </c>
      <c r="G212">
        <v>0</v>
      </c>
    </row>
    <row r="213" spans="1:7" hidden="1">
      <c r="A213" t="s">
        <v>156</v>
      </c>
      <c r="B213" t="s">
        <v>157</v>
      </c>
      <c r="C213" t="s">
        <v>165</v>
      </c>
      <c r="D213" t="s">
        <v>167</v>
      </c>
      <c r="E213" t="s">
        <v>125</v>
      </c>
      <c r="F213">
        <v>2021</v>
      </c>
      <c r="G213">
        <v>0</v>
      </c>
    </row>
    <row r="214" spans="1:7" hidden="1">
      <c r="A214" t="s">
        <v>156</v>
      </c>
      <c r="B214" t="s">
        <v>157</v>
      </c>
      <c r="C214" t="s">
        <v>165</v>
      </c>
      <c r="D214" t="s">
        <v>167</v>
      </c>
      <c r="E214" t="s">
        <v>127</v>
      </c>
      <c r="F214">
        <v>2021</v>
      </c>
      <c r="G214">
        <v>0</v>
      </c>
    </row>
    <row r="215" spans="1:7" hidden="1">
      <c r="A215" t="s">
        <v>156</v>
      </c>
      <c r="B215" t="s">
        <v>157</v>
      </c>
      <c r="C215" t="s">
        <v>165</v>
      </c>
      <c r="D215" t="s">
        <v>167</v>
      </c>
      <c r="E215" t="s">
        <v>128</v>
      </c>
      <c r="F215">
        <v>2021</v>
      </c>
      <c r="G215">
        <v>0</v>
      </c>
    </row>
    <row r="216" spans="1:7" hidden="1">
      <c r="A216" t="s">
        <v>156</v>
      </c>
      <c r="B216" t="s">
        <v>157</v>
      </c>
      <c r="C216" t="s">
        <v>165</v>
      </c>
      <c r="D216" t="s">
        <v>167</v>
      </c>
      <c r="E216" t="s">
        <v>130</v>
      </c>
      <c r="F216">
        <v>2021</v>
      </c>
      <c r="G216">
        <v>0</v>
      </c>
    </row>
    <row r="217" spans="1:7">
      <c r="A217" t="s">
        <v>156</v>
      </c>
      <c r="B217" t="s">
        <v>157</v>
      </c>
      <c r="C217" t="s">
        <v>165</v>
      </c>
      <c r="D217" t="s">
        <v>167</v>
      </c>
      <c r="E217" t="s">
        <v>131</v>
      </c>
      <c r="F217">
        <v>2021</v>
      </c>
      <c r="G217">
        <v>-16.59228839999972</v>
      </c>
    </row>
    <row r="218" spans="1:7" hidden="1">
      <c r="A218" t="s">
        <v>156</v>
      </c>
      <c r="B218" t="s">
        <v>157</v>
      </c>
      <c r="C218" t="s">
        <v>165</v>
      </c>
      <c r="D218" t="s">
        <v>167</v>
      </c>
      <c r="E218" t="s">
        <v>132</v>
      </c>
      <c r="F218">
        <v>2021</v>
      </c>
      <c r="G218">
        <v>0</v>
      </c>
    </row>
    <row r="219" spans="1:7" hidden="1">
      <c r="A219" t="s">
        <v>156</v>
      </c>
      <c r="B219" t="s">
        <v>157</v>
      </c>
      <c r="C219" t="s">
        <v>165</v>
      </c>
      <c r="D219" t="s">
        <v>167</v>
      </c>
      <c r="E219" t="s">
        <v>133</v>
      </c>
      <c r="F219">
        <v>2021</v>
      </c>
      <c r="G219">
        <v>0</v>
      </c>
    </row>
    <row r="220" spans="1:7" hidden="1">
      <c r="A220" t="s">
        <v>156</v>
      </c>
      <c r="B220" t="s">
        <v>157</v>
      </c>
      <c r="C220" t="s">
        <v>165</v>
      </c>
      <c r="D220" t="s">
        <v>167</v>
      </c>
      <c r="E220" t="s">
        <v>134</v>
      </c>
      <c r="F220">
        <v>2021</v>
      </c>
      <c r="G220">
        <v>0</v>
      </c>
    </row>
    <row r="221" spans="1:7" hidden="1">
      <c r="A221" t="s">
        <v>156</v>
      </c>
      <c r="B221" t="s">
        <v>157</v>
      </c>
      <c r="C221" t="s">
        <v>165</v>
      </c>
      <c r="D221" t="s">
        <v>167</v>
      </c>
      <c r="E221" t="s">
        <v>135</v>
      </c>
      <c r="F221">
        <v>2021</v>
      </c>
      <c r="G221">
        <v>0</v>
      </c>
    </row>
    <row r="222" spans="1:7" hidden="1">
      <c r="A222" t="s">
        <v>156</v>
      </c>
      <c r="B222" t="s">
        <v>157</v>
      </c>
      <c r="C222" t="s">
        <v>165</v>
      </c>
      <c r="D222" t="s">
        <v>167</v>
      </c>
      <c r="E222" t="s">
        <v>136</v>
      </c>
      <c r="F222">
        <v>2021</v>
      </c>
      <c r="G222">
        <v>0</v>
      </c>
    </row>
    <row r="223" spans="1:7" hidden="1">
      <c r="A223" t="s">
        <v>156</v>
      </c>
      <c r="B223" t="s">
        <v>157</v>
      </c>
      <c r="C223" t="s">
        <v>165</v>
      </c>
      <c r="D223" t="s">
        <v>167</v>
      </c>
      <c r="E223" t="s">
        <v>138</v>
      </c>
      <c r="F223">
        <v>2021</v>
      </c>
      <c r="G223">
        <v>0</v>
      </c>
    </row>
    <row r="224" spans="1:7">
      <c r="A224" t="s">
        <v>156</v>
      </c>
      <c r="B224" t="s">
        <v>157</v>
      </c>
      <c r="C224" t="s">
        <v>165</v>
      </c>
      <c r="D224" t="s">
        <v>167</v>
      </c>
      <c r="E224" t="s">
        <v>139</v>
      </c>
      <c r="F224">
        <v>2021</v>
      </c>
      <c r="G224">
        <v>-6.6988799999998863E-2</v>
      </c>
    </row>
    <row r="225" spans="1:7">
      <c r="A225" t="s">
        <v>156</v>
      </c>
      <c r="B225" t="s">
        <v>157</v>
      </c>
      <c r="C225" t="s">
        <v>165</v>
      </c>
      <c r="D225" t="s">
        <v>167</v>
      </c>
      <c r="E225" t="s">
        <v>140</v>
      </c>
      <c r="F225">
        <v>2021</v>
      </c>
      <c r="G225">
        <v>-3.3494399999999432E-2</v>
      </c>
    </row>
    <row r="226" spans="1:7">
      <c r="A226" t="s">
        <v>156</v>
      </c>
      <c r="B226" t="s">
        <v>157</v>
      </c>
      <c r="C226" t="s">
        <v>165</v>
      </c>
      <c r="D226" t="s">
        <v>167</v>
      </c>
      <c r="E226" t="s">
        <v>141</v>
      </c>
      <c r="F226">
        <v>2021</v>
      </c>
      <c r="G226">
        <v>-1.649599199999972</v>
      </c>
    </row>
    <row r="227" spans="1:7">
      <c r="A227" t="s">
        <v>156</v>
      </c>
      <c r="B227" t="s">
        <v>157</v>
      </c>
      <c r="C227" t="s">
        <v>165</v>
      </c>
      <c r="D227" t="s">
        <v>167</v>
      </c>
      <c r="E227" t="s">
        <v>142</v>
      </c>
      <c r="F227">
        <v>2021</v>
      </c>
      <c r="G227">
        <v>17.898569999999697</v>
      </c>
    </row>
    <row r="228" spans="1:7">
      <c r="A228" t="s">
        <v>156</v>
      </c>
      <c r="B228" t="s">
        <v>157</v>
      </c>
      <c r="C228" t="s">
        <v>165</v>
      </c>
      <c r="D228" t="s">
        <v>167</v>
      </c>
      <c r="E228" t="s">
        <v>143</v>
      </c>
      <c r="F228">
        <v>2021</v>
      </c>
      <c r="G228">
        <v>-6.1755299999998954</v>
      </c>
    </row>
    <row r="229" spans="1:7" hidden="1">
      <c r="A229" t="s">
        <v>156</v>
      </c>
      <c r="B229" t="s">
        <v>157</v>
      </c>
      <c r="C229" t="s">
        <v>165</v>
      </c>
      <c r="D229" t="s">
        <v>167</v>
      </c>
      <c r="E229" t="s">
        <v>144</v>
      </c>
      <c r="F229">
        <v>2021</v>
      </c>
      <c r="G229">
        <v>0</v>
      </c>
    </row>
    <row r="230" spans="1:7">
      <c r="A230" t="s">
        <v>156</v>
      </c>
      <c r="B230" t="s">
        <v>157</v>
      </c>
      <c r="C230" t="s">
        <v>165</v>
      </c>
      <c r="D230" t="s">
        <v>167</v>
      </c>
      <c r="E230" t="s">
        <v>145</v>
      </c>
      <c r="F230">
        <v>2021</v>
      </c>
      <c r="G230">
        <v>-21.122405999999643</v>
      </c>
    </row>
    <row r="231" spans="1:7" hidden="1">
      <c r="A231" t="s">
        <v>156</v>
      </c>
      <c r="B231" t="s">
        <v>157</v>
      </c>
      <c r="C231" t="s">
        <v>165</v>
      </c>
      <c r="D231" t="s">
        <v>167</v>
      </c>
      <c r="E231" t="s">
        <v>147</v>
      </c>
      <c r="F231">
        <v>2021</v>
      </c>
      <c r="G231">
        <v>0</v>
      </c>
    </row>
    <row r="232" spans="1:7" hidden="1">
      <c r="A232" t="s">
        <v>156</v>
      </c>
      <c r="B232" t="s">
        <v>157</v>
      </c>
      <c r="C232" t="s">
        <v>165</v>
      </c>
      <c r="D232" t="s">
        <v>167</v>
      </c>
      <c r="E232" t="s">
        <v>149</v>
      </c>
      <c r="F232">
        <v>2021</v>
      </c>
      <c r="G232">
        <v>0</v>
      </c>
    </row>
    <row r="233" spans="1:7">
      <c r="A233" t="s">
        <v>156</v>
      </c>
      <c r="B233" t="s">
        <v>157</v>
      </c>
      <c r="C233" t="s">
        <v>165</v>
      </c>
      <c r="D233" t="s">
        <v>167</v>
      </c>
      <c r="E233" t="s">
        <v>150</v>
      </c>
      <c r="F233">
        <v>2021</v>
      </c>
      <c r="G233">
        <v>20.791648799999653</v>
      </c>
    </row>
    <row r="234" spans="1:7" hidden="1">
      <c r="A234" t="s">
        <v>156</v>
      </c>
      <c r="B234" t="s">
        <v>157</v>
      </c>
      <c r="C234" t="s">
        <v>165</v>
      </c>
      <c r="D234" t="s">
        <v>168</v>
      </c>
      <c r="E234" t="s">
        <v>112</v>
      </c>
      <c r="F234">
        <v>2021</v>
      </c>
      <c r="G234">
        <v>0</v>
      </c>
    </row>
    <row r="235" spans="1:7" hidden="1">
      <c r="A235" t="s">
        <v>156</v>
      </c>
      <c r="B235" t="s">
        <v>157</v>
      </c>
      <c r="C235" t="s">
        <v>165</v>
      </c>
      <c r="D235" t="s">
        <v>168</v>
      </c>
      <c r="E235" t="s">
        <v>114</v>
      </c>
      <c r="F235">
        <v>2021</v>
      </c>
      <c r="G235">
        <v>0</v>
      </c>
    </row>
    <row r="236" spans="1:7" hidden="1">
      <c r="A236" t="s">
        <v>156</v>
      </c>
      <c r="B236" t="s">
        <v>157</v>
      </c>
      <c r="C236" t="s">
        <v>165</v>
      </c>
      <c r="D236" t="s">
        <v>168</v>
      </c>
      <c r="E236" t="s">
        <v>115</v>
      </c>
      <c r="F236">
        <v>2021</v>
      </c>
      <c r="G236">
        <v>0</v>
      </c>
    </row>
    <row r="237" spans="1:7">
      <c r="A237" t="s">
        <v>156</v>
      </c>
      <c r="B237" t="s">
        <v>157</v>
      </c>
      <c r="C237" t="s">
        <v>165</v>
      </c>
      <c r="D237" t="s">
        <v>168</v>
      </c>
      <c r="E237" t="s">
        <v>116</v>
      </c>
      <c r="F237">
        <v>2021</v>
      </c>
      <c r="G237">
        <v>6.3430019999998928</v>
      </c>
    </row>
    <row r="238" spans="1:7" hidden="1">
      <c r="A238" t="s">
        <v>156</v>
      </c>
      <c r="B238" t="s">
        <v>157</v>
      </c>
      <c r="C238" t="s">
        <v>165</v>
      </c>
      <c r="D238" t="s">
        <v>168</v>
      </c>
      <c r="E238" t="s">
        <v>118</v>
      </c>
      <c r="F238">
        <v>2021</v>
      </c>
      <c r="G238">
        <v>0</v>
      </c>
    </row>
    <row r="239" spans="1:7" hidden="1">
      <c r="A239" t="s">
        <v>156</v>
      </c>
      <c r="B239" t="s">
        <v>157</v>
      </c>
      <c r="C239" t="s">
        <v>165</v>
      </c>
      <c r="D239" t="s">
        <v>168</v>
      </c>
      <c r="E239" t="s">
        <v>119</v>
      </c>
      <c r="F239">
        <v>2021</v>
      </c>
      <c r="G239">
        <v>0</v>
      </c>
    </row>
    <row r="240" spans="1:7" hidden="1">
      <c r="A240" t="s">
        <v>156</v>
      </c>
      <c r="B240" t="s">
        <v>157</v>
      </c>
      <c r="C240" t="s">
        <v>165</v>
      </c>
      <c r="D240" t="s">
        <v>168</v>
      </c>
      <c r="E240" t="s">
        <v>120</v>
      </c>
      <c r="F240">
        <v>2021</v>
      </c>
      <c r="G240">
        <v>0</v>
      </c>
    </row>
    <row r="241" spans="1:7">
      <c r="A241" t="s">
        <v>156</v>
      </c>
      <c r="B241" t="s">
        <v>157</v>
      </c>
      <c r="C241" t="s">
        <v>165</v>
      </c>
      <c r="D241" t="s">
        <v>168</v>
      </c>
      <c r="E241" t="s">
        <v>122</v>
      </c>
      <c r="F241">
        <v>2021</v>
      </c>
      <c r="G241">
        <v>-4.1867999999999289E-3</v>
      </c>
    </row>
    <row r="242" spans="1:7" hidden="1">
      <c r="A242" t="s">
        <v>156</v>
      </c>
      <c r="B242" t="s">
        <v>157</v>
      </c>
      <c r="C242" t="s">
        <v>165</v>
      </c>
      <c r="D242" t="s">
        <v>168</v>
      </c>
      <c r="E242" t="s">
        <v>125</v>
      </c>
      <c r="F242">
        <v>2021</v>
      </c>
      <c r="G242">
        <v>0</v>
      </c>
    </row>
    <row r="243" spans="1:7" hidden="1">
      <c r="A243" t="s">
        <v>156</v>
      </c>
      <c r="B243" t="s">
        <v>157</v>
      </c>
      <c r="C243" t="s">
        <v>165</v>
      </c>
      <c r="D243" t="s">
        <v>168</v>
      </c>
      <c r="E243" t="s">
        <v>127</v>
      </c>
      <c r="F243">
        <v>2021</v>
      </c>
      <c r="G243">
        <v>0</v>
      </c>
    </row>
    <row r="244" spans="1:7" hidden="1">
      <c r="A244" t="s">
        <v>156</v>
      </c>
      <c r="B244" t="s">
        <v>157</v>
      </c>
      <c r="C244" t="s">
        <v>165</v>
      </c>
      <c r="D244" t="s">
        <v>168</v>
      </c>
      <c r="E244" t="s">
        <v>128</v>
      </c>
      <c r="F244">
        <v>2021</v>
      </c>
      <c r="G244">
        <v>0</v>
      </c>
    </row>
    <row r="245" spans="1:7" hidden="1">
      <c r="A245" t="s">
        <v>156</v>
      </c>
      <c r="B245" t="s">
        <v>157</v>
      </c>
      <c r="C245" t="s">
        <v>165</v>
      </c>
      <c r="D245" t="s">
        <v>168</v>
      </c>
      <c r="E245" t="s">
        <v>130</v>
      </c>
      <c r="F245">
        <v>2021</v>
      </c>
      <c r="G245">
        <v>0</v>
      </c>
    </row>
    <row r="246" spans="1:7">
      <c r="A246" t="s">
        <v>156</v>
      </c>
      <c r="B246" t="s">
        <v>157</v>
      </c>
      <c r="C246" t="s">
        <v>165</v>
      </c>
      <c r="D246" t="s">
        <v>168</v>
      </c>
      <c r="E246" t="s">
        <v>131</v>
      </c>
      <c r="F246">
        <v>2021</v>
      </c>
      <c r="G246">
        <v>-5.4428399999999072E-2</v>
      </c>
    </row>
    <row r="247" spans="1:7" hidden="1">
      <c r="A247" t="s">
        <v>156</v>
      </c>
      <c r="B247" t="s">
        <v>157</v>
      </c>
      <c r="C247" t="s">
        <v>165</v>
      </c>
      <c r="D247" t="s">
        <v>168</v>
      </c>
      <c r="E247" t="s">
        <v>132</v>
      </c>
      <c r="F247">
        <v>2021</v>
      </c>
      <c r="G247">
        <v>0</v>
      </c>
    </row>
    <row r="248" spans="1:7" hidden="1">
      <c r="A248" t="s">
        <v>156</v>
      </c>
      <c r="B248" t="s">
        <v>157</v>
      </c>
      <c r="C248" t="s">
        <v>165</v>
      </c>
      <c r="D248" t="s">
        <v>168</v>
      </c>
      <c r="E248" t="s">
        <v>133</v>
      </c>
      <c r="F248">
        <v>2021</v>
      </c>
      <c r="G248">
        <v>0</v>
      </c>
    </row>
    <row r="249" spans="1:7" hidden="1">
      <c r="A249" t="s">
        <v>156</v>
      </c>
      <c r="B249" t="s">
        <v>157</v>
      </c>
      <c r="C249" t="s">
        <v>165</v>
      </c>
      <c r="D249" t="s">
        <v>168</v>
      </c>
      <c r="E249" t="s">
        <v>134</v>
      </c>
      <c r="F249">
        <v>2021</v>
      </c>
      <c r="G249">
        <v>0</v>
      </c>
    </row>
    <row r="250" spans="1:7" hidden="1">
      <c r="A250" t="s">
        <v>156</v>
      </c>
      <c r="B250" t="s">
        <v>157</v>
      </c>
      <c r="C250" t="s">
        <v>165</v>
      </c>
      <c r="D250" t="s">
        <v>168</v>
      </c>
      <c r="E250" t="s">
        <v>135</v>
      </c>
      <c r="F250">
        <v>2021</v>
      </c>
      <c r="G250">
        <v>0</v>
      </c>
    </row>
    <row r="251" spans="1:7" hidden="1">
      <c r="A251" t="s">
        <v>156</v>
      </c>
      <c r="B251" t="s">
        <v>157</v>
      </c>
      <c r="C251" t="s">
        <v>165</v>
      </c>
      <c r="D251" t="s">
        <v>168</v>
      </c>
      <c r="E251" t="s">
        <v>136</v>
      </c>
      <c r="F251">
        <v>2021</v>
      </c>
      <c r="G251">
        <v>0</v>
      </c>
    </row>
    <row r="252" spans="1:7" hidden="1">
      <c r="A252" t="s">
        <v>156</v>
      </c>
      <c r="B252" t="s">
        <v>157</v>
      </c>
      <c r="C252" t="s">
        <v>165</v>
      </c>
      <c r="D252" t="s">
        <v>168</v>
      </c>
      <c r="E252" t="s">
        <v>138</v>
      </c>
      <c r="F252">
        <v>2021</v>
      </c>
      <c r="G252">
        <v>0</v>
      </c>
    </row>
    <row r="253" spans="1:7" hidden="1">
      <c r="A253" t="s">
        <v>156</v>
      </c>
      <c r="B253" t="s">
        <v>157</v>
      </c>
      <c r="C253" t="s">
        <v>165</v>
      </c>
      <c r="D253" t="s">
        <v>168</v>
      </c>
      <c r="E253" t="s">
        <v>139</v>
      </c>
      <c r="F253">
        <v>2021</v>
      </c>
      <c r="G253">
        <v>0</v>
      </c>
    </row>
    <row r="254" spans="1:7">
      <c r="A254" t="s">
        <v>156</v>
      </c>
      <c r="B254" t="s">
        <v>157</v>
      </c>
      <c r="C254" t="s">
        <v>165</v>
      </c>
      <c r="D254" t="s">
        <v>168</v>
      </c>
      <c r="E254" t="s">
        <v>140</v>
      </c>
      <c r="F254">
        <v>2021</v>
      </c>
      <c r="G254">
        <v>-5.0241599999999144E-2</v>
      </c>
    </row>
    <row r="255" spans="1:7">
      <c r="A255" t="s">
        <v>156</v>
      </c>
      <c r="B255" t="s">
        <v>157</v>
      </c>
      <c r="C255" t="s">
        <v>165</v>
      </c>
      <c r="D255" t="s">
        <v>168</v>
      </c>
      <c r="E255" t="s">
        <v>141</v>
      </c>
      <c r="F255">
        <v>2021</v>
      </c>
      <c r="G255">
        <v>-9.2109599999998445E-2</v>
      </c>
    </row>
    <row r="256" spans="1:7">
      <c r="A256" t="s">
        <v>156</v>
      </c>
      <c r="B256" t="s">
        <v>157</v>
      </c>
      <c r="C256" t="s">
        <v>165</v>
      </c>
      <c r="D256" t="s">
        <v>168</v>
      </c>
      <c r="E256" t="s">
        <v>142</v>
      </c>
      <c r="F256">
        <v>2021</v>
      </c>
      <c r="G256">
        <v>-7.1175599999998798E-2</v>
      </c>
    </row>
    <row r="257" spans="1:7">
      <c r="A257" t="s">
        <v>156</v>
      </c>
      <c r="B257" t="s">
        <v>157</v>
      </c>
      <c r="C257" t="s">
        <v>165</v>
      </c>
      <c r="D257" t="s">
        <v>168</v>
      </c>
      <c r="E257" t="s">
        <v>143</v>
      </c>
      <c r="F257">
        <v>2021</v>
      </c>
      <c r="G257">
        <v>-8.1307655999998616</v>
      </c>
    </row>
    <row r="258" spans="1:7" hidden="1">
      <c r="A258" t="s">
        <v>156</v>
      </c>
      <c r="B258" t="s">
        <v>157</v>
      </c>
      <c r="C258" t="s">
        <v>165</v>
      </c>
      <c r="D258" t="s">
        <v>168</v>
      </c>
      <c r="E258" t="s">
        <v>144</v>
      </c>
      <c r="F258">
        <v>2021</v>
      </c>
      <c r="G258">
        <v>0</v>
      </c>
    </row>
    <row r="259" spans="1:7" hidden="1">
      <c r="A259" t="s">
        <v>156</v>
      </c>
      <c r="B259" t="s">
        <v>157</v>
      </c>
      <c r="C259" t="s">
        <v>165</v>
      </c>
      <c r="D259" t="s">
        <v>168</v>
      </c>
      <c r="E259" t="s">
        <v>145</v>
      </c>
      <c r="F259">
        <v>2021</v>
      </c>
      <c r="G259">
        <v>0</v>
      </c>
    </row>
    <row r="260" spans="1:7" hidden="1">
      <c r="A260" t="s">
        <v>156</v>
      </c>
      <c r="B260" t="s">
        <v>157</v>
      </c>
      <c r="C260" t="s">
        <v>165</v>
      </c>
      <c r="D260" t="s">
        <v>168</v>
      </c>
      <c r="E260" t="s">
        <v>147</v>
      </c>
      <c r="F260">
        <v>2021</v>
      </c>
      <c r="G260">
        <v>0</v>
      </c>
    </row>
    <row r="261" spans="1:7" hidden="1">
      <c r="A261" t="s">
        <v>156</v>
      </c>
      <c r="B261" t="s">
        <v>157</v>
      </c>
      <c r="C261" t="s">
        <v>165</v>
      </c>
      <c r="D261" t="s">
        <v>168</v>
      </c>
      <c r="E261" t="s">
        <v>149</v>
      </c>
      <c r="F261">
        <v>2021</v>
      </c>
      <c r="G261">
        <v>0</v>
      </c>
    </row>
    <row r="262" spans="1:7">
      <c r="A262" t="s">
        <v>156</v>
      </c>
      <c r="B262" t="s">
        <v>157</v>
      </c>
      <c r="C262" t="s">
        <v>165</v>
      </c>
      <c r="D262" t="s">
        <v>168</v>
      </c>
      <c r="E262" t="s">
        <v>150</v>
      </c>
      <c r="F262">
        <v>2021</v>
      </c>
      <c r="G262">
        <v>-2.0599055999999623</v>
      </c>
    </row>
    <row r="263" spans="1:7" hidden="1">
      <c r="A263" t="s">
        <v>156</v>
      </c>
      <c r="B263" t="s">
        <v>157</v>
      </c>
      <c r="C263" t="s">
        <v>165</v>
      </c>
      <c r="D263" t="s">
        <v>169</v>
      </c>
      <c r="E263" t="s">
        <v>112</v>
      </c>
      <c r="F263">
        <v>2021</v>
      </c>
      <c r="G263">
        <v>0</v>
      </c>
    </row>
    <row r="264" spans="1:7" hidden="1">
      <c r="A264" t="s">
        <v>156</v>
      </c>
      <c r="B264" t="s">
        <v>157</v>
      </c>
      <c r="C264" t="s">
        <v>165</v>
      </c>
      <c r="D264" t="s">
        <v>169</v>
      </c>
      <c r="E264" t="s">
        <v>114</v>
      </c>
      <c r="F264">
        <v>2021</v>
      </c>
      <c r="G264">
        <v>0</v>
      </c>
    </row>
    <row r="265" spans="1:7" hidden="1">
      <c r="A265" t="s">
        <v>156</v>
      </c>
      <c r="B265" t="s">
        <v>157</v>
      </c>
      <c r="C265" t="s">
        <v>165</v>
      </c>
      <c r="D265" t="s">
        <v>169</v>
      </c>
      <c r="E265" t="s">
        <v>115</v>
      </c>
      <c r="F265">
        <v>2021</v>
      </c>
      <c r="G265">
        <v>0</v>
      </c>
    </row>
    <row r="266" spans="1:7" hidden="1">
      <c r="A266" t="s">
        <v>156</v>
      </c>
      <c r="B266" t="s">
        <v>157</v>
      </c>
      <c r="C266" t="s">
        <v>165</v>
      </c>
      <c r="D266" t="s">
        <v>169</v>
      </c>
      <c r="E266" t="s">
        <v>116</v>
      </c>
      <c r="F266">
        <v>2021</v>
      </c>
      <c r="G266">
        <v>0</v>
      </c>
    </row>
    <row r="267" spans="1:7" hidden="1">
      <c r="A267" t="s">
        <v>156</v>
      </c>
      <c r="B267" t="s">
        <v>157</v>
      </c>
      <c r="C267" t="s">
        <v>165</v>
      </c>
      <c r="D267" t="s">
        <v>169</v>
      </c>
      <c r="E267" t="s">
        <v>118</v>
      </c>
      <c r="F267">
        <v>2021</v>
      </c>
      <c r="G267">
        <v>0</v>
      </c>
    </row>
    <row r="268" spans="1:7" hidden="1">
      <c r="A268" t="s">
        <v>156</v>
      </c>
      <c r="B268" t="s">
        <v>157</v>
      </c>
      <c r="C268" t="s">
        <v>165</v>
      </c>
      <c r="D268" t="s">
        <v>169</v>
      </c>
      <c r="E268" t="s">
        <v>119</v>
      </c>
      <c r="F268">
        <v>2021</v>
      </c>
      <c r="G268">
        <v>0</v>
      </c>
    </row>
    <row r="269" spans="1:7" hidden="1">
      <c r="A269" t="s">
        <v>156</v>
      </c>
      <c r="B269" t="s">
        <v>157</v>
      </c>
      <c r="C269" t="s">
        <v>165</v>
      </c>
      <c r="D269" t="s">
        <v>169</v>
      </c>
      <c r="E269" t="s">
        <v>120</v>
      </c>
      <c r="F269">
        <v>2021</v>
      </c>
      <c r="G269">
        <v>0</v>
      </c>
    </row>
    <row r="270" spans="1:7" hidden="1">
      <c r="A270" t="s">
        <v>156</v>
      </c>
      <c r="B270" t="s">
        <v>157</v>
      </c>
      <c r="C270" t="s">
        <v>165</v>
      </c>
      <c r="D270" t="s">
        <v>169</v>
      </c>
      <c r="E270" t="s">
        <v>122</v>
      </c>
      <c r="F270">
        <v>2021</v>
      </c>
      <c r="G270">
        <v>0</v>
      </c>
    </row>
    <row r="271" spans="1:7">
      <c r="A271" t="s">
        <v>156</v>
      </c>
      <c r="B271" t="s">
        <v>157</v>
      </c>
      <c r="C271" t="s">
        <v>165</v>
      </c>
      <c r="D271" t="s">
        <v>169</v>
      </c>
      <c r="E271" t="s">
        <v>125</v>
      </c>
      <c r="F271">
        <v>2021</v>
      </c>
      <c r="G271">
        <v>-4.1867999999999289E-3</v>
      </c>
    </row>
    <row r="272" spans="1:7" hidden="1">
      <c r="A272" t="s">
        <v>156</v>
      </c>
      <c r="B272" t="s">
        <v>157</v>
      </c>
      <c r="C272" t="s">
        <v>165</v>
      </c>
      <c r="D272" t="s">
        <v>169</v>
      </c>
      <c r="E272" t="s">
        <v>127</v>
      </c>
      <c r="F272">
        <v>2021</v>
      </c>
      <c r="G272">
        <v>0</v>
      </c>
    </row>
    <row r="273" spans="1:7" hidden="1">
      <c r="A273" t="s">
        <v>156</v>
      </c>
      <c r="B273" t="s">
        <v>157</v>
      </c>
      <c r="C273" t="s">
        <v>165</v>
      </c>
      <c r="D273" t="s">
        <v>169</v>
      </c>
      <c r="E273" t="s">
        <v>128</v>
      </c>
      <c r="F273">
        <v>2021</v>
      </c>
      <c r="G273">
        <v>0</v>
      </c>
    </row>
    <row r="274" spans="1:7" hidden="1">
      <c r="A274" t="s">
        <v>156</v>
      </c>
      <c r="B274" t="s">
        <v>157</v>
      </c>
      <c r="C274" t="s">
        <v>165</v>
      </c>
      <c r="D274" t="s">
        <v>169</v>
      </c>
      <c r="E274" t="s">
        <v>130</v>
      </c>
      <c r="F274">
        <v>2021</v>
      </c>
      <c r="G274">
        <v>0</v>
      </c>
    </row>
    <row r="275" spans="1:7" hidden="1">
      <c r="A275" t="s">
        <v>156</v>
      </c>
      <c r="B275" t="s">
        <v>157</v>
      </c>
      <c r="C275" t="s">
        <v>165</v>
      </c>
      <c r="D275" t="s">
        <v>169</v>
      </c>
      <c r="E275" t="s">
        <v>131</v>
      </c>
      <c r="F275">
        <v>2021</v>
      </c>
      <c r="G275">
        <v>0</v>
      </c>
    </row>
    <row r="276" spans="1:7" hidden="1">
      <c r="A276" t="s">
        <v>156</v>
      </c>
      <c r="B276" t="s">
        <v>157</v>
      </c>
      <c r="C276" t="s">
        <v>165</v>
      </c>
      <c r="D276" t="s">
        <v>169</v>
      </c>
      <c r="E276" t="s">
        <v>132</v>
      </c>
      <c r="F276">
        <v>2021</v>
      </c>
      <c r="G276">
        <v>0</v>
      </c>
    </row>
    <row r="277" spans="1:7" hidden="1">
      <c r="A277" t="s">
        <v>156</v>
      </c>
      <c r="B277" t="s">
        <v>157</v>
      </c>
      <c r="C277" t="s">
        <v>165</v>
      </c>
      <c r="D277" t="s">
        <v>169</v>
      </c>
      <c r="E277" t="s">
        <v>133</v>
      </c>
      <c r="F277">
        <v>2021</v>
      </c>
      <c r="G277">
        <v>0</v>
      </c>
    </row>
    <row r="278" spans="1:7" hidden="1">
      <c r="A278" t="s">
        <v>156</v>
      </c>
      <c r="B278" t="s">
        <v>157</v>
      </c>
      <c r="C278" t="s">
        <v>165</v>
      </c>
      <c r="D278" t="s">
        <v>169</v>
      </c>
      <c r="E278" t="s">
        <v>134</v>
      </c>
      <c r="F278">
        <v>2021</v>
      </c>
      <c r="G278">
        <v>0</v>
      </c>
    </row>
    <row r="279" spans="1:7" hidden="1">
      <c r="A279" t="s">
        <v>156</v>
      </c>
      <c r="B279" t="s">
        <v>157</v>
      </c>
      <c r="C279" t="s">
        <v>165</v>
      </c>
      <c r="D279" t="s">
        <v>169</v>
      </c>
      <c r="E279" t="s">
        <v>135</v>
      </c>
      <c r="F279">
        <v>2021</v>
      </c>
      <c r="G279">
        <v>0</v>
      </c>
    </row>
    <row r="280" spans="1:7" hidden="1">
      <c r="A280" t="s">
        <v>156</v>
      </c>
      <c r="B280" t="s">
        <v>157</v>
      </c>
      <c r="C280" t="s">
        <v>165</v>
      </c>
      <c r="D280" t="s">
        <v>169</v>
      </c>
      <c r="E280" t="s">
        <v>136</v>
      </c>
      <c r="F280">
        <v>2021</v>
      </c>
      <c r="G280">
        <v>0</v>
      </c>
    </row>
    <row r="281" spans="1:7" hidden="1">
      <c r="A281" t="s">
        <v>156</v>
      </c>
      <c r="B281" t="s">
        <v>157</v>
      </c>
      <c r="C281" t="s">
        <v>165</v>
      </c>
      <c r="D281" t="s">
        <v>169</v>
      </c>
      <c r="E281" t="s">
        <v>138</v>
      </c>
      <c r="F281">
        <v>2021</v>
      </c>
      <c r="G281">
        <v>0</v>
      </c>
    </row>
    <row r="282" spans="1:7" hidden="1">
      <c r="A282" t="s">
        <v>156</v>
      </c>
      <c r="B282" t="s">
        <v>157</v>
      </c>
      <c r="C282" t="s">
        <v>165</v>
      </c>
      <c r="D282" t="s">
        <v>169</v>
      </c>
      <c r="E282" t="s">
        <v>139</v>
      </c>
      <c r="F282">
        <v>2021</v>
      </c>
      <c r="G282">
        <v>0</v>
      </c>
    </row>
    <row r="283" spans="1:7" hidden="1">
      <c r="A283" t="s">
        <v>156</v>
      </c>
      <c r="B283" t="s">
        <v>157</v>
      </c>
      <c r="C283" t="s">
        <v>165</v>
      </c>
      <c r="D283" t="s">
        <v>169</v>
      </c>
      <c r="E283" t="s">
        <v>140</v>
      </c>
      <c r="F283">
        <v>2021</v>
      </c>
      <c r="G283">
        <v>0</v>
      </c>
    </row>
    <row r="284" spans="1:7" hidden="1">
      <c r="A284" t="s">
        <v>156</v>
      </c>
      <c r="B284" t="s">
        <v>157</v>
      </c>
      <c r="C284" t="s">
        <v>165</v>
      </c>
      <c r="D284" t="s">
        <v>169</v>
      </c>
      <c r="E284" t="s">
        <v>141</v>
      </c>
      <c r="F284">
        <v>2021</v>
      </c>
      <c r="G284">
        <v>0</v>
      </c>
    </row>
    <row r="285" spans="1:7" hidden="1">
      <c r="A285" t="s">
        <v>156</v>
      </c>
      <c r="B285" t="s">
        <v>157</v>
      </c>
      <c r="C285" t="s">
        <v>165</v>
      </c>
      <c r="D285" t="s">
        <v>169</v>
      </c>
      <c r="E285" t="s">
        <v>142</v>
      </c>
      <c r="F285">
        <v>2021</v>
      </c>
      <c r="G285">
        <v>0</v>
      </c>
    </row>
    <row r="286" spans="1:7" hidden="1">
      <c r="A286" t="s">
        <v>156</v>
      </c>
      <c r="B286" t="s">
        <v>157</v>
      </c>
      <c r="C286" t="s">
        <v>165</v>
      </c>
      <c r="D286" t="s">
        <v>169</v>
      </c>
      <c r="E286" t="s">
        <v>143</v>
      </c>
      <c r="F286">
        <v>2021</v>
      </c>
      <c r="G286">
        <v>0</v>
      </c>
    </row>
    <row r="287" spans="1:7" hidden="1">
      <c r="A287" t="s">
        <v>156</v>
      </c>
      <c r="B287" t="s">
        <v>157</v>
      </c>
      <c r="C287" t="s">
        <v>165</v>
      </c>
      <c r="D287" t="s">
        <v>169</v>
      </c>
      <c r="E287" t="s">
        <v>144</v>
      </c>
      <c r="F287">
        <v>2021</v>
      </c>
      <c r="G287">
        <v>0</v>
      </c>
    </row>
    <row r="288" spans="1:7" hidden="1">
      <c r="A288" t="s">
        <v>156</v>
      </c>
      <c r="B288" t="s">
        <v>157</v>
      </c>
      <c r="C288" t="s">
        <v>165</v>
      </c>
      <c r="D288" t="s">
        <v>169</v>
      </c>
      <c r="E288" t="s">
        <v>145</v>
      </c>
      <c r="F288">
        <v>2021</v>
      </c>
      <c r="G288">
        <v>0</v>
      </c>
    </row>
    <row r="289" spans="1:7" hidden="1">
      <c r="A289" t="s">
        <v>156</v>
      </c>
      <c r="B289" t="s">
        <v>157</v>
      </c>
      <c r="C289" t="s">
        <v>165</v>
      </c>
      <c r="D289" t="s">
        <v>169</v>
      </c>
      <c r="E289" t="s">
        <v>147</v>
      </c>
      <c r="F289">
        <v>2021</v>
      </c>
      <c r="G289">
        <v>0</v>
      </c>
    </row>
    <row r="290" spans="1:7" hidden="1">
      <c r="A290" t="s">
        <v>156</v>
      </c>
      <c r="B290" t="s">
        <v>157</v>
      </c>
      <c r="C290" t="s">
        <v>165</v>
      </c>
      <c r="D290" t="s">
        <v>169</v>
      </c>
      <c r="E290" t="s">
        <v>149</v>
      </c>
      <c r="F290">
        <v>2021</v>
      </c>
      <c r="G290">
        <v>0</v>
      </c>
    </row>
    <row r="291" spans="1:7">
      <c r="A291" t="s">
        <v>156</v>
      </c>
      <c r="B291" t="s">
        <v>157</v>
      </c>
      <c r="C291" t="s">
        <v>165</v>
      </c>
      <c r="D291" t="s">
        <v>169</v>
      </c>
      <c r="E291" t="s">
        <v>150</v>
      </c>
      <c r="F291">
        <v>2021</v>
      </c>
      <c r="G291">
        <v>-4.1867999999999289E-3</v>
      </c>
    </row>
    <row r="292" spans="1:7" hidden="1">
      <c r="A292" t="s">
        <v>156</v>
      </c>
      <c r="B292" t="s">
        <v>157</v>
      </c>
      <c r="C292" t="s">
        <v>165</v>
      </c>
      <c r="D292" t="s">
        <v>138</v>
      </c>
      <c r="E292" t="s">
        <v>112</v>
      </c>
      <c r="F292">
        <v>2021</v>
      </c>
      <c r="G292">
        <v>0</v>
      </c>
    </row>
    <row r="293" spans="1:7" hidden="1">
      <c r="A293" t="s">
        <v>156</v>
      </c>
      <c r="B293" t="s">
        <v>157</v>
      </c>
      <c r="C293" t="s">
        <v>165</v>
      </c>
      <c r="D293" t="s">
        <v>138</v>
      </c>
      <c r="E293" t="s">
        <v>114</v>
      </c>
      <c r="F293">
        <v>2021</v>
      </c>
      <c r="G293">
        <v>0</v>
      </c>
    </row>
    <row r="294" spans="1:7" hidden="1">
      <c r="A294" t="s">
        <v>156</v>
      </c>
      <c r="B294" t="s">
        <v>157</v>
      </c>
      <c r="C294" t="s">
        <v>165</v>
      </c>
      <c r="D294" t="s">
        <v>138</v>
      </c>
      <c r="E294" t="s">
        <v>115</v>
      </c>
      <c r="F294">
        <v>2021</v>
      </c>
      <c r="G294">
        <v>0</v>
      </c>
    </row>
    <row r="295" spans="1:7" hidden="1">
      <c r="A295" t="s">
        <v>156</v>
      </c>
      <c r="B295" t="s">
        <v>157</v>
      </c>
      <c r="C295" t="s">
        <v>165</v>
      </c>
      <c r="D295" t="s">
        <v>138</v>
      </c>
      <c r="E295" t="s">
        <v>116</v>
      </c>
      <c r="F295">
        <v>2021</v>
      </c>
      <c r="G295">
        <v>0</v>
      </c>
    </row>
    <row r="296" spans="1:7" hidden="1">
      <c r="A296" t="s">
        <v>156</v>
      </c>
      <c r="B296" t="s">
        <v>157</v>
      </c>
      <c r="C296" t="s">
        <v>165</v>
      </c>
      <c r="D296" t="s">
        <v>138</v>
      </c>
      <c r="E296" t="s">
        <v>118</v>
      </c>
      <c r="F296">
        <v>2021</v>
      </c>
      <c r="G296">
        <v>0</v>
      </c>
    </row>
    <row r="297" spans="1:7" hidden="1">
      <c r="A297" t="s">
        <v>156</v>
      </c>
      <c r="B297" t="s">
        <v>157</v>
      </c>
      <c r="C297" t="s">
        <v>165</v>
      </c>
      <c r="D297" t="s">
        <v>138</v>
      </c>
      <c r="E297" t="s">
        <v>119</v>
      </c>
      <c r="F297">
        <v>2021</v>
      </c>
      <c r="G297">
        <v>0</v>
      </c>
    </row>
    <row r="298" spans="1:7" hidden="1">
      <c r="A298" t="s">
        <v>156</v>
      </c>
      <c r="B298" t="s">
        <v>157</v>
      </c>
      <c r="C298" t="s">
        <v>165</v>
      </c>
      <c r="D298" t="s">
        <v>138</v>
      </c>
      <c r="E298" t="s">
        <v>120</v>
      </c>
      <c r="F298">
        <v>2021</v>
      </c>
      <c r="G298">
        <v>0</v>
      </c>
    </row>
    <row r="299" spans="1:7" hidden="1">
      <c r="A299" t="s">
        <v>156</v>
      </c>
      <c r="B299" t="s">
        <v>157</v>
      </c>
      <c r="C299" t="s">
        <v>165</v>
      </c>
      <c r="D299" t="s">
        <v>138</v>
      </c>
      <c r="E299" t="s">
        <v>122</v>
      </c>
      <c r="F299">
        <v>2021</v>
      </c>
      <c r="G299">
        <v>0</v>
      </c>
    </row>
    <row r="300" spans="1:7" hidden="1">
      <c r="A300" t="s">
        <v>156</v>
      </c>
      <c r="B300" t="s">
        <v>157</v>
      </c>
      <c r="C300" t="s">
        <v>165</v>
      </c>
      <c r="D300" t="s">
        <v>138</v>
      </c>
      <c r="E300" t="s">
        <v>125</v>
      </c>
      <c r="F300">
        <v>2021</v>
      </c>
      <c r="G300">
        <v>0</v>
      </c>
    </row>
    <row r="301" spans="1:7" hidden="1">
      <c r="A301" t="s">
        <v>156</v>
      </c>
      <c r="B301" t="s">
        <v>157</v>
      </c>
      <c r="C301" t="s">
        <v>165</v>
      </c>
      <c r="D301" t="s">
        <v>138</v>
      </c>
      <c r="E301" t="s">
        <v>127</v>
      </c>
      <c r="F301">
        <v>2021</v>
      </c>
      <c r="G301">
        <v>0</v>
      </c>
    </row>
    <row r="302" spans="1:7" hidden="1">
      <c r="A302" t="s">
        <v>156</v>
      </c>
      <c r="B302" t="s">
        <v>157</v>
      </c>
      <c r="C302" t="s">
        <v>165</v>
      </c>
      <c r="D302" t="s">
        <v>138</v>
      </c>
      <c r="E302" t="s">
        <v>128</v>
      </c>
      <c r="F302">
        <v>2021</v>
      </c>
      <c r="G302">
        <v>0</v>
      </c>
    </row>
    <row r="303" spans="1:7" hidden="1">
      <c r="A303" t="s">
        <v>156</v>
      </c>
      <c r="B303" t="s">
        <v>157</v>
      </c>
      <c r="C303" t="s">
        <v>165</v>
      </c>
      <c r="D303" t="s">
        <v>138</v>
      </c>
      <c r="E303" t="s">
        <v>130</v>
      </c>
      <c r="F303">
        <v>2021</v>
      </c>
      <c r="G303">
        <v>0</v>
      </c>
    </row>
    <row r="304" spans="1:7" hidden="1">
      <c r="A304" t="s">
        <v>156</v>
      </c>
      <c r="B304" t="s">
        <v>157</v>
      </c>
      <c r="C304" t="s">
        <v>165</v>
      </c>
      <c r="D304" t="s">
        <v>138</v>
      </c>
      <c r="E304" t="s">
        <v>131</v>
      </c>
      <c r="F304">
        <v>2021</v>
      </c>
      <c r="G304">
        <v>0</v>
      </c>
    </row>
    <row r="305" spans="1:7" hidden="1">
      <c r="A305" t="s">
        <v>156</v>
      </c>
      <c r="B305" t="s">
        <v>157</v>
      </c>
      <c r="C305" t="s">
        <v>165</v>
      </c>
      <c r="D305" t="s">
        <v>138</v>
      </c>
      <c r="E305" t="s">
        <v>132</v>
      </c>
      <c r="F305">
        <v>2021</v>
      </c>
      <c r="G305">
        <v>0</v>
      </c>
    </row>
    <row r="306" spans="1:7" hidden="1">
      <c r="A306" t="s">
        <v>156</v>
      </c>
      <c r="B306" t="s">
        <v>157</v>
      </c>
      <c r="C306" t="s">
        <v>165</v>
      </c>
      <c r="D306" t="s">
        <v>138</v>
      </c>
      <c r="E306" t="s">
        <v>133</v>
      </c>
      <c r="F306">
        <v>2021</v>
      </c>
      <c r="G306">
        <v>0</v>
      </c>
    </row>
    <row r="307" spans="1:7" hidden="1">
      <c r="A307" t="s">
        <v>156</v>
      </c>
      <c r="B307" t="s">
        <v>157</v>
      </c>
      <c r="C307" t="s">
        <v>165</v>
      </c>
      <c r="D307" t="s">
        <v>138</v>
      </c>
      <c r="E307" t="s">
        <v>134</v>
      </c>
      <c r="F307">
        <v>2021</v>
      </c>
      <c r="G307">
        <v>0</v>
      </c>
    </row>
    <row r="308" spans="1:7" hidden="1">
      <c r="A308" t="s">
        <v>156</v>
      </c>
      <c r="B308" t="s">
        <v>157</v>
      </c>
      <c r="C308" t="s">
        <v>165</v>
      </c>
      <c r="D308" t="s">
        <v>138</v>
      </c>
      <c r="E308" t="s">
        <v>135</v>
      </c>
      <c r="F308">
        <v>2021</v>
      </c>
      <c r="G308">
        <v>0</v>
      </c>
    </row>
    <row r="309" spans="1:7" hidden="1">
      <c r="A309" t="s">
        <v>156</v>
      </c>
      <c r="B309" t="s">
        <v>157</v>
      </c>
      <c r="C309" t="s">
        <v>165</v>
      </c>
      <c r="D309" t="s">
        <v>138</v>
      </c>
      <c r="E309" t="s">
        <v>136</v>
      </c>
      <c r="F309">
        <v>2021</v>
      </c>
      <c r="G309">
        <v>0</v>
      </c>
    </row>
    <row r="310" spans="1:7" hidden="1">
      <c r="A310" t="s">
        <v>156</v>
      </c>
      <c r="B310" t="s">
        <v>157</v>
      </c>
      <c r="C310" t="s">
        <v>165</v>
      </c>
      <c r="D310" t="s">
        <v>138</v>
      </c>
      <c r="E310" t="s">
        <v>138</v>
      </c>
      <c r="F310">
        <v>2021</v>
      </c>
      <c r="G310">
        <v>0</v>
      </c>
    </row>
    <row r="311" spans="1:7" hidden="1">
      <c r="A311" t="s">
        <v>156</v>
      </c>
      <c r="B311" t="s">
        <v>157</v>
      </c>
      <c r="C311" t="s">
        <v>165</v>
      </c>
      <c r="D311" t="s">
        <v>138</v>
      </c>
      <c r="E311" t="s">
        <v>139</v>
      </c>
      <c r="F311">
        <v>2021</v>
      </c>
      <c r="G311">
        <v>0</v>
      </c>
    </row>
    <row r="312" spans="1:7" hidden="1">
      <c r="A312" t="s">
        <v>156</v>
      </c>
      <c r="B312" t="s">
        <v>157</v>
      </c>
      <c r="C312" t="s">
        <v>165</v>
      </c>
      <c r="D312" t="s">
        <v>138</v>
      </c>
      <c r="E312" t="s">
        <v>140</v>
      </c>
      <c r="F312">
        <v>2021</v>
      </c>
      <c r="G312">
        <v>0</v>
      </c>
    </row>
    <row r="313" spans="1:7" hidden="1">
      <c r="A313" t="s">
        <v>156</v>
      </c>
      <c r="B313" t="s">
        <v>157</v>
      </c>
      <c r="C313" t="s">
        <v>165</v>
      </c>
      <c r="D313" t="s">
        <v>138</v>
      </c>
      <c r="E313" t="s">
        <v>141</v>
      </c>
      <c r="F313">
        <v>2021</v>
      </c>
      <c r="G313">
        <v>0</v>
      </c>
    </row>
    <row r="314" spans="1:7" hidden="1">
      <c r="A314" t="s">
        <v>156</v>
      </c>
      <c r="B314" t="s">
        <v>157</v>
      </c>
      <c r="C314" t="s">
        <v>165</v>
      </c>
      <c r="D314" t="s">
        <v>138</v>
      </c>
      <c r="E314" t="s">
        <v>142</v>
      </c>
      <c r="F314">
        <v>2021</v>
      </c>
      <c r="G314">
        <v>0</v>
      </c>
    </row>
    <row r="315" spans="1:7" hidden="1">
      <c r="A315" t="s">
        <v>156</v>
      </c>
      <c r="B315" t="s">
        <v>157</v>
      </c>
      <c r="C315" t="s">
        <v>165</v>
      </c>
      <c r="D315" t="s">
        <v>138</v>
      </c>
      <c r="E315" t="s">
        <v>143</v>
      </c>
      <c r="F315">
        <v>2021</v>
      </c>
      <c r="G315">
        <v>0</v>
      </c>
    </row>
    <row r="316" spans="1:7" hidden="1">
      <c r="A316" t="s">
        <v>156</v>
      </c>
      <c r="B316" t="s">
        <v>157</v>
      </c>
      <c r="C316" t="s">
        <v>165</v>
      </c>
      <c r="D316" t="s">
        <v>138</v>
      </c>
      <c r="E316" t="s">
        <v>144</v>
      </c>
      <c r="F316">
        <v>2021</v>
      </c>
      <c r="G316">
        <v>0</v>
      </c>
    </row>
    <row r="317" spans="1:7" hidden="1">
      <c r="A317" t="s">
        <v>156</v>
      </c>
      <c r="B317" t="s">
        <v>157</v>
      </c>
      <c r="C317" t="s">
        <v>165</v>
      </c>
      <c r="D317" t="s">
        <v>138</v>
      </c>
      <c r="E317" t="s">
        <v>145</v>
      </c>
      <c r="F317">
        <v>2021</v>
      </c>
      <c r="G317">
        <v>0</v>
      </c>
    </row>
    <row r="318" spans="1:7" hidden="1">
      <c r="A318" t="s">
        <v>156</v>
      </c>
      <c r="B318" t="s">
        <v>157</v>
      </c>
      <c r="C318" t="s">
        <v>165</v>
      </c>
      <c r="D318" t="s">
        <v>138</v>
      </c>
      <c r="E318" t="s">
        <v>147</v>
      </c>
      <c r="F318">
        <v>2021</v>
      </c>
      <c r="G318">
        <v>0</v>
      </c>
    </row>
    <row r="319" spans="1:7" hidden="1">
      <c r="A319" t="s">
        <v>156</v>
      </c>
      <c r="B319" t="s">
        <v>157</v>
      </c>
      <c r="C319" t="s">
        <v>165</v>
      </c>
      <c r="D319" t="s">
        <v>138</v>
      </c>
      <c r="E319" t="s">
        <v>149</v>
      </c>
      <c r="F319">
        <v>2021</v>
      </c>
      <c r="G319">
        <v>0</v>
      </c>
    </row>
    <row r="320" spans="1:7" hidden="1">
      <c r="A320" t="s">
        <v>156</v>
      </c>
      <c r="B320" t="s">
        <v>157</v>
      </c>
      <c r="C320" t="s">
        <v>165</v>
      </c>
      <c r="D320" t="s">
        <v>138</v>
      </c>
      <c r="E320" t="s">
        <v>150</v>
      </c>
      <c r="F320">
        <v>2021</v>
      </c>
      <c r="G320">
        <v>0</v>
      </c>
    </row>
    <row r="321" spans="1:7" hidden="1">
      <c r="A321" t="s">
        <v>156</v>
      </c>
      <c r="B321" t="s">
        <v>157</v>
      </c>
      <c r="C321" t="s">
        <v>165</v>
      </c>
      <c r="D321" t="s">
        <v>170</v>
      </c>
      <c r="E321" t="s">
        <v>112</v>
      </c>
      <c r="F321">
        <v>2021</v>
      </c>
      <c r="G321">
        <v>0</v>
      </c>
    </row>
    <row r="322" spans="1:7" hidden="1">
      <c r="A322" t="s">
        <v>156</v>
      </c>
      <c r="B322" t="s">
        <v>157</v>
      </c>
      <c r="C322" t="s">
        <v>165</v>
      </c>
      <c r="D322" t="s">
        <v>170</v>
      </c>
      <c r="E322" t="s">
        <v>114</v>
      </c>
      <c r="F322">
        <v>2021</v>
      </c>
      <c r="G322">
        <v>0</v>
      </c>
    </row>
    <row r="323" spans="1:7" hidden="1">
      <c r="A323" t="s">
        <v>156</v>
      </c>
      <c r="B323" t="s">
        <v>157</v>
      </c>
      <c r="C323" t="s">
        <v>165</v>
      </c>
      <c r="D323" t="s">
        <v>170</v>
      </c>
      <c r="E323" t="s">
        <v>115</v>
      </c>
      <c r="F323">
        <v>2021</v>
      </c>
      <c r="G323">
        <v>0</v>
      </c>
    </row>
    <row r="324" spans="1:7" hidden="1">
      <c r="A324" t="s">
        <v>156</v>
      </c>
      <c r="B324" t="s">
        <v>157</v>
      </c>
      <c r="C324" t="s">
        <v>165</v>
      </c>
      <c r="D324" t="s">
        <v>170</v>
      </c>
      <c r="E324" t="s">
        <v>116</v>
      </c>
      <c r="F324">
        <v>2021</v>
      </c>
      <c r="G324">
        <v>0</v>
      </c>
    </row>
    <row r="325" spans="1:7" hidden="1">
      <c r="A325" t="s">
        <v>156</v>
      </c>
      <c r="B325" t="s">
        <v>157</v>
      </c>
      <c r="C325" t="s">
        <v>165</v>
      </c>
      <c r="D325" t="s">
        <v>170</v>
      </c>
      <c r="E325" t="s">
        <v>118</v>
      </c>
      <c r="F325">
        <v>2021</v>
      </c>
      <c r="G325">
        <v>0</v>
      </c>
    </row>
    <row r="326" spans="1:7" hidden="1">
      <c r="A326" t="s">
        <v>156</v>
      </c>
      <c r="B326" t="s">
        <v>157</v>
      </c>
      <c r="C326" t="s">
        <v>165</v>
      </c>
      <c r="D326" t="s">
        <v>170</v>
      </c>
      <c r="E326" t="s">
        <v>119</v>
      </c>
      <c r="F326">
        <v>2021</v>
      </c>
      <c r="G326">
        <v>0</v>
      </c>
    </row>
    <row r="327" spans="1:7" hidden="1">
      <c r="A327" t="s">
        <v>156</v>
      </c>
      <c r="B327" t="s">
        <v>157</v>
      </c>
      <c r="C327" t="s">
        <v>165</v>
      </c>
      <c r="D327" t="s">
        <v>170</v>
      </c>
      <c r="E327" t="s">
        <v>120</v>
      </c>
      <c r="F327">
        <v>2021</v>
      </c>
      <c r="G327">
        <v>0</v>
      </c>
    </row>
    <row r="328" spans="1:7" hidden="1">
      <c r="A328" t="s">
        <v>156</v>
      </c>
      <c r="B328" t="s">
        <v>157</v>
      </c>
      <c r="C328" t="s">
        <v>165</v>
      </c>
      <c r="D328" t="s">
        <v>170</v>
      </c>
      <c r="E328" t="s">
        <v>122</v>
      </c>
      <c r="F328">
        <v>2021</v>
      </c>
      <c r="G328">
        <v>0</v>
      </c>
    </row>
    <row r="329" spans="1:7" hidden="1">
      <c r="A329" t="s">
        <v>156</v>
      </c>
      <c r="B329" t="s">
        <v>157</v>
      </c>
      <c r="C329" t="s">
        <v>165</v>
      </c>
      <c r="D329" t="s">
        <v>170</v>
      </c>
      <c r="E329" t="s">
        <v>125</v>
      </c>
      <c r="F329">
        <v>2021</v>
      </c>
      <c r="G329">
        <v>0</v>
      </c>
    </row>
    <row r="330" spans="1:7" hidden="1">
      <c r="A330" t="s">
        <v>156</v>
      </c>
      <c r="B330" t="s">
        <v>157</v>
      </c>
      <c r="C330" t="s">
        <v>165</v>
      </c>
      <c r="D330" t="s">
        <v>170</v>
      </c>
      <c r="E330" t="s">
        <v>127</v>
      </c>
      <c r="F330">
        <v>2021</v>
      </c>
      <c r="G330">
        <v>0</v>
      </c>
    </row>
    <row r="331" spans="1:7" hidden="1">
      <c r="A331" t="s">
        <v>156</v>
      </c>
      <c r="B331" t="s">
        <v>157</v>
      </c>
      <c r="C331" t="s">
        <v>165</v>
      </c>
      <c r="D331" t="s">
        <v>170</v>
      </c>
      <c r="E331" t="s">
        <v>128</v>
      </c>
      <c r="F331">
        <v>2021</v>
      </c>
      <c r="G331">
        <v>0</v>
      </c>
    </row>
    <row r="332" spans="1:7" hidden="1">
      <c r="A332" t="s">
        <v>156</v>
      </c>
      <c r="B332" t="s">
        <v>157</v>
      </c>
      <c r="C332" t="s">
        <v>165</v>
      </c>
      <c r="D332" t="s">
        <v>170</v>
      </c>
      <c r="E332" t="s">
        <v>130</v>
      </c>
      <c r="F332">
        <v>2021</v>
      </c>
      <c r="G332">
        <v>0</v>
      </c>
    </row>
    <row r="333" spans="1:7" hidden="1">
      <c r="A333" t="s">
        <v>156</v>
      </c>
      <c r="B333" t="s">
        <v>157</v>
      </c>
      <c r="C333" t="s">
        <v>165</v>
      </c>
      <c r="D333" t="s">
        <v>170</v>
      </c>
      <c r="E333" t="s">
        <v>131</v>
      </c>
      <c r="F333">
        <v>2021</v>
      </c>
      <c r="G333">
        <v>0</v>
      </c>
    </row>
    <row r="334" spans="1:7" hidden="1">
      <c r="A334" t="s">
        <v>156</v>
      </c>
      <c r="B334" t="s">
        <v>157</v>
      </c>
      <c r="C334" t="s">
        <v>165</v>
      </c>
      <c r="D334" t="s">
        <v>170</v>
      </c>
      <c r="E334" t="s">
        <v>132</v>
      </c>
      <c r="F334">
        <v>2021</v>
      </c>
      <c r="G334">
        <v>0</v>
      </c>
    </row>
    <row r="335" spans="1:7" hidden="1">
      <c r="A335" t="s">
        <v>156</v>
      </c>
      <c r="B335" t="s">
        <v>157</v>
      </c>
      <c r="C335" t="s">
        <v>165</v>
      </c>
      <c r="D335" t="s">
        <v>170</v>
      </c>
      <c r="E335" t="s">
        <v>133</v>
      </c>
      <c r="F335">
        <v>2021</v>
      </c>
      <c r="G335">
        <v>0</v>
      </c>
    </row>
    <row r="336" spans="1:7" hidden="1">
      <c r="A336" t="s">
        <v>156</v>
      </c>
      <c r="B336" t="s">
        <v>157</v>
      </c>
      <c r="C336" t="s">
        <v>165</v>
      </c>
      <c r="D336" t="s">
        <v>170</v>
      </c>
      <c r="E336" t="s">
        <v>134</v>
      </c>
      <c r="F336">
        <v>2021</v>
      </c>
      <c r="G336">
        <v>0</v>
      </c>
    </row>
    <row r="337" spans="1:7" hidden="1">
      <c r="A337" t="s">
        <v>156</v>
      </c>
      <c r="B337" t="s">
        <v>157</v>
      </c>
      <c r="C337" t="s">
        <v>165</v>
      </c>
      <c r="D337" t="s">
        <v>170</v>
      </c>
      <c r="E337" t="s">
        <v>135</v>
      </c>
      <c r="F337">
        <v>2021</v>
      </c>
      <c r="G337">
        <v>0</v>
      </c>
    </row>
    <row r="338" spans="1:7" hidden="1">
      <c r="A338" t="s">
        <v>156</v>
      </c>
      <c r="B338" t="s">
        <v>157</v>
      </c>
      <c r="C338" t="s">
        <v>165</v>
      </c>
      <c r="D338" t="s">
        <v>170</v>
      </c>
      <c r="E338" t="s">
        <v>136</v>
      </c>
      <c r="F338">
        <v>2021</v>
      </c>
      <c r="G338">
        <v>0</v>
      </c>
    </row>
    <row r="339" spans="1:7" hidden="1">
      <c r="A339" t="s">
        <v>156</v>
      </c>
      <c r="B339" t="s">
        <v>157</v>
      </c>
      <c r="C339" t="s">
        <v>165</v>
      </c>
      <c r="D339" t="s">
        <v>170</v>
      </c>
      <c r="E339" t="s">
        <v>138</v>
      </c>
      <c r="F339">
        <v>2021</v>
      </c>
      <c r="G339">
        <v>0</v>
      </c>
    </row>
    <row r="340" spans="1:7" hidden="1">
      <c r="A340" t="s">
        <v>156</v>
      </c>
      <c r="B340" t="s">
        <v>157</v>
      </c>
      <c r="C340" t="s">
        <v>165</v>
      </c>
      <c r="D340" t="s">
        <v>170</v>
      </c>
      <c r="E340" t="s">
        <v>139</v>
      </c>
      <c r="F340">
        <v>2021</v>
      </c>
      <c r="G340">
        <v>0</v>
      </c>
    </row>
    <row r="341" spans="1:7" hidden="1">
      <c r="A341" t="s">
        <v>156</v>
      </c>
      <c r="B341" t="s">
        <v>157</v>
      </c>
      <c r="C341" t="s">
        <v>165</v>
      </c>
      <c r="D341" t="s">
        <v>170</v>
      </c>
      <c r="E341" t="s">
        <v>140</v>
      </c>
      <c r="F341">
        <v>2021</v>
      </c>
      <c r="G341">
        <v>0</v>
      </c>
    </row>
    <row r="342" spans="1:7" hidden="1">
      <c r="A342" t="s">
        <v>156</v>
      </c>
      <c r="B342" t="s">
        <v>157</v>
      </c>
      <c r="C342" t="s">
        <v>165</v>
      </c>
      <c r="D342" t="s">
        <v>170</v>
      </c>
      <c r="E342" t="s">
        <v>141</v>
      </c>
      <c r="F342">
        <v>2021</v>
      </c>
      <c r="G342">
        <v>0</v>
      </c>
    </row>
    <row r="343" spans="1:7" hidden="1">
      <c r="A343" t="s">
        <v>156</v>
      </c>
      <c r="B343" t="s">
        <v>157</v>
      </c>
      <c r="C343" t="s">
        <v>165</v>
      </c>
      <c r="D343" t="s">
        <v>170</v>
      </c>
      <c r="E343" t="s">
        <v>142</v>
      </c>
      <c r="F343">
        <v>2021</v>
      </c>
      <c r="G343">
        <v>0</v>
      </c>
    </row>
    <row r="344" spans="1:7" hidden="1">
      <c r="A344" t="s">
        <v>156</v>
      </c>
      <c r="B344" t="s">
        <v>157</v>
      </c>
      <c r="C344" t="s">
        <v>165</v>
      </c>
      <c r="D344" t="s">
        <v>170</v>
      </c>
      <c r="E344" t="s">
        <v>143</v>
      </c>
      <c r="F344">
        <v>2021</v>
      </c>
      <c r="G344">
        <v>0</v>
      </c>
    </row>
    <row r="345" spans="1:7" hidden="1">
      <c r="A345" t="s">
        <v>156</v>
      </c>
      <c r="B345" t="s">
        <v>157</v>
      </c>
      <c r="C345" t="s">
        <v>165</v>
      </c>
      <c r="D345" t="s">
        <v>170</v>
      </c>
      <c r="E345" t="s">
        <v>144</v>
      </c>
      <c r="F345">
        <v>2021</v>
      </c>
      <c r="G345">
        <v>0</v>
      </c>
    </row>
    <row r="346" spans="1:7" hidden="1">
      <c r="A346" t="s">
        <v>156</v>
      </c>
      <c r="B346" t="s">
        <v>157</v>
      </c>
      <c r="C346" t="s">
        <v>165</v>
      </c>
      <c r="D346" t="s">
        <v>170</v>
      </c>
      <c r="E346" t="s">
        <v>145</v>
      </c>
      <c r="F346">
        <v>2021</v>
      </c>
      <c r="G346">
        <v>0</v>
      </c>
    </row>
    <row r="347" spans="1:7" hidden="1">
      <c r="A347" t="s">
        <v>156</v>
      </c>
      <c r="B347" t="s">
        <v>157</v>
      </c>
      <c r="C347" t="s">
        <v>165</v>
      </c>
      <c r="D347" t="s">
        <v>170</v>
      </c>
      <c r="E347" t="s">
        <v>147</v>
      </c>
      <c r="F347">
        <v>2021</v>
      </c>
      <c r="G347">
        <v>0</v>
      </c>
    </row>
    <row r="348" spans="1:7" hidden="1">
      <c r="A348" t="s">
        <v>156</v>
      </c>
      <c r="B348" t="s">
        <v>157</v>
      </c>
      <c r="C348" t="s">
        <v>165</v>
      </c>
      <c r="D348" t="s">
        <v>170</v>
      </c>
      <c r="E348" t="s">
        <v>149</v>
      </c>
      <c r="F348">
        <v>2021</v>
      </c>
      <c r="G348">
        <v>0</v>
      </c>
    </row>
    <row r="349" spans="1:7" hidden="1">
      <c r="A349" t="s">
        <v>156</v>
      </c>
      <c r="B349" t="s">
        <v>157</v>
      </c>
      <c r="C349" t="s">
        <v>165</v>
      </c>
      <c r="D349" t="s">
        <v>170</v>
      </c>
      <c r="E349" t="s">
        <v>150</v>
      </c>
      <c r="F349">
        <v>2021</v>
      </c>
      <c r="G349">
        <v>0</v>
      </c>
    </row>
    <row r="350" spans="1:7" hidden="1">
      <c r="A350" t="s">
        <v>156</v>
      </c>
      <c r="B350" t="s">
        <v>157</v>
      </c>
      <c r="C350" t="s">
        <v>165</v>
      </c>
      <c r="D350" t="s">
        <v>171</v>
      </c>
      <c r="E350" t="s">
        <v>112</v>
      </c>
      <c r="F350">
        <v>2021</v>
      </c>
      <c r="G350">
        <v>0</v>
      </c>
    </row>
    <row r="351" spans="1:7" hidden="1">
      <c r="A351" t="s">
        <v>156</v>
      </c>
      <c r="B351" t="s">
        <v>157</v>
      </c>
      <c r="C351" t="s">
        <v>165</v>
      </c>
      <c r="D351" t="s">
        <v>171</v>
      </c>
      <c r="E351" t="s">
        <v>114</v>
      </c>
      <c r="F351">
        <v>2021</v>
      </c>
      <c r="G351">
        <v>0</v>
      </c>
    </row>
    <row r="352" spans="1:7" hidden="1">
      <c r="A352" t="s">
        <v>156</v>
      </c>
      <c r="B352" t="s">
        <v>157</v>
      </c>
      <c r="C352" t="s">
        <v>165</v>
      </c>
      <c r="D352" t="s">
        <v>171</v>
      </c>
      <c r="E352" t="s">
        <v>115</v>
      </c>
      <c r="F352">
        <v>2021</v>
      </c>
      <c r="G352">
        <v>0</v>
      </c>
    </row>
    <row r="353" spans="1:7" hidden="1">
      <c r="A353" t="s">
        <v>156</v>
      </c>
      <c r="B353" t="s">
        <v>157</v>
      </c>
      <c r="C353" t="s">
        <v>165</v>
      </c>
      <c r="D353" t="s">
        <v>171</v>
      </c>
      <c r="E353" t="s">
        <v>116</v>
      </c>
      <c r="F353">
        <v>2021</v>
      </c>
      <c r="G353">
        <v>0</v>
      </c>
    </row>
    <row r="354" spans="1:7" hidden="1">
      <c r="A354" t="s">
        <v>156</v>
      </c>
      <c r="B354" t="s">
        <v>157</v>
      </c>
      <c r="C354" t="s">
        <v>165</v>
      </c>
      <c r="D354" t="s">
        <v>171</v>
      </c>
      <c r="E354" t="s">
        <v>118</v>
      </c>
      <c r="F354">
        <v>2021</v>
      </c>
      <c r="G354">
        <v>0</v>
      </c>
    </row>
    <row r="355" spans="1:7" hidden="1">
      <c r="A355" t="s">
        <v>156</v>
      </c>
      <c r="B355" t="s">
        <v>157</v>
      </c>
      <c r="C355" t="s">
        <v>165</v>
      </c>
      <c r="D355" t="s">
        <v>171</v>
      </c>
      <c r="E355" t="s">
        <v>119</v>
      </c>
      <c r="F355">
        <v>2021</v>
      </c>
      <c r="G355">
        <v>0</v>
      </c>
    </row>
    <row r="356" spans="1:7" hidden="1">
      <c r="A356" t="s">
        <v>156</v>
      </c>
      <c r="B356" t="s">
        <v>157</v>
      </c>
      <c r="C356" t="s">
        <v>165</v>
      </c>
      <c r="D356" t="s">
        <v>171</v>
      </c>
      <c r="E356" t="s">
        <v>120</v>
      </c>
      <c r="F356">
        <v>2021</v>
      </c>
      <c r="G356">
        <v>0</v>
      </c>
    </row>
    <row r="357" spans="1:7">
      <c r="A357" t="s">
        <v>156</v>
      </c>
      <c r="B357" t="s">
        <v>157</v>
      </c>
      <c r="C357" t="s">
        <v>165</v>
      </c>
      <c r="D357" t="s">
        <v>171</v>
      </c>
      <c r="E357" t="s">
        <v>122</v>
      </c>
      <c r="F357">
        <v>2021</v>
      </c>
      <c r="G357">
        <v>1.8170711999999691</v>
      </c>
    </row>
    <row r="358" spans="1:7" hidden="1">
      <c r="A358" t="s">
        <v>156</v>
      </c>
      <c r="B358" t="s">
        <v>157</v>
      </c>
      <c r="C358" t="s">
        <v>165</v>
      </c>
      <c r="D358" t="s">
        <v>171</v>
      </c>
      <c r="E358" t="s">
        <v>125</v>
      </c>
      <c r="F358">
        <v>2021</v>
      </c>
      <c r="G358">
        <v>0</v>
      </c>
    </row>
    <row r="359" spans="1:7" hidden="1">
      <c r="A359" t="s">
        <v>156</v>
      </c>
      <c r="B359" t="s">
        <v>157</v>
      </c>
      <c r="C359" t="s">
        <v>165</v>
      </c>
      <c r="D359" t="s">
        <v>171</v>
      </c>
      <c r="E359" t="s">
        <v>127</v>
      </c>
      <c r="F359">
        <v>2021</v>
      </c>
      <c r="G359">
        <v>0</v>
      </c>
    </row>
    <row r="360" spans="1:7" hidden="1">
      <c r="A360" t="s">
        <v>156</v>
      </c>
      <c r="B360" t="s">
        <v>157</v>
      </c>
      <c r="C360" t="s">
        <v>165</v>
      </c>
      <c r="D360" t="s">
        <v>171</v>
      </c>
      <c r="E360" t="s">
        <v>128</v>
      </c>
      <c r="F360">
        <v>2021</v>
      </c>
      <c r="G360">
        <v>0</v>
      </c>
    </row>
    <row r="361" spans="1:7" hidden="1">
      <c r="A361" t="s">
        <v>156</v>
      </c>
      <c r="B361" t="s">
        <v>157</v>
      </c>
      <c r="C361" t="s">
        <v>165</v>
      </c>
      <c r="D361" t="s">
        <v>171</v>
      </c>
      <c r="E361" t="s">
        <v>130</v>
      </c>
      <c r="F361">
        <v>2021</v>
      </c>
      <c r="G361">
        <v>0</v>
      </c>
    </row>
    <row r="362" spans="1:7" hidden="1">
      <c r="A362" t="s">
        <v>156</v>
      </c>
      <c r="B362" t="s">
        <v>157</v>
      </c>
      <c r="C362" t="s">
        <v>165</v>
      </c>
      <c r="D362" t="s">
        <v>171</v>
      </c>
      <c r="E362" t="s">
        <v>131</v>
      </c>
      <c r="F362">
        <v>2021</v>
      </c>
      <c r="G362">
        <v>0</v>
      </c>
    </row>
    <row r="363" spans="1:7" hidden="1">
      <c r="A363" t="s">
        <v>156</v>
      </c>
      <c r="B363" t="s">
        <v>157</v>
      </c>
      <c r="C363" t="s">
        <v>165</v>
      </c>
      <c r="D363" t="s">
        <v>171</v>
      </c>
      <c r="E363" t="s">
        <v>132</v>
      </c>
      <c r="F363">
        <v>2021</v>
      </c>
      <c r="G363">
        <v>0</v>
      </c>
    </row>
    <row r="364" spans="1:7" hidden="1">
      <c r="A364" t="s">
        <v>156</v>
      </c>
      <c r="B364" t="s">
        <v>157</v>
      </c>
      <c r="C364" t="s">
        <v>165</v>
      </c>
      <c r="D364" t="s">
        <v>171</v>
      </c>
      <c r="E364" t="s">
        <v>133</v>
      </c>
      <c r="F364">
        <v>2021</v>
      </c>
      <c r="G364">
        <v>0</v>
      </c>
    </row>
    <row r="365" spans="1:7" hidden="1">
      <c r="A365" t="s">
        <v>156</v>
      </c>
      <c r="B365" t="s">
        <v>157</v>
      </c>
      <c r="C365" t="s">
        <v>165</v>
      </c>
      <c r="D365" t="s">
        <v>171</v>
      </c>
      <c r="E365" t="s">
        <v>134</v>
      </c>
      <c r="F365">
        <v>2021</v>
      </c>
      <c r="G365">
        <v>0</v>
      </c>
    </row>
    <row r="366" spans="1:7" hidden="1">
      <c r="A366" t="s">
        <v>156</v>
      </c>
      <c r="B366" t="s">
        <v>157</v>
      </c>
      <c r="C366" t="s">
        <v>165</v>
      </c>
      <c r="D366" t="s">
        <v>171</v>
      </c>
      <c r="E366" t="s">
        <v>135</v>
      </c>
      <c r="F366">
        <v>2021</v>
      </c>
      <c r="G366">
        <v>0</v>
      </c>
    </row>
    <row r="367" spans="1:7" hidden="1">
      <c r="A367" t="s">
        <v>156</v>
      </c>
      <c r="B367" t="s">
        <v>157</v>
      </c>
      <c r="C367" t="s">
        <v>165</v>
      </c>
      <c r="D367" t="s">
        <v>171</v>
      </c>
      <c r="E367" t="s">
        <v>136</v>
      </c>
      <c r="F367">
        <v>2021</v>
      </c>
      <c r="G367">
        <v>0</v>
      </c>
    </row>
    <row r="368" spans="1:7" hidden="1">
      <c r="A368" t="s">
        <v>156</v>
      </c>
      <c r="B368" t="s">
        <v>157</v>
      </c>
      <c r="C368" t="s">
        <v>165</v>
      </c>
      <c r="D368" t="s">
        <v>171</v>
      </c>
      <c r="E368" t="s">
        <v>138</v>
      </c>
      <c r="F368">
        <v>2021</v>
      </c>
      <c r="G368">
        <v>0</v>
      </c>
    </row>
    <row r="369" spans="1:7" hidden="1">
      <c r="A369" t="s">
        <v>156</v>
      </c>
      <c r="B369" t="s">
        <v>157</v>
      </c>
      <c r="C369" t="s">
        <v>165</v>
      </c>
      <c r="D369" t="s">
        <v>171</v>
      </c>
      <c r="E369" t="s">
        <v>139</v>
      </c>
      <c r="F369">
        <v>2021</v>
      </c>
      <c r="G369">
        <v>0</v>
      </c>
    </row>
    <row r="370" spans="1:7" hidden="1">
      <c r="A370" t="s">
        <v>156</v>
      </c>
      <c r="B370" t="s">
        <v>157</v>
      </c>
      <c r="C370" t="s">
        <v>165</v>
      </c>
      <c r="D370" t="s">
        <v>171</v>
      </c>
      <c r="E370" t="s">
        <v>140</v>
      </c>
      <c r="F370">
        <v>2021</v>
      </c>
      <c r="G370">
        <v>0</v>
      </c>
    </row>
    <row r="371" spans="1:7" hidden="1">
      <c r="A371" t="s">
        <v>156</v>
      </c>
      <c r="B371" t="s">
        <v>157</v>
      </c>
      <c r="C371" t="s">
        <v>165</v>
      </c>
      <c r="D371" t="s">
        <v>171</v>
      </c>
      <c r="E371" t="s">
        <v>141</v>
      </c>
      <c r="F371">
        <v>2021</v>
      </c>
      <c r="G371">
        <v>0</v>
      </c>
    </row>
    <row r="372" spans="1:7" hidden="1">
      <c r="A372" t="s">
        <v>156</v>
      </c>
      <c r="B372" t="s">
        <v>157</v>
      </c>
      <c r="C372" t="s">
        <v>165</v>
      </c>
      <c r="D372" t="s">
        <v>171</v>
      </c>
      <c r="E372" t="s">
        <v>142</v>
      </c>
      <c r="F372">
        <v>2021</v>
      </c>
      <c r="G372">
        <v>0</v>
      </c>
    </row>
    <row r="373" spans="1:7" hidden="1">
      <c r="A373" t="s">
        <v>156</v>
      </c>
      <c r="B373" t="s">
        <v>157</v>
      </c>
      <c r="C373" t="s">
        <v>165</v>
      </c>
      <c r="D373" t="s">
        <v>171</v>
      </c>
      <c r="E373" t="s">
        <v>143</v>
      </c>
      <c r="F373">
        <v>2021</v>
      </c>
      <c r="G373">
        <v>0</v>
      </c>
    </row>
    <row r="374" spans="1:7" hidden="1">
      <c r="A374" t="s">
        <v>156</v>
      </c>
      <c r="B374" t="s">
        <v>157</v>
      </c>
      <c r="C374" t="s">
        <v>165</v>
      </c>
      <c r="D374" t="s">
        <v>171</v>
      </c>
      <c r="E374" t="s">
        <v>144</v>
      </c>
      <c r="F374">
        <v>2021</v>
      </c>
      <c r="G374">
        <v>0</v>
      </c>
    </row>
    <row r="375" spans="1:7" hidden="1">
      <c r="A375" t="s">
        <v>156</v>
      </c>
      <c r="B375" t="s">
        <v>157</v>
      </c>
      <c r="C375" t="s">
        <v>165</v>
      </c>
      <c r="D375" t="s">
        <v>171</v>
      </c>
      <c r="E375" t="s">
        <v>145</v>
      </c>
      <c r="F375">
        <v>2021</v>
      </c>
      <c r="G375">
        <v>0</v>
      </c>
    </row>
    <row r="376" spans="1:7">
      <c r="A376" t="s">
        <v>156</v>
      </c>
      <c r="B376" t="s">
        <v>157</v>
      </c>
      <c r="C376" t="s">
        <v>165</v>
      </c>
      <c r="D376" t="s">
        <v>171</v>
      </c>
      <c r="E376" t="s">
        <v>147</v>
      </c>
      <c r="F376">
        <v>2021</v>
      </c>
      <c r="G376">
        <v>-1.8170711999999691</v>
      </c>
    </row>
    <row r="377" spans="1:7" hidden="1">
      <c r="A377" t="s">
        <v>156</v>
      </c>
      <c r="B377" t="s">
        <v>157</v>
      </c>
      <c r="C377" t="s">
        <v>165</v>
      </c>
      <c r="D377" t="s">
        <v>171</v>
      </c>
      <c r="E377" t="s">
        <v>149</v>
      </c>
      <c r="F377">
        <v>2021</v>
      </c>
      <c r="G377">
        <v>0</v>
      </c>
    </row>
    <row r="378" spans="1:7" hidden="1">
      <c r="A378" t="s">
        <v>156</v>
      </c>
      <c r="B378" t="s">
        <v>157</v>
      </c>
      <c r="C378" t="s">
        <v>165</v>
      </c>
      <c r="D378" t="s">
        <v>171</v>
      </c>
      <c r="E378" t="s">
        <v>150</v>
      </c>
      <c r="F378">
        <v>2021</v>
      </c>
      <c r="G378">
        <v>0</v>
      </c>
    </row>
    <row r="379" spans="1:7" hidden="1">
      <c r="A379" t="s">
        <v>156</v>
      </c>
      <c r="B379" t="s">
        <v>157</v>
      </c>
      <c r="C379" t="s">
        <v>165</v>
      </c>
      <c r="D379" t="s">
        <v>172</v>
      </c>
      <c r="E379" t="s">
        <v>112</v>
      </c>
      <c r="F379">
        <v>2021</v>
      </c>
      <c r="G379">
        <v>0</v>
      </c>
    </row>
    <row r="380" spans="1:7" hidden="1">
      <c r="A380" t="s">
        <v>156</v>
      </c>
      <c r="B380" t="s">
        <v>157</v>
      </c>
      <c r="C380" t="s">
        <v>165</v>
      </c>
      <c r="D380" t="s">
        <v>172</v>
      </c>
      <c r="E380" t="s">
        <v>114</v>
      </c>
      <c r="F380">
        <v>2021</v>
      </c>
      <c r="G380">
        <v>0</v>
      </c>
    </row>
    <row r="381" spans="1:7" hidden="1">
      <c r="A381" t="s">
        <v>156</v>
      </c>
      <c r="B381" t="s">
        <v>157</v>
      </c>
      <c r="C381" t="s">
        <v>165</v>
      </c>
      <c r="D381" t="s">
        <v>172</v>
      </c>
      <c r="E381" t="s">
        <v>115</v>
      </c>
      <c r="F381">
        <v>2021</v>
      </c>
      <c r="G381">
        <v>0</v>
      </c>
    </row>
    <row r="382" spans="1:7" hidden="1">
      <c r="A382" t="s">
        <v>156</v>
      </c>
      <c r="B382" t="s">
        <v>157</v>
      </c>
      <c r="C382" t="s">
        <v>165</v>
      </c>
      <c r="D382" t="s">
        <v>172</v>
      </c>
      <c r="E382" t="s">
        <v>116</v>
      </c>
      <c r="F382">
        <v>2021</v>
      </c>
      <c r="G382">
        <v>0</v>
      </c>
    </row>
    <row r="383" spans="1:7" hidden="1">
      <c r="A383" t="s">
        <v>156</v>
      </c>
      <c r="B383" t="s">
        <v>157</v>
      </c>
      <c r="C383" t="s">
        <v>165</v>
      </c>
      <c r="D383" t="s">
        <v>172</v>
      </c>
      <c r="E383" t="s">
        <v>118</v>
      </c>
      <c r="F383">
        <v>2021</v>
      </c>
      <c r="G383">
        <v>0</v>
      </c>
    </row>
    <row r="384" spans="1:7" hidden="1">
      <c r="A384" t="s">
        <v>156</v>
      </c>
      <c r="B384" t="s">
        <v>157</v>
      </c>
      <c r="C384" t="s">
        <v>165</v>
      </c>
      <c r="D384" t="s">
        <v>172</v>
      </c>
      <c r="E384" t="s">
        <v>119</v>
      </c>
      <c r="F384">
        <v>2021</v>
      </c>
      <c r="G384">
        <v>0</v>
      </c>
    </row>
    <row r="385" spans="1:7" hidden="1">
      <c r="A385" t="s">
        <v>156</v>
      </c>
      <c r="B385" t="s">
        <v>157</v>
      </c>
      <c r="C385" t="s">
        <v>165</v>
      </c>
      <c r="D385" t="s">
        <v>172</v>
      </c>
      <c r="E385" t="s">
        <v>120</v>
      </c>
      <c r="F385">
        <v>2021</v>
      </c>
      <c r="G385">
        <v>0</v>
      </c>
    </row>
    <row r="386" spans="1:7" hidden="1">
      <c r="A386" t="s">
        <v>156</v>
      </c>
      <c r="B386" t="s">
        <v>157</v>
      </c>
      <c r="C386" t="s">
        <v>165</v>
      </c>
      <c r="D386" t="s">
        <v>172</v>
      </c>
      <c r="E386" t="s">
        <v>122</v>
      </c>
      <c r="F386">
        <v>2021</v>
      </c>
      <c r="G386">
        <v>0</v>
      </c>
    </row>
    <row r="387" spans="1:7" hidden="1">
      <c r="A387" t="s">
        <v>156</v>
      </c>
      <c r="B387" t="s">
        <v>157</v>
      </c>
      <c r="C387" t="s">
        <v>165</v>
      </c>
      <c r="D387" t="s">
        <v>172</v>
      </c>
      <c r="E387" t="s">
        <v>125</v>
      </c>
      <c r="F387">
        <v>2021</v>
      </c>
      <c r="G387">
        <v>0</v>
      </c>
    </row>
    <row r="388" spans="1:7" hidden="1">
      <c r="A388" t="s">
        <v>156</v>
      </c>
      <c r="B388" t="s">
        <v>157</v>
      </c>
      <c r="C388" t="s">
        <v>165</v>
      </c>
      <c r="D388" t="s">
        <v>172</v>
      </c>
      <c r="E388" t="s">
        <v>127</v>
      </c>
      <c r="F388">
        <v>2021</v>
      </c>
      <c r="G388">
        <v>0</v>
      </c>
    </row>
    <row r="389" spans="1:7" hidden="1">
      <c r="A389" t="s">
        <v>156</v>
      </c>
      <c r="B389" t="s">
        <v>157</v>
      </c>
      <c r="C389" t="s">
        <v>165</v>
      </c>
      <c r="D389" t="s">
        <v>172</v>
      </c>
      <c r="E389" t="s">
        <v>128</v>
      </c>
      <c r="F389">
        <v>2021</v>
      </c>
      <c r="G389">
        <v>0</v>
      </c>
    </row>
    <row r="390" spans="1:7" hidden="1">
      <c r="A390" t="s">
        <v>156</v>
      </c>
      <c r="B390" t="s">
        <v>157</v>
      </c>
      <c r="C390" t="s">
        <v>165</v>
      </c>
      <c r="D390" t="s">
        <v>172</v>
      </c>
      <c r="E390" t="s">
        <v>130</v>
      </c>
      <c r="F390">
        <v>2021</v>
      </c>
      <c r="G390">
        <v>0</v>
      </c>
    </row>
    <row r="391" spans="1:7">
      <c r="A391" t="s">
        <v>156</v>
      </c>
      <c r="B391" t="s">
        <v>157</v>
      </c>
      <c r="C391" t="s">
        <v>165</v>
      </c>
      <c r="D391" t="s">
        <v>172</v>
      </c>
      <c r="E391" t="s">
        <v>131</v>
      </c>
      <c r="F391">
        <v>2021</v>
      </c>
      <c r="G391">
        <v>1.4653799999999753</v>
      </c>
    </row>
    <row r="392" spans="1:7" hidden="1">
      <c r="A392" t="s">
        <v>156</v>
      </c>
      <c r="B392" t="s">
        <v>157</v>
      </c>
      <c r="C392" t="s">
        <v>165</v>
      </c>
      <c r="D392" t="s">
        <v>172</v>
      </c>
      <c r="E392" t="s">
        <v>132</v>
      </c>
      <c r="F392">
        <v>2021</v>
      </c>
      <c r="G392">
        <v>0</v>
      </c>
    </row>
    <row r="393" spans="1:7" hidden="1">
      <c r="A393" t="s">
        <v>156</v>
      </c>
      <c r="B393" t="s">
        <v>157</v>
      </c>
      <c r="C393" t="s">
        <v>165</v>
      </c>
      <c r="D393" t="s">
        <v>172</v>
      </c>
      <c r="E393" t="s">
        <v>133</v>
      </c>
      <c r="F393">
        <v>2021</v>
      </c>
      <c r="G393">
        <v>0</v>
      </c>
    </row>
    <row r="394" spans="1:7" hidden="1">
      <c r="A394" t="s">
        <v>156</v>
      </c>
      <c r="B394" t="s">
        <v>157</v>
      </c>
      <c r="C394" t="s">
        <v>165</v>
      </c>
      <c r="D394" t="s">
        <v>172</v>
      </c>
      <c r="E394" t="s">
        <v>134</v>
      </c>
      <c r="F394">
        <v>2021</v>
      </c>
      <c r="G394">
        <v>0</v>
      </c>
    </row>
    <row r="395" spans="1:7" hidden="1">
      <c r="A395" t="s">
        <v>156</v>
      </c>
      <c r="B395" t="s">
        <v>157</v>
      </c>
      <c r="C395" t="s">
        <v>165</v>
      </c>
      <c r="D395" t="s">
        <v>172</v>
      </c>
      <c r="E395" t="s">
        <v>135</v>
      </c>
      <c r="F395">
        <v>2021</v>
      </c>
      <c r="G395">
        <v>0</v>
      </c>
    </row>
    <row r="396" spans="1:7" hidden="1">
      <c r="A396" t="s">
        <v>156</v>
      </c>
      <c r="B396" t="s">
        <v>157</v>
      </c>
      <c r="C396" t="s">
        <v>165</v>
      </c>
      <c r="D396" t="s">
        <v>172</v>
      </c>
      <c r="E396" t="s">
        <v>136</v>
      </c>
      <c r="F396">
        <v>2021</v>
      </c>
      <c r="G396">
        <v>0</v>
      </c>
    </row>
    <row r="397" spans="1:7" hidden="1">
      <c r="A397" t="s">
        <v>156</v>
      </c>
      <c r="B397" t="s">
        <v>157</v>
      </c>
      <c r="C397" t="s">
        <v>165</v>
      </c>
      <c r="D397" t="s">
        <v>172</v>
      </c>
      <c r="E397" t="s">
        <v>138</v>
      </c>
      <c r="F397">
        <v>2021</v>
      </c>
      <c r="G397">
        <v>0</v>
      </c>
    </row>
    <row r="398" spans="1:7" hidden="1">
      <c r="A398" t="s">
        <v>156</v>
      </c>
      <c r="B398" t="s">
        <v>157</v>
      </c>
      <c r="C398" t="s">
        <v>165</v>
      </c>
      <c r="D398" t="s">
        <v>172</v>
      </c>
      <c r="E398" t="s">
        <v>139</v>
      </c>
      <c r="F398">
        <v>2021</v>
      </c>
      <c r="G398">
        <v>0</v>
      </c>
    </row>
    <row r="399" spans="1:7" hidden="1">
      <c r="A399" t="s">
        <v>156</v>
      </c>
      <c r="B399" t="s">
        <v>157</v>
      </c>
      <c r="C399" t="s">
        <v>165</v>
      </c>
      <c r="D399" t="s">
        <v>172</v>
      </c>
      <c r="E399" t="s">
        <v>140</v>
      </c>
      <c r="F399">
        <v>2021</v>
      </c>
      <c r="G399">
        <v>0</v>
      </c>
    </row>
    <row r="400" spans="1:7" hidden="1">
      <c r="A400" t="s">
        <v>156</v>
      </c>
      <c r="B400" t="s">
        <v>157</v>
      </c>
      <c r="C400" t="s">
        <v>165</v>
      </c>
      <c r="D400" t="s">
        <v>172</v>
      </c>
      <c r="E400" t="s">
        <v>141</v>
      </c>
      <c r="F400">
        <v>2021</v>
      </c>
      <c r="G400">
        <v>0</v>
      </c>
    </row>
    <row r="401" spans="1:7" hidden="1">
      <c r="A401" t="s">
        <v>156</v>
      </c>
      <c r="B401" t="s">
        <v>157</v>
      </c>
      <c r="C401" t="s">
        <v>165</v>
      </c>
      <c r="D401" t="s">
        <v>172</v>
      </c>
      <c r="E401" t="s">
        <v>142</v>
      </c>
      <c r="F401">
        <v>2021</v>
      </c>
      <c r="G401">
        <v>0</v>
      </c>
    </row>
    <row r="402" spans="1:7" hidden="1">
      <c r="A402" t="s">
        <v>156</v>
      </c>
      <c r="B402" t="s">
        <v>157</v>
      </c>
      <c r="C402" t="s">
        <v>165</v>
      </c>
      <c r="D402" t="s">
        <v>172</v>
      </c>
      <c r="E402" t="s">
        <v>143</v>
      </c>
      <c r="F402">
        <v>2021</v>
      </c>
      <c r="G402">
        <v>0</v>
      </c>
    </row>
    <row r="403" spans="1:7" hidden="1">
      <c r="A403" t="s">
        <v>156</v>
      </c>
      <c r="B403" t="s">
        <v>157</v>
      </c>
      <c r="C403" t="s">
        <v>165</v>
      </c>
      <c r="D403" t="s">
        <v>172</v>
      </c>
      <c r="E403" t="s">
        <v>144</v>
      </c>
      <c r="F403">
        <v>2021</v>
      </c>
      <c r="G403">
        <v>0</v>
      </c>
    </row>
    <row r="404" spans="1:7" hidden="1">
      <c r="A404" t="s">
        <v>156</v>
      </c>
      <c r="B404" t="s">
        <v>157</v>
      </c>
      <c r="C404" t="s">
        <v>165</v>
      </c>
      <c r="D404" t="s">
        <v>172</v>
      </c>
      <c r="E404" t="s">
        <v>145</v>
      </c>
      <c r="F404">
        <v>2021</v>
      </c>
      <c r="G404">
        <v>0</v>
      </c>
    </row>
    <row r="405" spans="1:7">
      <c r="A405" t="s">
        <v>156</v>
      </c>
      <c r="B405" t="s">
        <v>157</v>
      </c>
      <c r="C405" t="s">
        <v>165</v>
      </c>
      <c r="D405" t="s">
        <v>172</v>
      </c>
      <c r="E405" t="s">
        <v>147</v>
      </c>
      <c r="F405">
        <v>2021</v>
      </c>
      <c r="G405">
        <v>-1.4653799999999753</v>
      </c>
    </row>
    <row r="406" spans="1:7" hidden="1">
      <c r="A406" t="s">
        <v>156</v>
      </c>
      <c r="B406" t="s">
        <v>157</v>
      </c>
      <c r="C406" t="s">
        <v>165</v>
      </c>
      <c r="D406" t="s">
        <v>172</v>
      </c>
      <c r="E406" t="s">
        <v>149</v>
      </c>
      <c r="F406">
        <v>2021</v>
      </c>
      <c r="G406">
        <v>0</v>
      </c>
    </row>
    <row r="407" spans="1:7" hidden="1">
      <c r="A407" t="s">
        <v>156</v>
      </c>
      <c r="B407" t="s">
        <v>157</v>
      </c>
      <c r="C407" t="s">
        <v>165</v>
      </c>
      <c r="D407" t="s">
        <v>172</v>
      </c>
      <c r="E407" t="s">
        <v>150</v>
      </c>
      <c r="F407">
        <v>2021</v>
      </c>
      <c r="G407">
        <v>0</v>
      </c>
    </row>
    <row r="408" spans="1:7" hidden="1">
      <c r="A408" t="s">
        <v>156</v>
      </c>
      <c r="B408" t="s">
        <v>157</v>
      </c>
      <c r="C408" t="s">
        <v>165</v>
      </c>
      <c r="D408" t="s">
        <v>164</v>
      </c>
      <c r="E408" t="s">
        <v>112</v>
      </c>
      <c r="F408">
        <v>2021</v>
      </c>
      <c r="G408">
        <v>0</v>
      </c>
    </row>
    <row r="409" spans="1:7" hidden="1">
      <c r="A409" t="s">
        <v>156</v>
      </c>
      <c r="B409" t="s">
        <v>157</v>
      </c>
      <c r="C409" t="s">
        <v>165</v>
      </c>
      <c r="D409" t="s">
        <v>164</v>
      </c>
      <c r="E409" t="s">
        <v>114</v>
      </c>
      <c r="F409">
        <v>2021</v>
      </c>
      <c r="G409">
        <v>0</v>
      </c>
    </row>
    <row r="410" spans="1:7" hidden="1">
      <c r="A410" t="s">
        <v>156</v>
      </c>
      <c r="B410" t="s">
        <v>157</v>
      </c>
      <c r="C410" t="s">
        <v>165</v>
      </c>
      <c r="D410" t="s">
        <v>164</v>
      </c>
      <c r="E410" t="s">
        <v>115</v>
      </c>
      <c r="F410">
        <v>2021</v>
      </c>
      <c r="G410">
        <v>0</v>
      </c>
    </row>
    <row r="411" spans="1:7">
      <c r="A411" t="s">
        <v>156</v>
      </c>
      <c r="B411" t="s">
        <v>157</v>
      </c>
      <c r="C411" t="s">
        <v>165</v>
      </c>
      <c r="D411" t="s">
        <v>164</v>
      </c>
      <c r="E411" t="s">
        <v>116</v>
      </c>
      <c r="F411">
        <v>2021</v>
      </c>
      <c r="G411">
        <v>57.442895999999024</v>
      </c>
    </row>
    <row r="412" spans="1:7" hidden="1">
      <c r="A412" t="s">
        <v>156</v>
      </c>
      <c r="B412" t="s">
        <v>157</v>
      </c>
      <c r="C412" t="s">
        <v>165</v>
      </c>
      <c r="D412" t="s">
        <v>164</v>
      </c>
      <c r="E412" t="s">
        <v>118</v>
      </c>
      <c r="F412">
        <v>2021</v>
      </c>
      <c r="G412">
        <v>0</v>
      </c>
    </row>
    <row r="413" spans="1:7">
      <c r="A413" t="s">
        <v>156</v>
      </c>
      <c r="B413" t="s">
        <v>157</v>
      </c>
      <c r="C413" t="s">
        <v>165</v>
      </c>
      <c r="D413" t="s">
        <v>164</v>
      </c>
      <c r="E413" t="s">
        <v>119</v>
      </c>
      <c r="F413">
        <v>2021</v>
      </c>
      <c r="G413">
        <v>7.0966259999998798</v>
      </c>
    </row>
    <row r="414" spans="1:7">
      <c r="A414" t="s">
        <v>156</v>
      </c>
      <c r="B414" t="s">
        <v>157</v>
      </c>
      <c r="C414" t="s">
        <v>165</v>
      </c>
      <c r="D414" t="s">
        <v>164</v>
      </c>
      <c r="E414" t="s">
        <v>120</v>
      </c>
      <c r="F414">
        <v>2021</v>
      </c>
      <c r="G414">
        <v>2.9391335999999502</v>
      </c>
    </row>
    <row r="415" spans="1:7">
      <c r="A415" t="s">
        <v>156</v>
      </c>
      <c r="B415" t="s">
        <v>157</v>
      </c>
      <c r="C415" t="s">
        <v>165</v>
      </c>
      <c r="D415" t="s">
        <v>164</v>
      </c>
      <c r="E415" t="s">
        <v>122</v>
      </c>
      <c r="F415">
        <v>2021</v>
      </c>
      <c r="G415">
        <v>27.381671999999536</v>
      </c>
    </row>
    <row r="416" spans="1:7">
      <c r="A416" t="s">
        <v>156</v>
      </c>
      <c r="B416" t="s">
        <v>157</v>
      </c>
      <c r="C416" t="s">
        <v>165</v>
      </c>
      <c r="D416" t="s">
        <v>164</v>
      </c>
      <c r="E416" t="s">
        <v>125</v>
      </c>
      <c r="F416">
        <v>2021</v>
      </c>
      <c r="G416">
        <v>-4.1867999999999289E-3</v>
      </c>
    </row>
    <row r="417" spans="1:7">
      <c r="A417" t="s">
        <v>156</v>
      </c>
      <c r="B417" t="s">
        <v>157</v>
      </c>
      <c r="C417" t="s">
        <v>165</v>
      </c>
      <c r="D417" t="s">
        <v>164</v>
      </c>
      <c r="E417" t="s">
        <v>127</v>
      </c>
      <c r="F417">
        <v>2021</v>
      </c>
      <c r="G417">
        <v>0.15909839999999731</v>
      </c>
    </row>
    <row r="418" spans="1:7" hidden="1">
      <c r="A418" t="s">
        <v>156</v>
      </c>
      <c r="B418" t="s">
        <v>157</v>
      </c>
      <c r="C418" t="s">
        <v>165</v>
      </c>
      <c r="D418" t="s">
        <v>164</v>
      </c>
      <c r="E418" t="s">
        <v>128</v>
      </c>
      <c r="F418">
        <v>2021</v>
      </c>
      <c r="G418">
        <v>0</v>
      </c>
    </row>
    <row r="419" spans="1:7">
      <c r="A419" t="s">
        <v>156</v>
      </c>
      <c r="B419" t="s">
        <v>157</v>
      </c>
      <c r="C419" t="s">
        <v>165</v>
      </c>
      <c r="D419" t="s">
        <v>164</v>
      </c>
      <c r="E419" t="s">
        <v>130</v>
      </c>
      <c r="F419">
        <v>2021</v>
      </c>
      <c r="G419">
        <v>5.078588399999914</v>
      </c>
    </row>
    <row r="420" spans="1:7">
      <c r="A420" t="s">
        <v>156</v>
      </c>
      <c r="B420" t="s">
        <v>157</v>
      </c>
      <c r="C420" t="s">
        <v>165</v>
      </c>
      <c r="D420" t="s">
        <v>164</v>
      </c>
      <c r="E420" t="s">
        <v>131</v>
      </c>
      <c r="F420">
        <v>2021</v>
      </c>
      <c r="G420">
        <v>25.991654399999558</v>
      </c>
    </row>
    <row r="421" spans="1:7">
      <c r="A421" t="s">
        <v>156</v>
      </c>
      <c r="B421" t="s">
        <v>157</v>
      </c>
      <c r="C421" t="s">
        <v>165</v>
      </c>
      <c r="D421" t="s">
        <v>164</v>
      </c>
      <c r="E421" t="s">
        <v>132</v>
      </c>
      <c r="F421">
        <v>2021</v>
      </c>
      <c r="G421">
        <v>1.9301147999999673</v>
      </c>
    </row>
    <row r="422" spans="1:7" hidden="1">
      <c r="A422" t="s">
        <v>156</v>
      </c>
      <c r="B422" t="s">
        <v>157</v>
      </c>
      <c r="C422" t="s">
        <v>165</v>
      </c>
      <c r="D422" t="s">
        <v>164</v>
      </c>
      <c r="E422" t="s">
        <v>133</v>
      </c>
      <c r="F422">
        <v>2021</v>
      </c>
      <c r="G422">
        <v>0</v>
      </c>
    </row>
    <row r="423" spans="1:7" hidden="1">
      <c r="A423" t="s">
        <v>156</v>
      </c>
      <c r="B423" t="s">
        <v>157</v>
      </c>
      <c r="C423" t="s">
        <v>165</v>
      </c>
      <c r="D423" t="s">
        <v>164</v>
      </c>
      <c r="E423" t="s">
        <v>134</v>
      </c>
      <c r="F423">
        <v>2021</v>
      </c>
      <c r="G423">
        <v>0</v>
      </c>
    </row>
    <row r="424" spans="1:7">
      <c r="A424" t="s">
        <v>156</v>
      </c>
      <c r="B424" t="s">
        <v>157</v>
      </c>
      <c r="C424" t="s">
        <v>165</v>
      </c>
      <c r="D424" t="s">
        <v>164</v>
      </c>
      <c r="E424" t="s">
        <v>135</v>
      </c>
      <c r="F424">
        <v>2021</v>
      </c>
      <c r="G424">
        <v>1.3774571999999765</v>
      </c>
    </row>
    <row r="425" spans="1:7">
      <c r="A425" t="s">
        <v>156</v>
      </c>
      <c r="B425" t="s">
        <v>157</v>
      </c>
      <c r="C425" t="s">
        <v>165</v>
      </c>
      <c r="D425" t="s">
        <v>164</v>
      </c>
      <c r="E425" t="s">
        <v>136</v>
      </c>
      <c r="F425">
        <v>2021</v>
      </c>
      <c r="G425">
        <v>-89.823607199998477</v>
      </c>
    </row>
    <row r="426" spans="1:7" hidden="1">
      <c r="A426" t="s">
        <v>156</v>
      </c>
      <c r="B426" t="s">
        <v>157</v>
      </c>
      <c r="C426" t="s">
        <v>165</v>
      </c>
      <c r="D426" t="s">
        <v>164</v>
      </c>
      <c r="E426" t="s">
        <v>138</v>
      </c>
      <c r="F426">
        <v>2021</v>
      </c>
      <c r="G426">
        <v>0</v>
      </c>
    </row>
    <row r="427" spans="1:7">
      <c r="A427" t="s">
        <v>156</v>
      </c>
      <c r="B427" t="s">
        <v>157</v>
      </c>
      <c r="C427" t="s">
        <v>165</v>
      </c>
      <c r="D427" t="s">
        <v>164</v>
      </c>
      <c r="E427" t="s">
        <v>139</v>
      </c>
      <c r="F427">
        <v>2021</v>
      </c>
      <c r="G427">
        <v>-6.6988799999998863E-2</v>
      </c>
    </row>
    <row r="428" spans="1:7">
      <c r="A428" t="s">
        <v>156</v>
      </c>
      <c r="B428" t="s">
        <v>157</v>
      </c>
      <c r="C428" t="s">
        <v>165</v>
      </c>
      <c r="D428" t="s">
        <v>164</v>
      </c>
      <c r="E428" t="s">
        <v>140</v>
      </c>
      <c r="F428">
        <v>2021</v>
      </c>
      <c r="G428">
        <v>-8.3735999999998575E-2</v>
      </c>
    </row>
    <row r="429" spans="1:7">
      <c r="A429" t="s">
        <v>156</v>
      </c>
      <c r="B429" t="s">
        <v>157</v>
      </c>
      <c r="C429" t="s">
        <v>165</v>
      </c>
      <c r="D429" t="s">
        <v>164</v>
      </c>
      <c r="E429" t="s">
        <v>141</v>
      </c>
      <c r="F429">
        <v>2021</v>
      </c>
      <c r="G429">
        <v>-1.7417087999999705</v>
      </c>
    </row>
    <row r="430" spans="1:7">
      <c r="A430" t="s">
        <v>156</v>
      </c>
      <c r="B430" t="s">
        <v>157</v>
      </c>
      <c r="C430" t="s">
        <v>165</v>
      </c>
      <c r="D430" t="s">
        <v>164</v>
      </c>
      <c r="E430" t="s">
        <v>142</v>
      </c>
      <c r="F430">
        <v>2021</v>
      </c>
      <c r="G430">
        <v>-17.969745599999694</v>
      </c>
    </row>
    <row r="431" spans="1:7">
      <c r="A431" t="s">
        <v>156</v>
      </c>
      <c r="B431" t="s">
        <v>157</v>
      </c>
      <c r="C431" t="s">
        <v>165</v>
      </c>
      <c r="D431" t="s">
        <v>164</v>
      </c>
      <c r="E431" t="s">
        <v>143</v>
      </c>
      <c r="F431">
        <v>2021</v>
      </c>
      <c r="G431">
        <v>-14.306295599999757</v>
      </c>
    </row>
    <row r="432" spans="1:7" hidden="1">
      <c r="A432" t="s">
        <v>156</v>
      </c>
      <c r="B432" t="s">
        <v>157</v>
      </c>
      <c r="C432" t="s">
        <v>165</v>
      </c>
      <c r="D432" t="s">
        <v>164</v>
      </c>
      <c r="E432" t="s">
        <v>144</v>
      </c>
      <c r="F432">
        <v>2021</v>
      </c>
      <c r="G432">
        <v>0</v>
      </c>
    </row>
    <row r="433" spans="1:7">
      <c r="A433" t="s">
        <v>156</v>
      </c>
      <c r="B433" t="s">
        <v>157</v>
      </c>
      <c r="C433" t="s">
        <v>165</v>
      </c>
      <c r="D433" t="s">
        <v>164</v>
      </c>
      <c r="E433" t="s">
        <v>145</v>
      </c>
      <c r="F433">
        <v>2021</v>
      </c>
      <c r="G433">
        <v>-21.122405999999643</v>
      </c>
    </row>
    <row r="434" spans="1:7">
      <c r="A434" t="s">
        <v>156</v>
      </c>
      <c r="B434" t="s">
        <v>157</v>
      </c>
      <c r="C434" t="s">
        <v>165</v>
      </c>
      <c r="D434" t="s">
        <v>164</v>
      </c>
      <c r="E434" t="s">
        <v>147</v>
      </c>
      <c r="F434">
        <v>2021</v>
      </c>
      <c r="G434">
        <v>-3.2824511999999446</v>
      </c>
    </row>
    <row r="435" spans="1:7">
      <c r="A435" t="s">
        <v>156</v>
      </c>
      <c r="B435" t="s">
        <v>157</v>
      </c>
      <c r="C435" t="s">
        <v>165</v>
      </c>
      <c r="D435" t="s">
        <v>164</v>
      </c>
      <c r="E435" t="s">
        <v>149</v>
      </c>
      <c r="F435">
        <v>2021</v>
      </c>
      <c r="G435">
        <v>1.4946875999999747</v>
      </c>
    </row>
    <row r="436" spans="1:7">
      <c r="A436" t="s">
        <v>156</v>
      </c>
      <c r="B436" t="s">
        <v>157</v>
      </c>
      <c r="C436" t="s">
        <v>165</v>
      </c>
      <c r="D436" t="s">
        <v>164</v>
      </c>
      <c r="E436" t="s">
        <v>150</v>
      </c>
      <c r="F436">
        <v>2021</v>
      </c>
      <c r="G436">
        <v>-17.50919759999967</v>
      </c>
    </row>
    <row r="437" spans="1:7" hidden="1">
      <c r="A437" t="s">
        <v>156</v>
      </c>
      <c r="B437" t="s">
        <v>157</v>
      </c>
      <c r="C437" t="s">
        <v>173</v>
      </c>
      <c r="D437" t="s">
        <v>164</v>
      </c>
      <c r="E437" t="s">
        <v>112</v>
      </c>
      <c r="F437">
        <v>2021</v>
      </c>
      <c r="G437">
        <v>0</v>
      </c>
    </row>
    <row r="438" spans="1:7" hidden="1">
      <c r="A438" t="s">
        <v>156</v>
      </c>
      <c r="B438" t="s">
        <v>157</v>
      </c>
      <c r="C438" t="s">
        <v>173</v>
      </c>
      <c r="D438" t="s">
        <v>164</v>
      </c>
      <c r="E438" t="s">
        <v>114</v>
      </c>
      <c r="F438">
        <v>2021</v>
      </c>
      <c r="G438">
        <v>0</v>
      </c>
    </row>
    <row r="439" spans="1:7" hidden="1">
      <c r="A439" t="s">
        <v>156</v>
      </c>
      <c r="B439" t="s">
        <v>157</v>
      </c>
      <c r="C439" t="s">
        <v>173</v>
      </c>
      <c r="D439" t="s">
        <v>164</v>
      </c>
      <c r="E439" t="s">
        <v>115</v>
      </c>
      <c r="F439">
        <v>2021</v>
      </c>
      <c r="G439">
        <v>0</v>
      </c>
    </row>
    <row r="440" spans="1:7">
      <c r="A440" t="s">
        <v>156</v>
      </c>
      <c r="B440" t="s">
        <v>157</v>
      </c>
      <c r="C440" t="s">
        <v>173</v>
      </c>
      <c r="D440" t="s">
        <v>164</v>
      </c>
      <c r="E440" t="s">
        <v>116</v>
      </c>
      <c r="F440">
        <v>2021</v>
      </c>
      <c r="G440">
        <v>1.4444459999999755</v>
      </c>
    </row>
    <row r="441" spans="1:7" hidden="1">
      <c r="A441" t="s">
        <v>156</v>
      </c>
      <c r="B441" t="s">
        <v>157</v>
      </c>
      <c r="C441" t="s">
        <v>173</v>
      </c>
      <c r="D441" t="s">
        <v>164</v>
      </c>
      <c r="E441" t="s">
        <v>118</v>
      </c>
      <c r="F441">
        <v>2021</v>
      </c>
      <c r="G441">
        <v>0</v>
      </c>
    </row>
    <row r="442" spans="1:7">
      <c r="A442" t="s">
        <v>156</v>
      </c>
      <c r="B442" t="s">
        <v>157</v>
      </c>
      <c r="C442" t="s">
        <v>173</v>
      </c>
      <c r="D442" t="s">
        <v>164</v>
      </c>
      <c r="E442" t="s">
        <v>119</v>
      </c>
      <c r="F442">
        <v>2021</v>
      </c>
      <c r="G442">
        <v>0.80805239999998635</v>
      </c>
    </row>
    <row r="443" spans="1:7">
      <c r="A443" t="s">
        <v>156</v>
      </c>
      <c r="B443" t="s">
        <v>157</v>
      </c>
      <c r="C443" t="s">
        <v>173</v>
      </c>
      <c r="D443" t="s">
        <v>164</v>
      </c>
      <c r="E443" t="s">
        <v>120</v>
      </c>
      <c r="F443">
        <v>2021</v>
      </c>
      <c r="G443">
        <v>2.8177163999999522</v>
      </c>
    </row>
    <row r="444" spans="1:7">
      <c r="A444" t="s">
        <v>156</v>
      </c>
      <c r="B444" t="s">
        <v>157</v>
      </c>
      <c r="C444" t="s">
        <v>173</v>
      </c>
      <c r="D444" t="s">
        <v>164</v>
      </c>
      <c r="E444" t="s">
        <v>122</v>
      </c>
      <c r="F444">
        <v>2021</v>
      </c>
      <c r="G444">
        <v>4.1867999999999289E-3</v>
      </c>
    </row>
    <row r="445" spans="1:7" hidden="1">
      <c r="A445" t="s">
        <v>156</v>
      </c>
      <c r="B445" t="s">
        <v>157</v>
      </c>
      <c r="C445" t="s">
        <v>173</v>
      </c>
      <c r="D445" t="s">
        <v>164</v>
      </c>
      <c r="E445" t="s">
        <v>125</v>
      </c>
      <c r="F445">
        <v>2021</v>
      </c>
      <c r="G445">
        <v>0</v>
      </c>
    </row>
    <row r="446" spans="1:7" hidden="1">
      <c r="A446" t="s">
        <v>156</v>
      </c>
      <c r="B446" t="s">
        <v>157</v>
      </c>
      <c r="C446" t="s">
        <v>173</v>
      </c>
      <c r="D446" t="s">
        <v>164</v>
      </c>
      <c r="E446" t="s">
        <v>127</v>
      </c>
      <c r="F446">
        <v>2021</v>
      </c>
      <c r="G446">
        <v>0</v>
      </c>
    </row>
    <row r="447" spans="1:7" hidden="1">
      <c r="A447" t="s">
        <v>156</v>
      </c>
      <c r="B447" t="s">
        <v>157</v>
      </c>
      <c r="C447" t="s">
        <v>173</v>
      </c>
      <c r="D447" t="s">
        <v>164</v>
      </c>
      <c r="E447" t="s">
        <v>128</v>
      </c>
      <c r="F447">
        <v>2021</v>
      </c>
      <c r="G447">
        <v>0</v>
      </c>
    </row>
    <row r="448" spans="1:7">
      <c r="A448" t="s">
        <v>156</v>
      </c>
      <c r="B448" t="s">
        <v>157</v>
      </c>
      <c r="C448" t="s">
        <v>173</v>
      </c>
      <c r="D448" t="s">
        <v>164</v>
      </c>
      <c r="E448" t="s">
        <v>130</v>
      </c>
      <c r="F448">
        <v>2021</v>
      </c>
      <c r="G448">
        <v>3.3494399999999432E-2</v>
      </c>
    </row>
    <row r="449" spans="1:7">
      <c r="A449" t="s">
        <v>156</v>
      </c>
      <c r="B449" t="s">
        <v>157</v>
      </c>
      <c r="C449" t="s">
        <v>173</v>
      </c>
      <c r="D449" t="s">
        <v>164</v>
      </c>
      <c r="E449" t="s">
        <v>131</v>
      </c>
      <c r="F449">
        <v>2021</v>
      </c>
      <c r="G449">
        <v>3.768119999999936E-2</v>
      </c>
    </row>
    <row r="450" spans="1:7" hidden="1">
      <c r="A450" t="s">
        <v>156</v>
      </c>
      <c r="B450" t="s">
        <v>157</v>
      </c>
      <c r="C450" t="s">
        <v>173</v>
      </c>
      <c r="D450" t="s">
        <v>164</v>
      </c>
      <c r="E450" t="s">
        <v>132</v>
      </c>
      <c r="F450">
        <v>2021</v>
      </c>
      <c r="G450">
        <v>0</v>
      </c>
    </row>
    <row r="451" spans="1:7" hidden="1">
      <c r="A451" t="s">
        <v>156</v>
      </c>
      <c r="B451" t="s">
        <v>157</v>
      </c>
      <c r="C451" t="s">
        <v>173</v>
      </c>
      <c r="D451" t="s">
        <v>164</v>
      </c>
      <c r="E451" t="s">
        <v>133</v>
      </c>
      <c r="F451">
        <v>2021</v>
      </c>
      <c r="G451">
        <v>0</v>
      </c>
    </row>
    <row r="452" spans="1:7" hidden="1">
      <c r="A452" t="s">
        <v>156</v>
      </c>
      <c r="B452" t="s">
        <v>157</v>
      </c>
      <c r="C452" t="s">
        <v>173</v>
      </c>
      <c r="D452" t="s">
        <v>164</v>
      </c>
      <c r="E452" t="s">
        <v>134</v>
      </c>
      <c r="F452">
        <v>2021</v>
      </c>
      <c r="G452">
        <v>0</v>
      </c>
    </row>
    <row r="453" spans="1:7">
      <c r="A453" t="s">
        <v>156</v>
      </c>
      <c r="B453" t="s">
        <v>157</v>
      </c>
      <c r="C453" t="s">
        <v>173</v>
      </c>
      <c r="D453" t="s">
        <v>164</v>
      </c>
      <c r="E453" t="s">
        <v>135</v>
      </c>
      <c r="F453">
        <v>2021</v>
      </c>
      <c r="G453">
        <v>1.3774571999999765</v>
      </c>
    </row>
    <row r="454" spans="1:7" hidden="1">
      <c r="A454" t="s">
        <v>156</v>
      </c>
      <c r="B454" t="s">
        <v>157</v>
      </c>
      <c r="C454" t="s">
        <v>173</v>
      </c>
      <c r="D454" t="s">
        <v>164</v>
      </c>
      <c r="E454" t="s">
        <v>136</v>
      </c>
      <c r="F454">
        <v>2021</v>
      </c>
      <c r="G454">
        <v>0</v>
      </c>
    </row>
    <row r="455" spans="1:7" hidden="1">
      <c r="A455" t="s">
        <v>156</v>
      </c>
      <c r="B455" t="s">
        <v>157</v>
      </c>
      <c r="C455" t="s">
        <v>173</v>
      </c>
      <c r="D455" t="s">
        <v>164</v>
      </c>
      <c r="E455" t="s">
        <v>138</v>
      </c>
      <c r="F455">
        <v>2021</v>
      </c>
      <c r="G455">
        <v>0</v>
      </c>
    </row>
    <row r="456" spans="1:7">
      <c r="A456" t="s">
        <v>156</v>
      </c>
      <c r="B456" t="s">
        <v>157</v>
      </c>
      <c r="C456" t="s">
        <v>173</v>
      </c>
      <c r="D456" t="s">
        <v>164</v>
      </c>
      <c r="E456" t="s">
        <v>139</v>
      </c>
      <c r="F456">
        <v>2021</v>
      </c>
      <c r="G456">
        <v>0.70338239999998808</v>
      </c>
    </row>
    <row r="457" spans="1:7" hidden="1">
      <c r="A457" t="s">
        <v>156</v>
      </c>
      <c r="B457" t="s">
        <v>157</v>
      </c>
      <c r="C457" t="s">
        <v>173</v>
      </c>
      <c r="D457" t="s">
        <v>164</v>
      </c>
      <c r="E457" t="s">
        <v>140</v>
      </c>
      <c r="F457">
        <v>2021</v>
      </c>
      <c r="G457">
        <v>0</v>
      </c>
    </row>
    <row r="458" spans="1:7">
      <c r="A458" t="s">
        <v>156</v>
      </c>
      <c r="B458" t="s">
        <v>157</v>
      </c>
      <c r="C458" t="s">
        <v>173</v>
      </c>
      <c r="D458" t="s">
        <v>164</v>
      </c>
      <c r="E458" t="s">
        <v>141</v>
      </c>
      <c r="F458">
        <v>2021</v>
      </c>
      <c r="G458">
        <v>4.1867999999999289E-3</v>
      </c>
    </row>
    <row r="459" spans="1:7" hidden="1">
      <c r="A459" t="s">
        <v>156</v>
      </c>
      <c r="B459" t="s">
        <v>157</v>
      </c>
      <c r="C459" t="s">
        <v>173</v>
      </c>
      <c r="D459" t="s">
        <v>164</v>
      </c>
      <c r="E459" t="s">
        <v>142</v>
      </c>
      <c r="F459">
        <v>2021</v>
      </c>
      <c r="G459">
        <v>0</v>
      </c>
    </row>
    <row r="460" spans="1:7" hidden="1">
      <c r="A460" t="s">
        <v>156</v>
      </c>
      <c r="B460" t="s">
        <v>157</v>
      </c>
      <c r="C460" t="s">
        <v>173</v>
      </c>
      <c r="D460" t="s">
        <v>164</v>
      </c>
      <c r="E460" t="s">
        <v>143</v>
      </c>
      <c r="F460">
        <v>2021</v>
      </c>
      <c r="G460">
        <v>0</v>
      </c>
    </row>
    <row r="461" spans="1:7" hidden="1">
      <c r="A461" t="s">
        <v>156</v>
      </c>
      <c r="B461" t="s">
        <v>157</v>
      </c>
      <c r="C461" t="s">
        <v>173</v>
      </c>
      <c r="D461" t="s">
        <v>164</v>
      </c>
      <c r="E461" t="s">
        <v>144</v>
      </c>
      <c r="F461">
        <v>2021</v>
      </c>
      <c r="G461">
        <v>0</v>
      </c>
    </row>
    <row r="462" spans="1:7" hidden="1">
      <c r="A462" t="s">
        <v>156</v>
      </c>
      <c r="B462" t="s">
        <v>157</v>
      </c>
      <c r="C462" t="s">
        <v>173</v>
      </c>
      <c r="D462" t="s">
        <v>164</v>
      </c>
      <c r="E462" t="s">
        <v>145</v>
      </c>
      <c r="F462">
        <v>2021</v>
      </c>
      <c r="G462">
        <v>0</v>
      </c>
    </row>
    <row r="463" spans="1:7" hidden="1">
      <c r="A463" t="s">
        <v>156</v>
      </c>
      <c r="B463" t="s">
        <v>157</v>
      </c>
      <c r="C463" t="s">
        <v>173</v>
      </c>
      <c r="D463" t="s">
        <v>164</v>
      </c>
      <c r="E463" t="s">
        <v>147</v>
      </c>
      <c r="F463">
        <v>2021</v>
      </c>
      <c r="G463">
        <v>0</v>
      </c>
    </row>
    <row r="464" spans="1:7" hidden="1">
      <c r="A464" t="s">
        <v>156</v>
      </c>
      <c r="B464" t="s">
        <v>157</v>
      </c>
      <c r="C464" t="s">
        <v>173</v>
      </c>
      <c r="D464" t="s">
        <v>164</v>
      </c>
      <c r="E464" t="s">
        <v>149</v>
      </c>
      <c r="F464">
        <v>2021</v>
      </c>
      <c r="G464">
        <v>0</v>
      </c>
    </row>
    <row r="465" spans="1:7">
      <c r="A465" t="s">
        <v>156</v>
      </c>
      <c r="B465" t="s">
        <v>157</v>
      </c>
      <c r="C465" t="s">
        <v>173</v>
      </c>
      <c r="D465" t="s">
        <v>164</v>
      </c>
      <c r="E465" t="s">
        <v>150</v>
      </c>
      <c r="F465">
        <v>2021</v>
      </c>
      <c r="G465">
        <v>7.2306035999998768</v>
      </c>
    </row>
    <row r="466" spans="1:7" hidden="1">
      <c r="A466" t="s">
        <v>156</v>
      </c>
      <c r="B466" t="s">
        <v>157</v>
      </c>
      <c r="C466" t="s">
        <v>174</v>
      </c>
      <c r="D466" t="s">
        <v>164</v>
      </c>
      <c r="E466" t="s">
        <v>112</v>
      </c>
      <c r="F466">
        <v>2021</v>
      </c>
      <c r="G466">
        <v>0</v>
      </c>
    </row>
    <row r="467" spans="1:7" hidden="1">
      <c r="A467" t="s">
        <v>156</v>
      </c>
      <c r="B467" t="s">
        <v>157</v>
      </c>
      <c r="C467" t="s">
        <v>174</v>
      </c>
      <c r="D467" t="s">
        <v>164</v>
      </c>
      <c r="E467" t="s">
        <v>114</v>
      </c>
      <c r="F467">
        <v>2021</v>
      </c>
      <c r="G467">
        <v>0</v>
      </c>
    </row>
    <row r="468" spans="1:7" hidden="1">
      <c r="A468" t="s">
        <v>156</v>
      </c>
      <c r="B468" t="s">
        <v>157</v>
      </c>
      <c r="C468" t="s">
        <v>174</v>
      </c>
      <c r="D468" t="s">
        <v>164</v>
      </c>
      <c r="E468" t="s">
        <v>115</v>
      </c>
      <c r="F468">
        <v>2021</v>
      </c>
      <c r="G468">
        <v>0</v>
      </c>
    </row>
    <row r="469" spans="1:7">
      <c r="A469" t="s">
        <v>156</v>
      </c>
      <c r="B469" t="s">
        <v>157</v>
      </c>
      <c r="C469" t="s">
        <v>174</v>
      </c>
      <c r="D469" t="s">
        <v>164</v>
      </c>
      <c r="E469" t="s">
        <v>116</v>
      </c>
      <c r="F469">
        <v>2021</v>
      </c>
      <c r="G469">
        <v>-4.4421947999999247</v>
      </c>
    </row>
    <row r="470" spans="1:7" hidden="1">
      <c r="A470" t="s">
        <v>156</v>
      </c>
      <c r="B470" t="s">
        <v>157</v>
      </c>
      <c r="C470" t="s">
        <v>174</v>
      </c>
      <c r="D470" t="s">
        <v>164</v>
      </c>
      <c r="E470" t="s">
        <v>118</v>
      </c>
      <c r="F470">
        <v>2021</v>
      </c>
      <c r="G470">
        <v>0</v>
      </c>
    </row>
    <row r="471" spans="1:7" hidden="1">
      <c r="A471" t="s">
        <v>156</v>
      </c>
      <c r="B471" t="s">
        <v>157</v>
      </c>
      <c r="C471" t="s">
        <v>174</v>
      </c>
      <c r="D471" t="s">
        <v>164</v>
      </c>
      <c r="E471" t="s">
        <v>119</v>
      </c>
      <c r="F471">
        <v>2021</v>
      </c>
      <c r="G471">
        <v>0</v>
      </c>
    </row>
    <row r="472" spans="1:7" hidden="1">
      <c r="A472" t="s">
        <v>156</v>
      </c>
      <c r="B472" t="s">
        <v>157</v>
      </c>
      <c r="C472" t="s">
        <v>174</v>
      </c>
      <c r="D472" t="s">
        <v>164</v>
      </c>
      <c r="E472" t="s">
        <v>120</v>
      </c>
      <c r="F472">
        <v>2021</v>
      </c>
      <c r="G472">
        <v>0</v>
      </c>
    </row>
    <row r="473" spans="1:7">
      <c r="A473" t="s">
        <v>156</v>
      </c>
      <c r="B473" t="s">
        <v>157</v>
      </c>
      <c r="C473" t="s">
        <v>174</v>
      </c>
      <c r="D473" t="s">
        <v>164</v>
      </c>
      <c r="E473" t="s">
        <v>122</v>
      </c>
      <c r="F473">
        <v>2021</v>
      </c>
      <c r="G473">
        <v>-1.6747199999999716E-2</v>
      </c>
    </row>
    <row r="474" spans="1:7" hidden="1">
      <c r="A474" t="s">
        <v>156</v>
      </c>
      <c r="B474" t="s">
        <v>157</v>
      </c>
      <c r="C474" t="s">
        <v>174</v>
      </c>
      <c r="D474" t="s">
        <v>164</v>
      </c>
      <c r="E474" t="s">
        <v>125</v>
      </c>
      <c r="F474">
        <v>2021</v>
      </c>
      <c r="G474">
        <v>0</v>
      </c>
    </row>
    <row r="475" spans="1:7" hidden="1">
      <c r="A475" t="s">
        <v>156</v>
      </c>
      <c r="B475" t="s">
        <v>157</v>
      </c>
      <c r="C475" t="s">
        <v>174</v>
      </c>
      <c r="D475" t="s">
        <v>164</v>
      </c>
      <c r="E475" t="s">
        <v>127</v>
      </c>
      <c r="F475">
        <v>2021</v>
      </c>
      <c r="G475">
        <v>0</v>
      </c>
    </row>
    <row r="476" spans="1:7">
      <c r="A476" t="s">
        <v>156</v>
      </c>
      <c r="B476" t="s">
        <v>157</v>
      </c>
      <c r="C476" t="s">
        <v>174</v>
      </c>
      <c r="D476" t="s">
        <v>164</v>
      </c>
      <c r="E476" t="s">
        <v>128</v>
      </c>
      <c r="F476">
        <v>2021</v>
      </c>
      <c r="G476">
        <v>-4.1867999999999289E-3</v>
      </c>
    </row>
    <row r="477" spans="1:7">
      <c r="A477" t="s">
        <v>156</v>
      </c>
      <c r="B477" t="s">
        <v>157</v>
      </c>
      <c r="C477" t="s">
        <v>174</v>
      </c>
      <c r="D477" t="s">
        <v>164</v>
      </c>
      <c r="E477" t="s">
        <v>130</v>
      </c>
      <c r="F477">
        <v>2021</v>
      </c>
      <c r="G477">
        <v>-2.93075999999995E-2</v>
      </c>
    </row>
    <row r="478" spans="1:7">
      <c r="A478" t="s">
        <v>156</v>
      </c>
      <c r="B478" t="s">
        <v>157</v>
      </c>
      <c r="C478" t="s">
        <v>174</v>
      </c>
      <c r="D478" t="s">
        <v>164</v>
      </c>
      <c r="E478" t="s">
        <v>131</v>
      </c>
      <c r="F478">
        <v>2021</v>
      </c>
      <c r="G478">
        <v>-8.3735999999998579E-3</v>
      </c>
    </row>
    <row r="479" spans="1:7" hidden="1">
      <c r="A479" t="s">
        <v>156</v>
      </c>
      <c r="B479" t="s">
        <v>157</v>
      </c>
      <c r="C479" t="s">
        <v>174</v>
      </c>
      <c r="D479" t="s">
        <v>164</v>
      </c>
      <c r="E479" t="s">
        <v>132</v>
      </c>
      <c r="F479">
        <v>2021</v>
      </c>
      <c r="G479">
        <v>0</v>
      </c>
    </row>
    <row r="480" spans="1:7" hidden="1">
      <c r="A480" t="s">
        <v>156</v>
      </c>
      <c r="B480" t="s">
        <v>157</v>
      </c>
      <c r="C480" t="s">
        <v>174</v>
      </c>
      <c r="D480" t="s">
        <v>164</v>
      </c>
      <c r="E480" t="s">
        <v>133</v>
      </c>
      <c r="F480">
        <v>2021</v>
      </c>
      <c r="G480">
        <v>0</v>
      </c>
    </row>
    <row r="481" spans="1:7" hidden="1">
      <c r="A481" t="s">
        <v>156</v>
      </c>
      <c r="B481" t="s">
        <v>157</v>
      </c>
      <c r="C481" t="s">
        <v>174</v>
      </c>
      <c r="D481" t="s">
        <v>164</v>
      </c>
      <c r="E481" t="s">
        <v>134</v>
      </c>
      <c r="F481">
        <v>2021</v>
      </c>
      <c r="G481">
        <v>0</v>
      </c>
    </row>
    <row r="482" spans="1:7" hidden="1">
      <c r="A482" t="s">
        <v>156</v>
      </c>
      <c r="B482" t="s">
        <v>157</v>
      </c>
      <c r="C482" t="s">
        <v>174</v>
      </c>
      <c r="D482" t="s">
        <v>164</v>
      </c>
      <c r="E482" t="s">
        <v>135</v>
      </c>
      <c r="F482">
        <v>2021</v>
      </c>
      <c r="G482">
        <v>0</v>
      </c>
    </row>
    <row r="483" spans="1:7">
      <c r="A483" t="s">
        <v>156</v>
      </c>
      <c r="B483" t="s">
        <v>157</v>
      </c>
      <c r="C483" t="s">
        <v>174</v>
      </c>
      <c r="D483" t="s">
        <v>164</v>
      </c>
      <c r="E483" t="s">
        <v>136</v>
      </c>
      <c r="F483">
        <v>2021</v>
      </c>
      <c r="G483">
        <v>-4.1867999999999289E-3</v>
      </c>
    </row>
    <row r="484" spans="1:7" hidden="1">
      <c r="A484" t="s">
        <v>156</v>
      </c>
      <c r="B484" t="s">
        <v>157</v>
      </c>
      <c r="C484" t="s">
        <v>174</v>
      </c>
      <c r="D484" t="s">
        <v>164</v>
      </c>
      <c r="E484" t="s">
        <v>138</v>
      </c>
      <c r="F484">
        <v>2021</v>
      </c>
      <c r="G484">
        <v>0</v>
      </c>
    </row>
    <row r="485" spans="1:7">
      <c r="A485" t="s">
        <v>156</v>
      </c>
      <c r="B485" t="s">
        <v>157</v>
      </c>
      <c r="C485" t="s">
        <v>174</v>
      </c>
      <c r="D485" t="s">
        <v>164</v>
      </c>
      <c r="E485" t="s">
        <v>139</v>
      </c>
      <c r="F485">
        <v>2021</v>
      </c>
      <c r="G485">
        <v>-5.0241599999999144E-2</v>
      </c>
    </row>
    <row r="486" spans="1:7" hidden="1">
      <c r="A486" t="s">
        <v>156</v>
      </c>
      <c r="B486" t="s">
        <v>157</v>
      </c>
      <c r="C486" t="s">
        <v>174</v>
      </c>
      <c r="D486" t="s">
        <v>164</v>
      </c>
      <c r="E486" t="s">
        <v>140</v>
      </c>
      <c r="F486">
        <v>2021</v>
      </c>
      <c r="G486">
        <v>0</v>
      </c>
    </row>
    <row r="487" spans="1:7" hidden="1">
      <c r="A487" t="s">
        <v>156</v>
      </c>
      <c r="B487" t="s">
        <v>157</v>
      </c>
      <c r="C487" t="s">
        <v>174</v>
      </c>
      <c r="D487" t="s">
        <v>164</v>
      </c>
      <c r="E487" t="s">
        <v>141</v>
      </c>
      <c r="F487">
        <v>2021</v>
      </c>
      <c r="G487">
        <v>0</v>
      </c>
    </row>
    <row r="488" spans="1:7" hidden="1">
      <c r="A488" t="s">
        <v>156</v>
      </c>
      <c r="B488" t="s">
        <v>157</v>
      </c>
      <c r="C488" t="s">
        <v>174</v>
      </c>
      <c r="D488" t="s">
        <v>164</v>
      </c>
      <c r="E488" t="s">
        <v>142</v>
      </c>
      <c r="F488">
        <v>2021</v>
      </c>
      <c r="G488">
        <v>0</v>
      </c>
    </row>
    <row r="489" spans="1:7" hidden="1">
      <c r="A489" t="s">
        <v>156</v>
      </c>
      <c r="B489" t="s">
        <v>157</v>
      </c>
      <c r="C489" t="s">
        <v>174</v>
      </c>
      <c r="D489" t="s">
        <v>164</v>
      </c>
      <c r="E489" t="s">
        <v>143</v>
      </c>
      <c r="F489">
        <v>2021</v>
      </c>
      <c r="G489">
        <v>0</v>
      </c>
    </row>
    <row r="490" spans="1:7" hidden="1">
      <c r="A490" t="s">
        <v>156</v>
      </c>
      <c r="B490" t="s">
        <v>157</v>
      </c>
      <c r="C490" t="s">
        <v>174</v>
      </c>
      <c r="D490" t="s">
        <v>164</v>
      </c>
      <c r="E490" t="s">
        <v>144</v>
      </c>
      <c r="F490">
        <v>2021</v>
      </c>
      <c r="G490">
        <v>0</v>
      </c>
    </row>
    <row r="491" spans="1:7" hidden="1">
      <c r="A491" t="s">
        <v>156</v>
      </c>
      <c r="B491" t="s">
        <v>157</v>
      </c>
      <c r="C491" t="s">
        <v>174</v>
      </c>
      <c r="D491" t="s">
        <v>164</v>
      </c>
      <c r="E491" t="s">
        <v>145</v>
      </c>
      <c r="F491">
        <v>2021</v>
      </c>
      <c r="G491">
        <v>0</v>
      </c>
    </row>
    <row r="492" spans="1:7" hidden="1">
      <c r="A492" t="s">
        <v>156</v>
      </c>
      <c r="B492" t="s">
        <v>157</v>
      </c>
      <c r="C492" t="s">
        <v>174</v>
      </c>
      <c r="D492" t="s">
        <v>164</v>
      </c>
      <c r="E492" t="s">
        <v>147</v>
      </c>
      <c r="F492">
        <v>2021</v>
      </c>
      <c r="G492">
        <v>0</v>
      </c>
    </row>
    <row r="493" spans="1:7">
      <c r="A493" t="s">
        <v>156</v>
      </c>
      <c r="B493" t="s">
        <v>157</v>
      </c>
      <c r="C493" t="s">
        <v>174</v>
      </c>
      <c r="D493" t="s">
        <v>164</v>
      </c>
      <c r="E493" t="s">
        <v>149</v>
      </c>
      <c r="F493">
        <v>2021</v>
      </c>
      <c r="G493">
        <v>-8.3735999999998579E-3</v>
      </c>
    </row>
    <row r="494" spans="1:7">
      <c r="A494" t="s">
        <v>156</v>
      </c>
      <c r="B494" t="s">
        <v>157</v>
      </c>
      <c r="C494" t="s">
        <v>174</v>
      </c>
      <c r="D494" t="s">
        <v>164</v>
      </c>
      <c r="E494" t="s">
        <v>150</v>
      </c>
      <c r="F494">
        <v>2021</v>
      </c>
      <c r="G494">
        <v>-4.5636119999999227</v>
      </c>
    </row>
    <row r="495" spans="1:7" hidden="1">
      <c r="A495" t="s">
        <v>156</v>
      </c>
      <c r="B495" t="s">
        <v>157</v>
      </c>
      <c r="C495" t="s">
        <v>175</v>
      </c>
      <c r="D495" t="s">
        <v>164</v>
      </c>
      <c r="E495" t="s">
        <v>112</v>
      </c>
      <c r="F495">
        <v>2021</v>
      </c>
      <c r="G495">
        <v>0</v>
      </c>
    </row>
    <row r="496" spans="1:7" hidden="1">
      <c r="A496" t="s">
        <v>156</v>
      </c>
      <c r="B496" t="s">
        <v>157</v>
      </c>
      <c r="C496" t="s">
        <v>175</v>
      </c>
      <c r="D496" t="s">
        <v>164</v>
      </c>
      <c r="E496" t="s">
        <v>114</v>
      </c>
      <c r="F496">
        <v>2021</v>
      </c>
      <c r="G496">
        <v>0</v>
      </c>
    </row>
    <row r="497" spans="1:7" hidden="1">
      <c r="A497" t="s">
        <v>156</v>
      </c>
      <c r="B497" t="s">
        <v>157</v>
      </c>
      <c r="C497" t="s">
        <v>175</v>
      </c>
      <c r="D497" t="s">
        <v>164</v>
      </c>
      <c r="E497" t="s">
        <v>115</v>
      </c>
      <c r="F497">
        <v>2021</v>
      </c>
      <c r="G497">
        <v>0</v>
      </c>
    </row>
    <row r="498" spans="1:7">
      <c r="A498" t="s">
        <v>156</v>
      </c>
      <c r="B498" t="s">
        <v>157</v>
      </c>
      <c r="C498" t="s">
        <v>175</v>
      </c>
      <c r="D498" t="s">
        <v>164</v>
      </c>
      <c r="E498" t="s">
        <v>116</v>
      </c>
      <c r="F498">
        <v>2021</v>
      </c>
      <c r="G498">
        <v>8.3735999999998579E-3</v>
      </c>
    </row>
    <row r="499" spans="1:7" hidden="1">
      <c r="A499" t="s">
        <v>156</v>
      </c>
      <c r="B499" t="s">
        <v>157</v>
      </c>
      <c r="C499" t="s">
        <v>175</v>
      </c>
      <c r="D499" t="s">
        <v>164</v>
      </c>
      <c r="E499" t="s">
        <v>118</v>
      </c>
      <c r="F499">
        <v>2021</v>
      </c>
      <c r="G499">
        <v>0</v>
      </c>
    </row>
    <row r="500" spans="1:7" hidden="1">
      <c r="A500" t="s">
        <v>156</v>
      </c>
      <c r="B500" t="s">
        <v>157</v>
      </c>
      <c r="C500" t="s">
        <v>175</v>
      </c>
      <c r="D500" t="s">
        <v>164</v>
      </c>
      <c r="E500" t="s">
        <v>119</v>
      </c>
      <c r="F500">
        <v>2021</v>
      </c>
      <c r="G500">
        <v>0</v>
      </c>
    </row>
    <row r="501" spans="1:7">
      <c r="A501" t="s">
        <v>156</v>
      </c>
      <c r="B501" t="s">
        <v>157</v>
      </c>
      <c r="C501" t="s">
        <v>175</v>
      </c>
      <c r="D501" t="s">
        <v>164</v>
      </c>
      <c r="E501" t="s">
        <v>120</v>
      </c>
      <c r="F501">
        <v>2021</v>
      </c>
      <c r="G501">
        <v>-4.1867999999999289E-3</v>
      </c>
    </row>
    <row r="502" spans="1:7" hidden="1">
      <c r="A502" t="s">
        <v>156</v>
      </c>
      <c r="B502" t="s">
        <v>157</v>
      </c>
      <c r="C502" t="s">
        <v>175</v>
      </c>
      <c r="D502" t="s">
        <v>164</v>
      </c>
      <c r="E502" t="s">
        <v>122</v>
      </c>
      <c r="F502">
        <v>2021</v>
      </c>
      <c r="G502">
        <v>0</v>
      </c>
    </row>
    <row r="503" spans="1:7" hidden="1">
      <c r="A503" t="s">
        <v>156</v>
      </c>
      <c r="B503" t="s">
        <v>157</v>
      </c>
      <c r="C503" t="s">
        <v>175</v>
      </c>
      <c r="D503" t="s">
        <v>164</v>
      </c>
      <c r="E503" t="s">
        <v>125</v>
      </c>
      <c r="F503">
        <v>2021</v>
      </c>
      <c r="G503">
        <v>0</v>
      </c>
    </row>
    <row r="504" spans="1:7" hidden="1">
      <c r="A504" t="s">
        <v>156</v>
      </c>
      <c r="B504" t="s">
        <v>157</v>
      </c>
      <c r="C504" t="s">
        <v>175</v>
      </c>
      <c r="D504" t="s">
        <v>164</v>
      </c>
      <c r="E504" t="s">
        <v>127</v>
      </c>
      <c r="F504">
        <v>2021</v>
      </c>
      <c r="G504">
        <v>0</v>
      </c>
    </row>
    <row r="505" spans="1:7" hidden="1">
      <c r="A505" t="s">
        <v>156</v>
      </c>
      <c r="B505" t="s">
        <v>157</v>
      </c>
      <c r="C505" t="s">
        <v>175</v>
      </c>
      <c r="D505" t="s">
        <v>164</v>
      </c>
      <c r="E505" t="s">
        <v>128</v>
      </c>
      <c r="F505">
        <v>2021</v>
      </c>
      <c r="G505">
        <v>0</v>
      </c>
    </row>
    <row r="506" spans="1:7" hidden="1">
      <c r="A506" t="s">
        <v>156</v>
      </c>
      <c r="B506" t="s">
        <v>157</v>
      </c>
      <c r="C506" t="s">
        <v>175</v>
      </c>
      <c r="D506" t="s">
        <v>164</v>
      </c>
      <c r="E506" t="s">
        <v>130</v>
      </c>
      <c r="F506">
        <v>2021</v>
      </c>
      <c r="G506">
        <v>0</v>
      </c>
    </row>
    <row r="507" spans="1:7">
      <c r="A507" t="s">
        <v>156</v>
      </c>
      <c r="B507" t="s">
        <v>157</v>
      </c>
      <c r="C507" t="s">
        <v>175</v>
      </c>
      <c r="D507" t="s">
        <v>164</v>
      </c>
      <c r="E507" t="s">
        <v>131</v>
      </c>
      <c r="F507">
        <v>2021</v>
      </c>
      <c r="G507">
        <v>8.3735999999998579E-3</v>
      </c>
    </row>
    <row r="508" spans="1:7" hidden="1">
      <c r="A508" t="s">
        <v>156</v>
      </c>
      <c r="B508" t="s">
        <v>157</v>
      </c>
      <c r="C508" t="s">
        <v>175</v>
      </c>
      <c r="D508" t="s">
        <v>164</v>
      </c>
      <c r="E508" t="s">
        <v>132</v>
      </c>
      <c r="F508">
        <v>2021</v>
      </c>
      <c r="G508">
        <v>0</v>
      </c>
    </row>
    <row r="509" spans="1:7" hidden="1">
      <c r="A509" t="s">
        <v>156</v>
      </c>
      <c r="B509" t="s">
        <v>157</v>
      </c>
      <c r="C509" t="s">
        <v>175</v>
      </c>
      <c r="D509" t="s">
        <v>164</v>
      </c>
      <c r="E509" t="s">
        <v>133</v>
      </c>
      <c r="F509">
        <v>2021</v>
      </c>
      <c r="G509">
        <v>0</v>
      </c>
    </row>
    <row r="510" spans="1:7" hidden="1">
      <c r="A510" t="s">
        <v>156</v>
      </c>
      <c r="B510" t="s">
        <v>157</v>
      </c>
      <c r="C510" t="s">
        <v>175</v>
      </c>
      <c r="D510" t="s">
        <v>164</v>
      </c>
      <c r="E510" t="s">
        <v>134</v>
      </c>
      <c r="F510">
        <v>2021</v>
      </c>
      <c r="G510">
        <v>0</v>
      </c>
    </row>
    <row r="511" spans="1:7">
      <c r="A511" t="s">
        <v>156</v>
      </c>
      <c r="B511" t="s">
        <v>157</v>
      </c>
      <c r="C511" t="s">
        <v>175</v>
      </c>
      <c r="D511" t="s">
        <v>164</v>
      </c>
      <c r="E511" t="s">
        <v>135</v>
      </c>
      <c r="F511">
        <v>2021</v>
      </c>
      <c r="G511">
        <v>4.1867999999999289E-3</v>
      </c>
    </row>
    <row r="512" spans="1:7" hidden="1">
      <c r="A512" t="s">
        <v>156</v>
      </c>
      <c r="B512" t="s">
        <v>157</v>
      </c>
      <c r="C512" t="s">
        <v>175</v>
      </c>
      <c r="D512" t="s">
        <v>164</v>
      </c>
      <c r="E512" t="s">
        <v>136</v>
      </c>
      <c r="F512">
        <v>2021</v>
      </c>
      <c r="G512">
        <v>0</v>
      </c>
    </row>
    <row r="513" spans="1:7" hidden="1">
      <c r="A513" t="s">
        <v>156</v>
      </c>
      <c r="B513" t="s">
        <v>157</v>
      </c>
      <c r="C513" t="s">
        <v>175</v>
      </c>
      <c r="D513" t="s">
        <v>164</v>
      </c>
      <c r="E513" t="s">
        <v>138</v>
      </c>
      <c r="F513">
        <v>2021</v>
      </c>
      <c r="G513">
        <v>0</v>
      </c>
    </row>
    <row r="514" spans="1:7">
      <c r="A514" t="s">
        <v>156</v>
      </c>
      <c r="B514" t="s">
        <v>157</v>
      </c>
      <c r="C514" t="s">
        <v>175</v>
      </c>
      <c r="D514" t="s">
        <v>164</v>
      </c>
      <c r="E514" t="s">
        <v>139</v>
      </c>
      <c r="F514">
        <v>2021</v>
      </c>
      <c r="G514">
        <v>2.93075999999995E-2</v>
      </c>
    </row>
    <row r="515" spans="1:7" hidden="1">
      <c r="A515" t="s">
        <v>156</v>
      </c>
      <c r="B515" t="s">
        <v>157</v>
      </c>
      <c r="C515" t="s">
        <v>175</v>
      </c>
      <c r="D515" t="s">
        <v>164</v>
      </c>
      <c r="E515" t="s">
        <v>140</v>
      </c>
      <c r="F515">
        <v>2021</v>
      </c>
      <c r="G515">
        <v>0</v>
      </c>
    </row>
    <row r="516" spans="1:7">
      <c r="A516" t="s">
        <v>156</v>
      </c>
      <c r="B516" t="s">
        <v>157</v>
      </c>
      <c r="C516" t="s">
        <v>175</v>
      </c>
      <c r="D516" t="s">
        <v>164</v>
      </c>
      <c r="E516" t="s">
        <v>141</v>
      </c>
      <c r="F516">
        <v>2021</v>
      </c>
      <c r="G516">
        <v>4.1867999999999289E-3</v>
      </c>
    </row>
    <row r="517" spans="1:7" hidden="1">
      <c r="A517" t="s">
        <v>156</v>
      </c>
      <c r="B517" t="s">
        <v>157</v>
      </c>
      <c r="C517" t="s">
        <v>175</v>
      </c>
      <c r="D517" t="s">
        <v>164</v>
      </c>
      <c r="E517" t="s">
        <v>142</v>
      </c>
      <c r="F517">
        <v>2021</v>
      </c>
      <c r="G517">
        <v>0</v>
      </c>
    </row>
    <row r="518" spans="1:7">
      <c r="A518" t="s">
        <v>156</v>
      </c>
      <c r="B518" t="s">
        <v>157</v>
      </c>
      <c r="C518" t="s">
        <v>175</v>
      </c>
      <c r="D518" t="s">
        <v>164</v>
      </c>
      <c r="E518" t="s">
        <v>143</v>
      </c>
      <c r="F518">
        <v>2021</v>
      </c>
      <c r="G518">
        <v>-4.1867999999999289E-3</v>
      </c>
    </row>
    <row r="519" spans="1:7" hidden="1">
      <c r="A519" t="s">
        <v>156</v>
      </c>
      <c r="B519" t="s">
        <v>157</v>
      </c>
      <c r="C519" t="s">
        <v>175</v>
      </c>
      <c r="D519" t="s">
        <v>164</v>
      </c>
      <c r="E519" t="s">
        <v>144</v>
      </c>
      <c r="F519">
        <v>2021</v>
      </c>
      <c r="G519">
        <v>0</v>
      </c>
    </row>
    <row r="520" spans="1:7" hidden="1">
      <c r="A520" t="s">
        <v>156</v>
      </c>
      <c r="B520" t="s">
        <v>157</v>
      </c>
      <c r="C520" t="s">
        <v>175</v>
      </c>
      <c r="D520" t="s">
        <v>164</v>
      </c>
      <c r="E520" t="s">
        <v>145</v>
      </c>
      <c r="F520">
        <v>2021</v>
      </c>
      <c r="G520">
        <v>0</v>
      </c>
    </row>
    <row r="521" spans="1:7" hidden="1">
      <c r="A521" t="s">
        <v>156</v>
      </c>
      <c r="B521" t="s">
        <v>157</v>
      </c>
      <c r="C521" t="s">
        <v>175</v>
      </c>
      <c r="D521" t="s">
        <v>164</v>
      </c>
      <c r="E521" t="s">
        <v>147</v>
      </c>
      <c r="F521">
        <v>2021</v>
      </c>
      <c r="G521">
        <v>0</v>
      </c>
    </row>
    <row r="522" spans="1:7">
      <c r="A522" t="s">
        <v>156</v>
      </c>
      <c r="B522" t="s">
        <v>157</v>
      </c>
      <c r="C522" t="s">
        <v>175</v>
      </c>
      <c r="D522" t="s">
        <v>164</v>
      </c>
      <c r="E522" t="s">
        <v>149</v>
      </c>
      <c r="F522">
        <v>2021</v>
      </c>
      <c r="G522">
        <v>4.1867999999999289E-3</v>
      </c>
    </row>
    <row r="523" spans="1:7">
      <c r="A523" t="s">
        <v>156</v>
      </c>
      <c r="B523" t="s">
        <v>157</v>
      </c>
      <c r="C523" t="s">
        <v>175</v>
      </c>
      <c r="D523" t="s">
        <v>164</v>
      </c>
      <c r="E523" t="s">
        <v>150</v>
      </c>
      <c r="F523">
        <v>2021</v>
      </c>
      <c r="G523">
        <v>5.4428399999999079E-2</v>
      </c>
    </row>
    <row r="524" spans="1:7" hidden="1">
      <c r="A524" t="s">
        <v>156</v>
      </c>
      <c r="B524" t="s">
        <v>157</v>
      </c>
      <c r="C524" t="s">
        <v>176</v>
      </c>
      <c r="D524" t="s">
        <v>177</v>
      </c>
      <c r="E524" t="s">
        <v>112</v>
      </c>
      <c r="F524">
        <v>2021</v>
      </c>
      <c r="G524">
        <v>0</v>
      </c>
    </row>
    <row r="525" spans="1:7" hidden="1">
      <c r="A525" t="s">
        <v>156</v>
      </c>
      <c r="B525" t="s">
        <v>157</v>
      </c>
      <c r="C525" t="s">
        <v>176</v>
      </c>
      <c r="D525" t="s">
        <v>177</v>
      </c>
      <c r="E525" t="s">
        <v>114</v>
      </c>
      <c r="F525">
        <v>2021</v>
      </c>
      <c r="G525">
        <v>0</v>
      </c>
    </row>
    <row r="526" spans="1:7" hidden="1">
      <c r="A526" t="s">
        <v>156</v>
      </c>
      <c r="B526" t="s">
        <v>157</v>
      </c>
      <c r="C526" t="s">
        <v>176</v>
      </c>
      <c r="D526" t="s">
        <v>177</v>
      </c>
      <c r="E526" t="s">
        <v>115</v>
      </c>
      <c r="F526">
        <v>2021</v>
      </c>
      <c r="G526">
        <v>0</v>
      </c>
    </row>
    <row r="527" spans="1:7">
      <c r="A527" t="s">
        <v>156</v>
      </c>
      <c r="B527" t="s">
        <v>157</v>
      </c>
      <c r="C527" t="s">
        <v>176</v>
      </c>
      <c r="D527" t="s">
        <v>177</v>
      </c>
      <c r="E527" t="s">
        <v>116</v>
      </c>
      <c r="F527">
        <v>2021</v>
      </c>
      <c r="G527">
        <v>1.6747199999999716E-2</v>
      </c>
    </row>
    <row r="528" spans="1:7" hidden="1">
      <c r="A528" t="s">
        <v>156</v>
      </c>
      <c r="B528" t="s">
        <v>157</v>
      </c>
      <c r="C528" t="s">
        <v>176</v>
      </c>
      <c r="D528" t="s">
        <v>177</v>
      </c>
      <c r="E528" t="s">
        <v>118</v>
      </c>
      <c r="F528">
        <v>2021</v>
      </c>
      <c r="G528">
        <v>0</v>
      </c>
    </row>
    <row r="529" spans="1:7">
      <c r="A529" t="s">
        <v>156</v>
      </c>
      <c r="B529" t="s">
        <v>157</v>
      </c>
      <c r="C529" t="s">
        <v>176</v>
      </c>
      <c r="D529" t="s">
        <v>177</v>
      </c>
      <c r="E529" t="s">
        <v>119</v>
      </c>
      <c r="F529">
        <v>2021</v>
      </c>
      <c r="G529">
        <v>4.1867999999999289E-3</v>
      </c>
    </row>
    <row r="530" spans="1:7" hidden="1">
      <c r="A530" t="s">
        <v>156</v>
      </c>
      <c r="B530" t="s">
        <v>157</v>
      </c>
      <c r="C530" t="s">
        <v>176</v>
      </c>
      <c r="D530" t="s">
        <v>177</v>
      </c>
      <c r="E530" t="s">
        <v>120</v>
      </c>
      <c r="F530">
        <v>2021</v>
      </c>
      <c r="G530">
        <v>0</v>
      </c>
    </row>
    <row r="531" spans="1:7">
      <c r="A531" t="s">
        <v>156</v>
      </c>
      <c r="B531" t="s">
        <v>157</v>
      </c>
      <c r="C531" t="s">
        <v>176</v>
      </c>
      <c r="D531" t="s">
        <v>177</v>
      </c>
      <c r="E531" t="s">
        <v>122</v>
      </c>
      <c r="F531">
        <v>2021</v>
      </c>
      <c r="G531">
        <v>27.147211199999539</v>
      </c>
    </row>
    <row r="532" spans="1:7" hidden="1">
      <c r="A532" t="s">
        <v>156</v>
      </c>
      <c r="B532" t="s">
        <v>157</v>
      </c>
      <c r="C532" t="s">
        <v>176</v>
      </c>
      <c r="D532" t="s">
        <v>177</v>
      </c>
      <c r="E532" t="s">
        <v>125</v>
      </c>
      <c r="F532">
        <v>2021</v>
      </c>
      <c r="G532">
        <v>0</v>
      </c>
    </row>
    <row r="533" spans="1:7" hidden="1">
      <c r="A533" t="s">
        <v>156</v>
      </c>
      <c r="B533" t="s">
        <v>157</v>
      </c>
      <c r="C533" t="s">
        <v>176</v>
      </c>
      <c r="D533" t="s">
        <v>177</v>
      </c>
      <c r="E533" t="s">
        <v>127</v>
      </c>
      <c r="F533">
        <v>2021</v>
      </c>
      <c r="G533">
        <v>0</v>
      </c>
    </row>
    <row r="534" spans="1:7">
      <c r="A534" t="s">
        <v>156</v>
      </c>
      <c r="B534" t="s">
        <v>157</v>
      </c>
      <c r="C534" t="s">
        <v>176</v>
      </c>
      <c r="D534" t="s">
        <v>177</v>
      </c>
      <c r="E534" t="s">
        <v>128</v>
      </c>
      <c r="F534">
        <v>2021</v>
      </c>
      <c r="G534">
        <v>4.1867999999999288E-2</v>
      </c>
    </row>
    <row r="535" spans="1:7" hidden="1">
      <c r="A535" t="s">
        <v>156</v>
      </c>
      <c r="B535" t="s">
        <v>157</v>
      </c>
      <c r="C535" t="s">
        <v>176</v>
      </c>
      <c r="D535" t="s">
        <v>177</v>
      </c>
      <c r="E535" t="s">
        <v>130</v>
      </c>
      <c r="F535">
        <v>2021</v>
      </c>
      <c r="G535">
        <v>0</v>
      </c>
    </row>
    <row r="536" spans="1:7">
      <c r="A536" t="s">
        <v>156</v>
      </c>
      <c r="B536" t="s">
        <v>157</v>
      </c>
      <c r="C536" t="s">
        <v>176</v>
      </c>
      <c r="D536" t="s">
        <v>177</v>
      </c>
      <c r="E536" t="s">
        <v>131</v>
      </c>
      <c r="F536">
        <v>2021</v>
      </c>
      <c r="G536">
        <v>29.826763199999498</v>
      </c>
    </row>
    <row r="537" spans="1:7">
      <c r="A537" t="s">
        <v>156</v>
      </c>
      <c r="B537" t="s">
        <v>157</v>
      </c>
      <c r="C537" t="s">
        <v>176</v>
      </c>
      <c r="D537" t="s">
        <v>177</v>
      </c>
      <c r="E537" t="s">
        <v>132</v>
      </c>
      <c r="F537">
        <v>2021</v>
      </c>
      <c r="G537">
        <v>9.2109599999998445E-2</v>
      </c>
    </row>
    <row r="538" spans="1:7" hidden="1">
      <c r="A538" t="s">
        <v>156</v>
      </c>
      <c r="B538" t="s">
        <v>157</v>
      </c>
      <c r="C538" t="s">
        <v>176</v>
      </c>
      <c r="D538" t="s">
        <v>177</v>
      </c>
      <c r="E538" t="s">
        <v>133</v>
      </c>
      <c r="F538">
        <v>2021</v>
      </c>
      <c r="G538">
        <v>0</v>
      </c>
    </row>
    <row r="539" spans="1:7" hidden="1">
      <c r="A539" t="s">
        <v>156</v>
      </c>
      <c r="B539" t="s">
        <v>157</v>
      </c>
      <c r="C539" t="s">
        <v>176</v>
      </c>
      <c r="D539" t="s">
        <v>177</v>
      </c>
      <c r="E539" t="s">
        <v>134</v>
      </c>
      <c r="F539">
        <v>2021</v>
      </c>
      <c r="G539">
        <v>0</v>
      </c>
    </row>
    <row r="540" spans="1:7" hidden="1">
      <c r="A540" t="s">
        <v>156</v>
      </c>
      <c r="B540" t="s">
        <v>157</v>
      </c>
      <c r="C540" t="s">
        <v>176</v>
      </c>
      <c r="D540" t="s">
        <v>177</v>
      </c>
      <c r="E540" t="s">
        <v>135</v>
      </c>
      <c r="F540">
        <v>2021</v>
      </c>
      <c r="G540">
        <v>0</v>
      </c>
    </row>
    <row r="541" spans="1:7" hidden="1">
      <c r="A541" t="s">
        <v>156</v>
      </c>
      <c r="B541" t="s">
        <v>157</v>
      </c>
      <c r="C541" t="s">
        <v>176</v>
      </c>
      <c r="D541" t="s">
        <v>177</v>
      </c>
      <c r="E541" t="s">
        <v>136</v>
      </c>
      <c r="F541">
        <v>2021</v>
      </c>
      <c r="G541">
        <v>0</v>
      </c>
    </row>
    <row r="542" spans="1:7" hidden="1">
      <c r="A542" t="s">
        <v>156</v>
      </c>
      <c r="B542" t="s">
        <v>157</v>
      </c>
      <c r="C542" t="s">
        <v>176</v>
      </c>
      <c r="D542" t="s">
        <v>177</v>
      </c>
      <c r="E542" t="s">
        <v>138</v>
      </c>
      <c r="F542">
        <v>2021</v>
      </c>
      <c r="G542">
        <v>0</v>
      </c>
    </row>
    <row r="543" spans="1:7" hidden="1">
      <c r="A543" t="s">
        <v>156</v>
      </c>
      <c r="B543" t="s">
        <v>157</v>
      </c>
      <c r="C543" t="s">
        <v>176</v>
      </c>
      <c r="D543" t="s">
        <v>177</v>
      </c>
      <c r="E543" t="s">
        <v>139</v>
      </c>
      <c r="F543">
        <v>2021</v>
      </c>
      <c r="G543">
        <v>0</v>
      </c>
    </row>
    <row r="544" spans="1:7" hidden="1">
      <c r="A544" t="s">
        <v>156</v>
      </c>
      <c r="B544" t="s">
        <v>157</v>
      </c>
      <c r="C544" t="s">
        <v>176</v>
      </c>
      <c r="D544" t="s">
        <v>177</v>
      </c>
      <c r="E544" t="s">
        <v>140</v>
      </c>
      <c r="F544">
        <v>2021</v>
      </c>
      <c r="G544">
        <v>0</v>
      </c>
    </row>
    <row r="545" spans="1:7" hidden="1">
      <c r="A545" t="s">
        <v>156</v>
      </c>
      <c r="B545" t="s">
        <v>157</v>
      </c>
      <c r="C545" t="s">
        <v>176</v>
      </c>
      <c r="D545" t="s">
        <v>177</v>
      </c>
      <c r="E545" t="s">
        <v>141</v>
      </c>
      <c r="F545">
        <v>2021</v>
      </c>
      <c r="G545">
        <v>0</v>
      </c>
    </row>
    <row r="546" spans="1:7" hidden="1">
      <c r="A546" t="s">
        <v>156</v>
      </c>
      <c r="B546" t="s">
        <v>157</v>
      </c>
      <c r="C546" t="s">
        <v>176</v>
      </c>
      <c r="D546" t="s">
        <v>177</v>
      </c>
      <c r="E546" t="s">
        <v>142</v>
      </c>
      <c r="F546">
        <v>2021</v>
      </c>
      <c r="G546">
        <v>0</v>
      </c>
    </row>
    <row r="547" spans="1:7" hidden="1">
      <c r="A547" t="s">
        <v>156</v>
      </c>
      <c r="B547" t="s">
        <v>157</v>
      </c>
      <c r="C547" t="s">
        <v>176</v>
      </c>
      <c r="D547" t="s">
        <v>177</v>
      </c>
      <c r="E547" t="s">
        <v>143</v>
      </c>
      <c r="F547">
        <v>2021</v>
      </c>
      <c r="G547">
        <v>0</v>
      </c>
    </row>
    <row r="548" spans="1:7" hidden="1">
      <c r="A548" t="s">
        <v>156</v>
      </c>
      <c r="B548" t="s">
        <v>157</v>
      </c>
      <c r="C548" t="s">
        <v>176</v>
      </c>
      <c r="D548" t="s">
        <v>177</v>
      </c>
      <c r="E548" t="s">
        <v>144</v>
      </c>
      <c r="F548">
        <v>2021</v>
      </c>
      <c r="G548">
        <v>0</v>
      </c>
    </row>
    <row r="549" spans="1:7" hidden="1">
      <c r="A549" t="s">
        <v>156</v>
      </c>
      <c r="B549" t="s">
        <v>157</v>
      </c>
      <c r="C549" t="s">
        <v>176</v>
      </c>
      <c r="D549" t="s">
        <v>177</v>
      </c>
      <c r="E549" t="s">
        <v>145</v>
      </c>
      <c r="F549">
        <v>2021</v>
      </c>
      <c r="G549">
        <v>0</v>
      </c>
    </row>
    <row r="550" spans="1:7" hidden="1">
      <c r="A550" t="s">
        <v>156</v>
      </c>
      <c r="B550" t="s">
        <v>157</v>
      </c>
      <c r="C550" t="s">
        <v>176</v>
      </c>
      <c r="D550" t="s">
        <v>177</v>
      </c>
      <c r="E550" t="s">
        <v>147</v>
      </c>
      <c r="F550">
        <v>2021</v>
      </c>
      <c r="G550">
        <v>0</v>
      </c>
    </row>
    <row r="551" spans="1:7" hidden="1">
      <c r="A551" t="s">
        <v>156</v>
      </c>
      <c r="B551" t="s">
        <v>157</v>
      </c>
      <c r="C551" t="s">
        <v>176</v>
      </c>
      <c r="D551" t="s">
        <v>177</v>
      </c>
      <c r="E551" t="s">
        <v>149</v>
      </c>
      <c r="F551">
        <v>2021</v>
      </c>
      <c r="G551">
        <v>0</v>
      </c>
    </row>
    <row r="552" spans="1:7">
      <c r="A552" t="s">
        <v>156</v>
      </c>
      <c r="B552" t="s">
        <v>157</v>
      </c>
      <c r="C552" t="s">
        <v>176</v>
      </c>
      <c r="D552" t="s">
        <v>177</v>
      </c>
      <c r="E552" t="s">
        <v>150</v>
      </c>
      <c r="F552">
        <v>2021</v>
      </c>
      <c r="G552">
        <v>57.128885999999028</v>
      </c>
    </row>
    <row r="553" spans="1:7" hidden="1">
      <c r="A553" t="s">
        <v>156</v>
      </c>
      <c r="B553" t="s">
        <v>157</v>
      </c>
      <c r="C553" t="s">
        <v>176</v>
      </c>
      <c r="D553" t="s">
        <v>178</v>
      </c>
      <c r="E553" t="s">
        <v>112</v>
      </c>
      <c r="F553">
        <v>2021</v>
      </c>
      <c r="G553">
        <v>0</v>
      </c>
    </row>
    <row r="554" spans="1:7" hidden="1">
      <c r="A554" t="s">
        <v>156</v>
      </c>
      <c r="B554" t="s">
        <v>157</v>
      </c>
      <c r="C554" t="s">
        <v>176</v>
      </c>
      <c r="D554" t="s">
        <v>178</v>
      </c>
      <c r="E554" t="s">
        <v>114</v>
      </c>
      <c r="F554">
        <v>2021</v>
      </c>
      <c r="G554">
        <v>0</v>
      </c>
    </row>
    <row r="555" spans="1:7" hidden="1">
      <c r="A555" t="s">
        <v>156</v>
      </c>
      <c r="B555" t="s">
        <v>157</v>
      </c>
      <c r="C555" t="s">
        <v>176</v>
      </c>
      <c r="D555" t="s">
        <v>178</v>
      </c>
      <c r="E555" t="s">
        <v>115</v>
      </c>
      <c r="F555">
        <v>2021</v>
      </c>
      <c r="G555">
        <v>0</v>
      </c>
    </row>
    <row r="556" spans="1:7">
      <c r="A556" t="s">
        <v>156</v>
      </c>
      <c r="B556" t="s">
        <v>157</v>
      </c>
      <c r="C556" t="s">
        <v>176</v>
      </c>
      <c r="D556" t="s">
        <v>178</v>
      </c>
      <c r="E556" t="s">
        <v>116</v>
      </c>
      <c r="F556">
        <v>2021</v>
      </c>
      <c r="G556">
        <v>13.133991599999776</v>
      </c>
    </row>
    <row r="557" spans="1:7" hidden="1">
      <c r="A557" t="s">
        <v>156</v>
      </c>
      <c r="B557" t="s">
        <v>157</v>
      </c>
      <c r="C557" t="s">
        <v>176</v>
      </c>
      <c r="D557" t="s">
        <v>178</v>
      </c>
      <c r="E557" t="s">
        <v>118</v>
      </c>
      <c r="F557">
        <v>2021</v>
      </c>
      <c r="G557">
        <v>0</v>
      </c>
    </row>
    <row r="558" spans="1:7">
      <c r="A558" t="s">
        <v>156</v>
      </c>
      <c r="B558" t="s">
        <v>157</v>
      </c>
      <c r="C558" t="s">
        <v>176</v>
      </c>
      <c r="D558" t="s">
        <v>178</v>
      </c>
      <c r="E558" t="s">
        <v>119</v>
      </c>
      <c r="F558">
        <v>2021</v>
      </c>
      <c r="G558">
        <v>5.6731139999999041</v>
      </c>
    </row>
    <row r="559" spans="1:7" hidden="1">
      <c r="A559" t="s">
        <v>156</v>
      </c>
      <c r="B559" t="s">
        <v>157</v>
      </c>
      <c r="C559" t="s">
        <v>176</v>
      </c>
      <c r="D559" t="s">
        <v>178</v>
      </c>
      <c r="E559" t="s">
        <v>120</v>
      </c>
      <c r="F559">
        <v>2021</v>
      </c>
      <c r="G559">
        <v>0</v>
      </c>
    </row>
    <row r="560" spans="1:7">
      <c r="A560" t="s">
        <v>156</v>
      </c>
      <c r="B560" t="s">
        <v>157</v>
      </c>
      <c r="C560" t="s">
        <v>176</v>
      </c>
      <c r="D560" t="s">
        <v>178</v>
      </c>
      <c r="E560" t="s">
        <v>122</v>
      </c>
      <c r="F560">
        <v>2021</v>
      </c>
      <c r="G560">
        <v>3.768119999999936E-2</v>
      </c>
    </row>
    <row r="561" spans="1:7" hidden="1">
      <c r="A561" t="s">
        <v>156</v>
      </c>
      <c r="B561" t="s">
        <v>157</v>
      </c>
      <c r="C561" t="s">
        <v>176</v>
      </c>
      <c r="D561" t="s">
        <v>178</v>
      </c>
      <c r="E561" t="s">
        <v>125</v>
      </c>
      <c r="F561">
        <v>2021</v>
      </c>
      <c r="G561">
        <v>0</v>
      </c>
    </row>
    <row r="562" spans="1:7" hidden="1">
      <c r="A562" t="s">
        <v>156</v>
      </c>
      <c r="B562" t="s">
        <v>157</v>
      </c>
      <c r="C562" t="s">
        <v>176</v>
      </c>
      <c r="D562" t="s">
        <v>178</v>
      </c>
      <c r="E562" t="s">
        <v>127</v>
      </c>
      <c r="F562">
        <v>2021</v>
      </c>
      <c r="G562">
        <v>0</v>
      </c>
    </row>
    <row r="563" spans="1:7" hidden="1">
      <c r="A563" t="s">
        <v>156</v>
      </c>
      <c r="B563" t="s">
        <v>157</v>
      </c>
      <c r="C563" t="s">
        <v>176</v>
      </c>
      <c r="D563" t="s">
        <v>178</v>
      </c>
      <c r="E563" t="s">
        <v>128</v>
      </c>
      <c r="F563">
        <v>2021</v>
      </c>
      <c r="G563">
        <v>0</v>
      </c>
    </row>
    <row r="564" spans="1:7">
      <c r="A564" t="s">
        <v>156</v>
      </c>
      <c r="B564" t="s">
        <v>157</v>
      </c>
      <c r="C564" t="s">
        <v>176</v>
      </c>
      <c r="D564" t="s">
        <v>178</v>
      </c>
      <c r="E564" t="s">
        <v>130</v>
      </c>
      <c r="F564">
        <v>2021</v>
      </c>
      <c r="G564">
        <v>0.37262519999999372</v>
      </c>
    </row>
    <row r="565" spans="1:7">
      <c r="A565" t="s">
        <v>156</v>
      </c>
      <c r="B565" t="s">
        <v>157</v>
      </c>
      <c r="C565" t="s">
        <v>176</v>
      </c>
      <c r="D565" t="s">
        <v>178</v>
      </c>
      <c r="E565" t="s">
        <v>131</v>
      </c>
      <c r="F565">
        <v>2021</v>
      </c>
      <c r="G565">
        <v>0.69082199999998839</v>
      </c>
    </row>
    <row r="566" spans="1:7" hidden="1">
      <c r="A566" t="s">
        <v>156</v>
      </c>
      <c r="B566" t="s">
        <v>157</v>
      </c>
      <c r="C566" t="s">
        <v>176</v>
      </c>
      <c r="D566" t="s">
        <v>178</v>
      </c>
      <c r="E566" t="s">
        <v>132</v>
      </c>
      <c r="F566">
        <v>2021</v>
      </c>
      <c r="G566">
        <v>0</v>
      </c>
    </row>
    <row r="567" spans="1:7" hidden="1">
      <c r="A567" t="s">
        <v>156</v>
      </c>
      <c r="B567" t="s">
        <v>157</v>
      </c>
      <c r="C567" t="s">
        <v>176</v>
      </c>
      <c r="D567" t="s">
        <v>178</v>
      </c>
      <c r="E567" t="s">
        <v>133</v>
      </c>
      <c r="F567">
        <v>2021</v>
      </c>
      <c r="G567">
        <v>0</v>
      </c>
    </row>
    <row r="568" spans="1:7" hidden="1">
      <c r="A568" t="s">
        <v>156</v>
      </c>
      <c r="B568" t="s">
        <v>157</v>
      </c>
      <c r="C568" t="s">
        <v>176</v>
      </c>
      <c r="D568" t="s">
        <v>178</v>
      </c>
      <c r="E568" t="s">
        <v>134</v>
      </c>
      <c r="F568">
        <v>2021</v>
      </c>
      <c r="G568">
        <v>0</v>
      </c>
    </row>
    <row r="569" spans="1:7">
      <c r="A569" t="s">
        <v>156</v>
      </c>
      <c r="B569" t="s">
        <v>157</v>
      </c>
      <c r="C569" t="s">
        <v>176</v>
      </c>
      <c r="D569" t="s">
        <v>178</v>
      </c>
      <c r="E569" t="s">
        <v>135</v>
      </c>
      <c r="F569">
        <v>2021</v>
      </c>
      <c r="G569">
        <v>3.6843839999999375</v>
      </c>
    </row>
    <row r="570" spans="1:7" hidden="1">
      <c r="A570" t="s">
        <v>156</v>
      </c>
      <c r="B570" t="s">
        <v>157</v>
      </c>
      <c r="C570" t="s">
        <v>176</v>
      </c>
      <c r="D570" t="s">
        <v>178</v>
      </c>
      <c r="E570" t="s">
        <v>136</v>
      </c>
      <c r="F570">
        <v>2021</v>
      </c>
      <c r="G570">
        <v>0</v>
      </c>
    </row>
    <row r="571" spans="1:7" hidden="1">
      <c r="A571" t="s">
        <v>156</v>
      </c>
      <c r="B571" t="s">
        <v>157</v>
      </c>
      <c r="C571" t="s">
        <v>176</v>
      </c>
      <c r="D571" t="s">
        <v>178</v>
      </c>
      <c r="E571" t="s">
        <v>138</v>
      </c>
      <c r="F571">
        <v>2021</v>
      </c>
      <c r="G571">
        <v>0</v>
      </c>
    </row>
    <row r="572" spans="1:7">
      <c r="A572" t="s">
        <v>156</v>
      </c>
      <c r="B572" t="s">
        <v>157</v>
      </c>
      <c r="C572" t="s">
        <v>176</v>
      </c>
      <c r="D572" t="s">
        <v>178</v>
      </c>
      <c r="E572" t="s">
        <v>139</v>
      </c>
      <c r="F572">
        <v>2021</v>
      </c>
      <c r="G572">
        <v>0.56521799999999045</v>
      </c>
    </row>
    <row r="573" spans="1:7">
      <c r="A573" t="s">
        <v>156</v>
      </c>
      <c r="B573" t="s">
        <v>157</v>
      </c>
      <c r="C573" t="s">
        <v>176</v>
      </c>
      <c r="D573" t="s">
        <v>178</v>
      </c>
      <c r="E573" t="s">
        <v>140</v>
      </c>
      <c r="F573">
        <v>2021</v>
      </c>
      <c r="G573">
        <v>6.481166399999891</v>
      </c>
    </row>
    <row r="574" spans="1:7">
      <c r="A574" t="s">
        <v>156</v>
      </c>
      <c r="B574" t="s">
        <v>157</v>
      </c>
      <c r="C574" t="s">
        <v>176</v>
      </c>
      <c r="D574" t="s">
        <v>178</v>
      </c>
      <c r="E574" t="s">
        <v>141</v>
      </c>
      <c r="F574">
        <v>2021</v>
      </c>
      <c r="G574">
        <v>8.3735999999998579E-3</v>
      </c>
    </row>
    <row r="575" spans="1:7" hidden="1">
      <c r="A575" t="s">
        <v>156</v>
      </c>
      <c r="B575" t="s">
        <v>157</v>
      </c>
      <c r="C575" t="s">
        <v>176</v>
      </c>
      <c r="D575" t="s">
        <v>178</v>
      </c>
      <c r="E575" t="s">
        <v>142</v>
      </c>
      <c r="F575">
        <v>2021</v>
      </c>
      <c r="G575">
        <v>0</v>
      </c>
    </row>
    <row r="576" spans="1:7">
      <c r="A576" t="s">
        <v>156</v>
      </c>
      <c r="B576" t="s">
        <v>157</v>
      </c>
      <c r="C576" t="s">
        <v>176</v>
      </c>
      <c r="D576" t="s">
        <v>178</v>
      </c>
      <c r="E576" t="s">
        <v>143</v>
      </c>
      <c r="F576">
        <v>2021</v>
      </c>
      <c r="G576">
        <v>56.986534799999028</v>
      </c>
    </row>
    <row r="577" spans="1:7">
      <c r="A577" t="s">
        <v>156</v>
      </c>
      <c r="B577" t="s">
        <v>157</v>
      </c>
      <c r="C577" t="s">
        <v>176</v>
      </c>
      <c r="D577" t="s">
        <v>178</v>
      </c>
      <c r="E577" t="s">
        <v>144</v>
      </c>
      <c r="F577">
        <v>2021</v>
      </c>
      <c r="G577">
        <v>0.29307599999999501</v>
      </c>
    </row>
    <row r="578" spans="1:7" hidden="1">
      <c r="A578" t="s">
        <v>156</v>
      </c>
      <c r="B578" t="s">
        <v>157</v>
      </c>
      <c r="C578" t="s">
        <v>176</v>
      </c>
      <c r="D578" t="s">
        <v>178</v>
      </c>
      <c r="E578" t="s">
        <v>145</v>
      </c>
      <c r="F578">
        <v>2021</v>
      </c>
      <c r="G578">
        <v>0</v>
      </c>
    </row>
    <row r="579" spans="1:7" hidden="1">
      <c r="A579" t="s">
        <v>156</v>
      </c>
      <c r="B579" t="s">
        <v>157</v>
      </c>
      <c r="C579" t="s">
        <v>176</v>
      </c>
      <c r="D579" t="s">
        <v>178</v>
      </c>
      <c r="E579" t="s">
        <v>147</v>
      </c>
      <c r="F579">
        <v>2021</v>
      </c>
      <c r="G579">
        <v>0</v>
      </c>
    </row>
    <row r="580" spans="1:7" hidden="1">
      <c r="A580" t="s">
        <v>156</v>
      </c>
      <c r="B580" t="s">
        <v>157</v>
      </c>
      <c r="C580" t="s">
        <v>176</v>
      </c>
      <c r="D580" t="s">
        <v>178</v>
      </c>
      <c r="E580" t="s">
        <v>149</v>
      </c>
      <c r="F580">
        <v>2021</v>
      </c>
      <c r="G580">
        <v>0</v>
      </c>
    </row>
    <row r="581" spans="1:7">
      <c r="A581" t="s">
        <v>156</v>
      </c>
      <c r="B581" t="s">
        <v>157</v>
      </c>
      <c r="C581" t="s">
        <v>176</v>
      </c>
      <c r="D581" t="s">
        <v>178</v>
      </c>
      <c r="E581" t="s">
        <v>150</v>
      </c>
      <c r="F581">
        <v>2021</v>
      </c>
      <c r="G581">
        <v>87.926986799998502</v>
      </c>
    </row>
    <row r="582" spans="1:7">
      <c r="A582" t="s">
        <v>156</v>
      </c>
      <c r="B582" t="s">
        <v>157</v>
      </c>
      <c r="C582" t="s">
        <v>176</v>
      </c>
      <c r="D582" t="s">
        <v>179</v>
      </c>
      <c r="E582" t="s">
        <v>112</v>
      </c>
      <c r="F582">
        <v>2021</v>
      </c>
      <c r="G582">
        <v>0.12141719999999794</v>
      </c>
    </row>
    <row r="583" spans="1:7">
      <c r="A583" t="s">
        <v>156</v>
      </c>
      <c r="B583" t="s">
        <v>157</v>
      </c>
      <c r="C583" t="s">
        <v>176</v>
      </c>
      <c r="D583" t="s">
        <v>179</v>
      </c>
      <c r="E583" t="s">
        <v>114</v>
      </c>
      <c r="F583">
        <v>2021</v>
      </c>
      <c r="G583">
        <v>4.1867999999999289E-3</v>
      </c>
    </row>
    <row r="584" spans="1:7" hidden="1">
      <c r="A584" t="s">
        <v>156</v>
      </c>
      <c r="B584" t="s">
        <v>157</v>
      </c>
      <c r="C584" t="s">
        <v>176</v>
      </c>
      <c r="D584" t="s">
        <v>179</v>
      </c>
      <c r="E584" t="s">
        <v>115</v>
      </c>
      <c r="F584">
        <v>2021</v>
      </c>
      <c r="G584">
        <v>0</v>
      </c>
    </row>
    <row r="585" spans="1:7">
      <c r="A585" t="s">
        <v>156</v>
      </c>
      <c r="B585" t="s">
        <v>157</v>
      </c>
      <c r="C585" t="s">
        <v>176</v>
      </c>
      <c r="D585" t="s">
        <v>179</v>
      </c>
      <c r="E585" t="s">
        <v>116</v>
      </c>
      <c r="F585">
        <v>2021</v>
      </c>
      <c r="G585">
        <v>16.282465199999724</v>
      </c>
    </row>
    <row r="586" spans="1:7" hidden="1">
      <c r="A586" t="s">
        <v>156</v>
      </c>
      <c r="B586" t="s">
        <v>157</v>
      </c>
      <c r="C586" t="s">
        <v>176</v>
      </c>
      <c r="D586" t="s">
        <v>179</v>
      </c>
      <c r="E586" t="s">
        <v>118</v>
      </c>
      <c r="F586">
        <v>2021</v>
      </c>
      <c r="G586">
        <v>0</v>
      </c>
    </row>
    <row r="587" spans="1:7">
      <c r="A587" t="s">
        <v>156</v>
      </c>
      <c r="B587" t="s">
        <v>157</v>
      </c>
      <c r="C587" t="s">
        <v>176</v>
      </c>
      <c r="D587" t="s">
        <v>179</v>
      </c>
      <c r="E587" t="s">
        <v>119</v>
      </c>
      <c r="F587">
        <v>2021</v>
      </c>
      <c r="G587">
        <v>0.33913079999999424</v>
      </c>
    </row>
    <row r="588" spans="1:7" hidden="1">
      <c r="A588" t="s">
        <v>156</v>
      </c>
      <c r="B588" t="s">
        <v>157</v>
      </c>
      <c r="C588" t="s">
        <v>176</v>
      </c>
      <c r="D588" t="s">
        <v>179</v>
      </c>
      <c r="E588" t="s">
        <v>120</v>
      </c>
      <c r="F588">
        <v>2021</v>
      </c>
      <c r="G588">
        <v>0</v>
      </c>
    </row>
    <row r="589" spans="1:7">
      <c r="A589" t="s">
        <v>156</v>
      </c>
      <c r="B589" t="s">
        <v>157</v>
      </c>
      <c r="C589" t="s">
        <v>176</v>
      </c>
      <c r="D589" t="s">
        <v>179</v>
      </c>
      <c r="E589" t="s">
        <v>122</v>
      </c>
      <c r="F589">
        <v>2021</v>
      </c>
      <c r="G589">
        <v>1.2560399999999786E-2</v>
      </c>
    </row>
    <row r="590" spans="1:7" hidden="1">
      <c r="A590" t="s">
        <v>156</v>
      </c>
      <c r="B590" t="s">
        <v>157</v>
      </c>
      <c r="C590" t="s">
        <v>176</v>
      </c>
      <c r="D590" t="s">
        <v>179</v>
      </c>
      <c r="E590" t="s">
        <v>125</v>
      </c>
      <c r="F590">
        <v>2021</v>
      </c>
      <c r="G590">
        <v>0</v>
      </c>
    </row>
    <row r="591" spans="1:7">
      <c r="A591" t="s">
        <v>156</v>
      </c>
      <c r="B591" t="s">
        <v>157</v>
      </c>
      <c r="C591" t="s">
        <v>176</v>
      </c>
      <c r="D591" t="s">
        <v>179</v>
      </c>
      <c r="E591" t="s">
        <v>127</v>
      </c>
      <c r="F591">
        <v>2021</v>
      </c>
      <c r="G591">
        <v>0.12141719999999794</v>
      </c>
    </row>
    <row r="592" spans="1:7" hidden="1">
      <c r="A592" t="s">
        <v>156</v>
      </c>
      <c r="B592" t="s">
        <v>157</v>
      </c>
      <c r="C592" t="s">
        <v>176</v>
      </c>
      <c r="D592" t="s">
        <v>179</v>
      </c>
      <c r="E592" t="s">
        <v>128</v>
      </c>
      <c r="F592">
        <v>2021</v>
      </c>
      <c r="G592">
        <v>0</v>
      </c>
    </row>
    <row r="593" spans="1:7">
      <c r="A593" t="s">
        <v>156</v>
      </c>
      <c r="B593" t="s">
        <v>157</v>
      </c>
      <c r="C593" t="s">
        <v>176</v>
      </c>
      <c r="D593" t="s">
        <v>179</v>
      </c>
      <c r="E593" t="s">
        <v>130</v>
      </c>
      <c r="F593">
        <v>2021</v>
      </c>
      <c r="G593">
        <v>4.9320503999999161</v>
      </c>
    </row>
    <row r="594" spans="1:7">
      <c r="A594" t="s">
        <v>156</v>
      </c>
      <c r="B594" t="s">
        <v>157</v>
      </c>
      <c r="C594" t="s">
        <v>176</v>
      </c>
      <c r="D594" t="s">
        <v>179</v>
      </c>
      <c r="E594" t="s">
        <v>131</v>
      </c>
      <c r="F594">
        <v>2021</v>
      </c>
      <c r="G594">
        <v>0.21352679999999641</v>
      </c>
    </row>
    <row r="595" spans="1:7" hidden="1">
      <c r="A595" t="s">
        <v>156</v>
      </c>
      <c r="B595" t="s">
        <v>157</v>
      </c>
      <c r="C595" t="s">
        <v>176</v>
      </c>
      <c r="D595" t="s">
        <v>179</v>
      </c>
      <c r="E595" t="s">
        <v>132</v>
      </c>
      <c r="F595">
        <v>2021</v>
      </c>
      <c r="G595">
        <v>0</v>
      </c>
    </row>
    <row r="596" spans="1:7" hidden="1">
      <c r="A596" t="s">
        <v>156</v>
      </c>
      <c r="B596" t="s">
        <v>157</v>
      </c>
      <c r="C596" t="s">
        <v>176</v>
      </c>
      <c r="D596" t="s">
        <v>179</v>
      </c>
      <c r="E596" t="s">
        <v>133</v>
      </c>
      <c r="F596">
        <v>2021</v>
      </c>
      <c r="G596">
        <v>0</v>
      </c>
    </row>
    <row r="597" spans="1:7" hidden="1">
      <c r="A597" t="s">
        <v>156</v>
      </c>
      <c r="B597" t="s">
        <v>157</v>
      </c>
      <c r="C597" t="s">
        <v>176</v>
      </c>
      <c r="D597" t="s">
        <v>179</v>
      </c>
      <c r="E597" t="s">
        <v>134</v>
      </c>
      <c r="F597">
        <v>2021</v>
      </c>
      <c r="G597">
        <v>0</v>
      </c>
    </row>
    <row r="598" spans="1:7" hidden="1">
      <c r="A598" t="s">
        <v>156</v>
      </c>
      <c r="B598" t="s">
        <v>157</v>
      </c>
      <c r="C598" t="s">
        <v>176</v>
      </c>
      <c r="D598" t="s">
        <v>179</v>
      </c>
      <c r="E598" t="s">
        <v>135</v>
      </c>
      <c r="F598">
        <v>2021</v>
      </c>
      <c r="G598">
        <v>0</v>
      </c>
    </row>
    <row r="599" spans="1:7" hidden="1">
      <c r="A599" t="s">
        <v>156</v>
      </c>
      <c r="B599" t="s">
        <v>157</v>
      </c>
      <c r="C599" t="s">
        <v>176</v>
      </c>
      <c r="D599" t="s">
        <v>179</v>
      </c>
      <c r="E599" t="s">
        <v>136</v>
      </c>
      <c r="F599">
        <v>2021</v>
      </c>
      <c r="G599">
        <v>0</v>
      </c>
    </row>
    <row r="600" spans="1:7" hidden="1">
      <c r="A600" t="s">
        <v>156</v>
      </c>
      <c r="B600" t="s">
        <v>157</v>
      </c>
      <c r="C600" t="s">
        <v>176</v>
      </c>
      <c r="D600" t="s">
        <v>179</v>
      </c>
      <c r="E600" t="s">
        <v>138</v>
      </c>
      <c r="F600">
        <v>2021</v>
      </c>
      <c r="G600">
        <v>0</v>
      </c>
    </row>
    <row r="601" spans="1:7">
      <c r="A601" t="s">
        <v>156</v>
      </c>
      <c r="B601" t="s">
        <v>157</v>
      </c>
      <c r="C601" t="s">
        <v>176</v>
      </c>
      <c r="D601" t="s">
        <v>179</v>
      </c>
      <c r="E601" t="s">
        <v>139</v>
      </c>
      <c r="F601">
        <v>2021</v>
      </c>
      <c r="G601">
        <v>0.95877719999998368</v>
      </c>
    </row>
    <row r="602" spans="1:7">
      <c r="A602" t="s">
        <v>156</v>
      </c>
      <c r="B602" t="s">
        <v>157</v>
      </c>
      <c r="C602" t="s">
        <v>176</v>
      </c>
      <c r="D602" t="s">
        <v>179</v>
      </c>
      <c r="E602" t="s">
        <v>140</v>
      </c>
      <c r="F602">
        <v>2021</v>
      </c>
      <c r="G602">
        <v>11.869577999999798</v>
      </c>
    </row>
    <row r="603" spans="1:7">
      <c r="A603" t="s">
        <v>156</v>
      </c>
      <c r="B603" t="s">
        <v>157</v>
      </c>
      <c r="C603" t="s">
        <v>176</v>
      </c>
      <c r="D603" t="s">
        <v>179</v>
      </c>
      <c r="E603" t="s">
        <v>141</v>
      </c>
      <c r="F603">
        <v>2021</v>
      </c>
      <c r="G603">
        <v>0.23027399999999609</v>
      </c>
    </row>
    <row r="604" spans="1:7" hidden="1">
      <c r="A604" t="s">
        <v>156</v>
      </c>
      <c r="B604" t="s">
        <v>157</v>
      </c>
      <c r="C604" t="s">
        <v>176</v>
      </c>
      <c r="D604" t="s">
        <v>179</v>
      </c>
      <c r="E604" t="s">
        <v>142</v>
      </c>
      <c r="F604">
        <v>2021</v>
      </c>
      <c r="G604">
        <v>0</v>
      </c>
    </row>
    <row r="605" spans="1:7">
      <c r="A605" t="s">
        <v>156</v>
      </c>
      <c r="B605" t="s">
        <v>157</v>
      </c>
      <c r="C605" t="s">
        <v>176</v>
      </c>
      <c r="D605" t="s">
        <v>179</v>
      </c>
      <c r="E605" t="s">
        <v>143</v>
      </c>
      <c r="F605">
        <v>2021</v>
      </c>
      <c r="G605">
        <v>0.31819679999999462</v>
      </c>
    </row>
    <row r="606" spans="1:7" hidden="1">
      <c r="A606" t="s">
        <v>156</v>
      </c>
      <c r="B606" t="s">
        <v>157</v>
      </c>
      <c r="C606" t="s">
        <v>176</v>
      </c>
      <c r="D606" t="s">
        <v>179</v>
      </c>
      <c r="E606" t="s">
        <v>144</v>
      </c>
      <c r="F606">
        <v>2021</v>
      </c>
      <c r="G606">
        <v>0</v>
      </c>
    </row>
    <row r="607" spans="1:7" hidden="1">
      <c r="A607" t="s">
        <v>156</v>
      </c>
      <c r="B607" t="s">
        <v>157</v>
      </c>
      <c r="C607" t="s">
        <v>176</v>
      </c>
      <c r="D607" t="s">
        <v>179</v>
      </c>
      <c r="E607" t="s">
        <v>145</v>
      </c>
      <c r="F607">
        <v>2021</v>
      </c>
      <c r="G607">
        <v>0</v>
      </c>
    </row>
    <row r="608" spans="1:7" hidden="1">
      <c r="A608" t="s">
        <v>156</v>
      </c>
      <c r="B608" t="s">
        <v>157</v>
      </c>
      <c r="C608" t="s">
        <v>176</v>
      </c>
      <c r="D608" t="s">
        <v>179</v>
      </c>
      <c r="E608" t="s">
        <v>147</v>
      </c>
      <c r="F608">
        <v>2021</v>
      </c>
      <c r="G608">
        <v>0</v>
      </c>
    </row>
    <row r="609" spans="1:7" hidden="1">
      <c r="A609" t="s">
        <v>156</v>
      </c>
      <c r="B609" t="s">
        <v>157</v>
      </c>
      <c r="C609" t="s">
        <v>176</v>
      </c>
      <c r="D609" t="s">
        <v>179</v>
      </c>
      <c r="E609" t="s">
        <v>149</v>
      </c>
      <c r="F609">
        <v>2021</v>
      </c>
      <c r="G609">
        <v>0</v>
      </c>
    </row>
    <row r="610" spans="1:7">
      <c r="A610" t="s">
        <v>156</v>
      </c>
      <c r="B610" t="s">
        <v>157</v>
      </c>
      <c r="C610" t="s">
        <v>176</v>
      </c>
      <c r="D610" t="s">
        <v>179</v>
      </c>
      <c r="E610" t="s">
        <v>150</v>
      </c>
      <c r="F610">
        <v>2021</v>
      </c>
      <c r="G610">
        <v>35.403580799999403</v>
      </c>
    </row>
    <row r="611" spans="1:7" hidden="1">
      <c r="A611" t="s">
        <v>156</v>
      </c>
      <c r="B611" t="s">
        <v>157</v>
      </c>
      <c r="C611" t="s">
        <v>176</v>
      </c>
      <c r="D611" t="s">
        <v>180</v>
      </c>
      <c r="E611" t="s">
        <v>112</v>
      </c>
      <c r="F611">
        <v>2021</v>
      </c>
      <c r="G611">
        <v>0</v>
      </c>
    </row>
    <row r="612" spans="1:7" hidden="1">
      <c r="A612" t="s">
        <v>156</v>
      </c>
      <c r="B612" t="s">
        <v>157</v>
      </c>
      <c r="C612" t="s">
        <v>176</v>
      </c>
      <c r="D612" t="s">
        <v>180</v>
      </c>
      <c r="E612" t="s">
        <v>114</v>
      </c>
      <c r="F612">
        <v>2021</v>
      </c>
      <c r="G612">
        <v>0</v>
      </c>
    </row>
    <row r="613" spans="1:7" hidden="1">
      <c r="A613" t="s">
        <v>156</v>
      </c>
      <c r="B613" t="s">
        <v>157</v>
      </c>
      <c r="C613" t="s">
        <v>176</v>
      </c>
      <c r="D613" t="s">
        <v>180</v>
      </c>
      <c r="E613" t="s">
        <v>115</v>
      </c>
      <c r="F613">
        <v>2021</v>
      </c>
      <c r="G613">
        <v>0</v>
      </c>
    </row>
    <row r="614" spans="1:7">
      <c r="A614" t="s">
        <v>156</v>
      </c>
      <c r="B614" t="s">
        <v>157</v>
      </c>
      <c r="C614" t="s">
        <v>176</v>
      </c>
      <c r="D614" t="s">
        <v>180</v>
      </c>
      <c r="E614" t="s">
        <v>116</v>
      </c>
      <c r="F614">
        <v>2021</v>
      </c>
      <c r="G614">
        <v>11.048965199999811</v>
      </c>
    </row>
    <row r="615" spans="1:7" hidden="1">
      <c r="A615" t="s">
        <v>156</v>
      </c>
      <c r="B615" t="s">
        <v>157</v>
      </c>
      <c r="C615" t="s">
        <v>176</v>
      </c>
      <c r="D615" t="s">
        <v>180</v>
      </c>
      <c r="E615" t="s">
        <v>118</v>
      </c>
      <c r="F615">
        <v>2021</v>
      </c>
      <c r="G615">
        <v>0</v>
      </c>
    </row>
    <row r="616" spans="1:7">
      <c r="A616" t="s">
        <v>156</v>
      </c>
      <c r="B616" t="s">
        <v>157</v>
      </c>
      <c r="C616" t="s">
        <v>176</v>
      </c>
      <c r="D616" t="s">
        <v>180</v>
      </c>
      <c r="E616" t="s">
        <v>119</v>
      </c>
      <c r="F616">
        <v>2021</v>
      </c>
      <c r="G616">
        <v>0.23027399999999609</v>
      </c>
    </row>
    <row r="617" spans="1:7" hidden="1">
      <c r="A617" t="s">
        <v>156</v>
      </c>
      <c r="B617" t="s">
        <v>157</v>
      </c>
      <c r="C617" t="s">
        <v>176</v>
      </c>
      <c r="D617" t="s">
        <v>180</v>
      </c>
      <c r="E617" t="s">
        <v>120</v>
      </c>
      <c r="F617">
        <v>2021</v>
      </c>
      <c r="G617">
        <v>0</v>
      </c>
    </row>
    <row r="618" spans="1:7">
      <c r="A618" t="s">
        <v>156</v>
      </c>
      <c r="B618" t="s">
        <v>157</v>
      </c>
      <c r="C618" t="s">
        <v>176</v>
      </c>
      <c r="D618" t="s">
        <v>180</v>
      </c>
      <c r="E618" t="s">
        <v>122</v>
      </c>
      <c r="F618">
        <v>2021</v>
      </c>
      <c r="G618">
        <v>4.6054799999999216E-2</v>
      </c>
    </row>
    <row r="619" spans="1:7" hidden="1">
      <c r="A619" t="s">
        <v>156</v>
      </c>
      <c r="B619" t="s">
        <v>157</v>
      </c>
      <c r="C619" t="s">
        <v>176</v>
      </c>
      <c r="D619" t="s">
        <v>180</v>
      </c>
      <c r="E619" t="s">
        <v>125</v>
      </c>
      <c r="F619">
        <v>2021</v>
      </c>
      <c r="G619">
        <v>0</v>
      </c>
    </row>
    <row r="620" spans="1:7" hidden="1">
      <c r="A620" t="s">
        <v>156</v>
      </c>
      <c r="B620" t="s">
        <v>157</v>
      </c>
      <c r="C620" t="s">
        <v>176</v>
      </c>
      <c r="D620" t="s">
        <v>180</v>
      </c>
      <c r="E620" t="s">
        <v>127</v>
      </c>
      <c r="F620">
        <v>2021</v>
      </c>
      <c r="G620">
        <v>0</v>
      </c>
    </row>
    <row r="621" spans="1:7" hidden="1">
      <c r="A621" t="s">
        <v>156</v>
      </c>
      <c r="B621" t="s">
        <v>157</v>
      </c>
      <c r="C621" t="s">
        <v>176</v>
      </c>
      <c r="D621" t="s">
        <v>180</v>
      </c>
      <c r="E621" t="s">
        <v>128</v>
      </c>
      <c r="F621">
        <v>2021</v>
      </c>
      <c r="G621">
        <v>0</v>
      </c>
    </row>
    <row r="622" spans="1:7">
      <c r="A622" t="s">
        <v>156</v>
      </c>
      <c r="B622" t="s">
        <v>157</v>
      </c>
      <c r="C622" t="s">
        <v>176</v>
      </c>
      <c r="D622" t="s">
        <v>180</v>
      </c>
      <c r="E622" t="s">
        <v>130</v>
      </c>
      <c r="F622">
        <v>2021</v>
      </c>
      <c r="G622">
        <v>0.40193279999999315</v>
      </c>
    </row>
    <row r="623" spans="1:7">
      <c r="A623" t="s">
        <v>156</v>
      </c>
      <c r="B623" t="s">
        <v>157</v>
      </c>
      <c r="C623" t="s">
        <v>176</v>
      </c>
      <c r="D623" t="s">
        <v>180</v>
      </c>
      <c r="E623" t="s">
        <v>131</v>
      </c>
      <c r="F623">
        <v>2021</v>
      </c>
      <c r="G623">
        <v>0.1884059999999968</v>
      </c>
    </row>
    <row r="624" spans="1:7" hidden="1">
      <c r="A624" t="s">
        <v>156</v>
      </c>
      <c r="B624" t="s">
        <v>157</v>
      </c>
      <c r="C624" t="s">
        <v>176</v>
      </c>
      <c r="D624" t="s">
        <v>180</v>
      </c>
      <c r="E624" t="s">
        <v>132</v>
      </c>
      <c r="F624">
        <v>2021</v>
      </c>
      <c r="G624">
        <v>0</v>
      </c>
    </row>
    <row r="625" spans="1:7" hidden="1">
      <c r="A625" t="s">
        <v>156</v>
      </c>
      <c r="B625" t="s">
        <v>157</v>
      </c>
      <c r="C625" t="s">
        <v>176</v>
      </c>
      <c r="D625" t="s">
        <v>180</v>
      </c>
      <c r="E625" t="s">
        <v>133</v>
      </c>
      <c r="F625">
        <v>2021</v>
      </c>
      <c r="G625">
        <v>0</v>
      </c>
    </row>
    <row r="626" spans="1:7" hidden="1">
      <c r="A626" t="s">
        <v>156</v>
      </c>
      <c r="B626" t="s">
        <v>157</v>
      </c>
      <c r="C626" t="s">
        <v>176</v>
      </c>
      <c r="D626" t="s">
        <v>180</v>
      </c>
      <c r="E626" t="s">
        <v>134</v>
      </c>
      <c r="F626">
        <v>2021</v>
      </c>
      <c r="G626">
        <v>0</v>
      </c>
    </row>
    <row r="627" spans="1:7" hidden="1">
      <c r="A627" t="s">
        <v>156</v>
      </c>
      <c r="B627" t="s">
        <v>157</v>
      </c>
      <c r="C627" t="s">
        <v>176</v>
      </c>
      <c r="D627" t="s">
        <v>180</v>
      </c>
      <c r="E627" t="s">
        <v>135</v>
      </c>
      <c r="F627">
        <v>2021</v>
      </c>
      <c r="G627">
        <v>0</v>
      </c>
    </row>
    <row r="628" spans="1:7" hidden="1">
      <c r="A628" t="s">
        <v>156</v>
      </c>
      <c r="B628" t="s">
        <v>157</v>
      </c>
      <c r="C628" t="s">
        <v>176</v>
      </c>
      <c r="D628" t="s">
        <v>180</v>
      </c>
      <c r="E628" t="s">
        <v>136</v>
      </c>
      <c r="F628">
        <v>2021</v>
      </c>
      <c r="G628">
        <v>0</v>
      </c>
    </row>
    <row r="629" spans="1:7" hidden="1">
      <c r="A629" t="s">
        <v>156</v>
      </c>
      <c r="B629" t="s">
        <v>157</v>
      </c>
      <c r="C629" t="s">
        <v>176</v>
      </c>
      <c r="D629" t="s">
        <v>180</v>
      </c>
      <c r="E629" t="s">
        <v>138</v>
      </c>
      <c r="F629">
        <v>2021</v>
      </c>
      <c r="G629">
        <v>0</v>
      </c>
    </row>
    <row r="630" spans="1:7">
      <c r="A630" t="s">
        <v>156</v>
      </c>
      <c r="B630" t="s">
        <v>157</v>
      </c>
      <c r="C630" t="s">
        <v>176</v>
      </c>
      <c r="D630" t="s">
        <v>180</v>
      </c>
      <c r="E630" t="s">
        <v>139</v>
      </c>
      <c r="F630">
        <v>2021</v>
      </c>
      <c r="G630">
        <v>0.54847079999999071</v>
      </c>
    </row>
    <row r="631" spans="1:7">
      <c r="A631" t="s">
        <v>156</v>
      </c>
      <c r="B631" t="s">
        <v>157</v>
      </c>
      <c r="C631" t="s">
        <v>176</v>
      </c>
      <c r="D631" t="s">
        <v>180</v>
      </c>
      <c r="E631" t="s">
        <v>140</v>
      </c>
      <c r="F631">
        <v>2021</v>
      </c>
      <c r="G631">
        <v>0.92528279999998442</v>
      </c>
    </row>
    <row r="632" spans="1:7">
      <c r="A632" t="s">
        <v>156</v>
      </c>
      <c r="B632" t="s">
        <v>157</v>
      </c>
      <c r="C632" t="s">
        <v>176</v>
      </c>
      <c r="D632" t="s">
        <v>180</v>
      </c>
      <c r="E632" t="s">
        <v>141</v>
      </c>
      <c r="F632">
        <v>2021</v>
      </c>
      <c r="G632">
        <v>4.1867999999999288E-2</v>
      </c>
    </row>
    <row r="633" spans="1:7" hidden="1">
      <c r="A633" t="s">
        <v>156</v>
      </c>
      <c r="B633" t="s">
        <v>157</v>
      </c>
      <c r="C633" t="s">
        <v>176</v>
      </c>
      <c r="D633" t="s">
        <v>180</v>
      </c>
      <c r="E633" t="s">
        <v>142</v>
      </c>
      <c r="F633">
        <v>2021</v>
      </c>
      <c r="G633">
        <v>0</v>
      </c>
    </row>
    <row r="634" spans="1:7" hidden="1">
      <c r="A634" t="s">
        <v>156</v>
      </c>
      <c r="B634" t="s">
        <v>157</v>
      </c>
      <c r="C634" t="s">
        <v>176</v>
      </c>
      <c r="D634" t="s">
        <v>180</v>
      </c>
      <c r="E634" t="s">
        <v>143</v>
      </c>
      <c r="F634">
        <v>2021</v>
      </c>
      <c r="G634">
        <v>0</v>
      </c>
    </row>
    <row r="635" spans="1:7" hidden="1">
      <c r="A635" t="s">
        <v>156</v>
      </c>
      <c r="B635" t="s">
        <v>157</v>
      </c>
      <c r="C635" t="s">
        <v>176</v>
      </c>
      <c r="D635" t="s">
        <v>180</v>
      </c>
      <c r="E635" t="s">
        <v>144</v>
      </c>
      <c r="F635">
        <v>2021</v>
      </c>
      <c r="G635">
        <v>0</v>
      </c>
    </row>
    <row r="636" spans="1:7" hidden="1">
      <c r="A636" t="s">
        <v>156</v>
      </c>
      <c r="B636" t="s">
        <v>157</v>
      </c>
      <c r="C636" t="s">
        <v>176</v>
      </c>
      <c r="D636" t="s">
        <v>180</v>
      </c>
      <c r="E636" t="s">
        <v>145</v>
      </c>
      <c r="F636">
        <v>2021</v>
      </c>
      <c r="G636">
        <v>0</v>
      </c>
    </row>
    <row r="637" spans="1:7" hidden="1">
      <c r="A637" t="s">
        <v>156</v>
      </c>
      <c r="B637" t="s">
        <v>157</v>
      </c>
      <c r="C637" t="s">
        <v>176</v>
      </c>
      <c r="D637" t="s">
        <v>180</v>
      </c>
      <c r="E637" t="s">
        <v>147</v>
      </c>
      <c r="F637">
        <v>2021</v>
      </c>
      <c r="G637">
        <v>0</v>
      </c>
    </row>
    <row r="638" spans="1:7" hidden="1">
      <c r="A638" t="s">
        <v>156</v>
      </c>
      <c r="B638" t="s">
        <v>157</v>
      </c>
      <c r="C638" t="s">
        <v>176</v>
      </c>
      <c r="D638" t="s">
        <v>180</v>
      </c>
      <c r="E638" t="s">
        <v>149</v>
      </c>
      <c r="F638">
        <v>2021</v>
      </c>
      <c r="G638">
        <v>0</v>
      </c>
    </row>
    <row r="639" spans="1:7">
      <c r="A639" t="s">
        <v>156</v>
      </c>
      <c r="B639" t="s">
        <v>157</v>
      </c>
      <c r="C639" t="s">
        <v>176</v>
      </c>
      <c r="D639" t="s">
        <v>180</v>
      </c>
      <c r="E639" t="s">
        <v>150</v>
      </c>
      <c r="F639">
        <v>2021</v>
      </c>
      <c r="G639">
        <v>13.431254399999775</v>
      </c>
    </row>
    <row r="640" spans="1:7" hidden="1">
      <c r="A640" t="s">
        <v>156</v>
      </c>
      <c r="B640" t="s">
        <v>157</v>
      </c>
      <c r="C640" t="s">
        <v>176</v>
      </c>
      <c r="D640" t="s">
        <v>181</v>
      </c>
      <c r="E640" t="s">
        <v>112</v>
      </c>
      <c r="F640">
        <v>2021</v>
      </c>
      <c r="G640">
        <v>0</v>
      </c>
    </row>
    <row r="641" spans="1:7" hidden="1">
      <c r="A641" t="s">
        <v>156</v>
      </c>
      <c r="B641" t="s">
        <v>157</v>
      </c>
      <c r="C641" t="s">
        <v>176</v>
      </c>
      <c r="D641" t="s">
        <v>181</v>
      </c>
      <c r="E641" t="s">
        <v>114</v>
      </c>
      <c r="F641">
        <v>2021</v>
      </c>
      <c r="G641">
        <v>0</v>
      </c>
    </row>
    <row r="642" spans="1:7" hidden="1">
      <c r="A642" t="s">
        <v>156</v>
      </c>
      <c r="B642" t="s">
        <v>157</v>
      </c>
      <c r="C642" t="s">
        <v>176</v>
      </c>
      <c r="D642" t="s">
        <v>181</v>
      </c>
      <c r="E642" t="s">
        <v>115</v>
      </c>
      <c r="F642">
        <v>2021</v>
      </c>
      <c r="G642">
        <v>0</v>
      </c>
    </row>
    <row r="643" spans="1:7">
      <c r="A643" t="s">
        <v>156</v>
      </c>
      <c r="B643" t="s">
        <v>157</v>
      </c>
      <c r="C643" t="s">
        <v>176</v>
      </c>
      <c r="D643" t="s">
        <v>181</v>
      </c>
      <c r="E643" t="s">
        <v>116</v>
      </c>
      <c r="F643">
        <v>2021</v>
      </c>
      <c r="G643">
        <v>1.0383263999999823</v>
      </c>
    </row>
    <row r="644" spans="1:7" hidden="1">
      <c r="A644" t="s">
        <v>156</v>
      </c>
      <c r="B644" t="s">
        <v>157</v>
      </c>
      <c r="C644" t="s">
        <v>176</v>
      </c>
      <c r="D644" t="s">
        <v>181</v>
      </c>
      <c r="E644" t="s">
        <v>118</v>
      </c>
      <c r="F644">
        <v>2021</v>
      </c>
      <c r="G644">
        <v>0</v>
      </c>
    </row>
    <row r="645" spans="1:7">
      <c r="A645" t="s">
        <v>156</v>
      </c>
      <c r="B645" t="s">
        <v>157</v>
      </c>
      <c r="C645" t="s">
        <v>176</v>
      </c>
      <c r="D645" t="s">
        <v>181</v>
      </c>
      <c r="E645" t="s">
        <v>119</v>
      </c>
      <c r="F645">
        <v>2021</v>
      </c>
      <c r="G645">
        <v>1.2560399999999786E-2</v>
      </c>
    </row>
    <row r="646" spans="1:7" hidden="1">
      <c r="A646" t="s">
        <v>156</v>
      </c>
      <c r="B646" t="s">
        <v>157</v>
      </c>
      <c r="C646" t="s">
        <v>176</v>
      </c>
      <c r="D646" t="s">
        <v>181</v>
      </c>
      <c r="E646" t="s">
        <v>120</v>
      </c>
      <c r="F646">
        <v>2021</v>
      </c>
      <c r="G646">
        <v>0</v>
      </c>
    </row>
    <row r="647" spans="1:7">
      <c r="A647" t="s">
        <v>156</v>
      </c>
      <c r="B647" t="s">
        <v>157</v>
      </c>
      <c r="C647" t="s">
        <v>176</v>
      </c>
      <c r="D647" t="s">
        <v>181</v>
      </c>
      <c r="E647" t="s">
        <v>122</v>
      </c>
      <c r="F647">
        <v>2021</v>
      </c>
      <c r="G647">
        <v>8.3735999999998575E-2</v>
      </c>
    </row>
    <row r="648" spans="1:7" hidden="1">
      <c r="A648" t="s">
        <v>156</v>
      </c>
      <c r="B648" t="s">
        <v>157</v>
      </c>
      <c r="C648" t="s">
        <v>176</v>
      </c>
      <c r="D648" t="s">
        <v>181</v>
      </c>
      <c r="E648" t="s">
        <v>125</v>
      </c>
      <c r="F648">
        <v>2021</v>
      </c>
      <c r="G648">
        <v>0</v>
      </c>
    </row>
    <row r="649" spans="1:7" hidden="1">
      <c r="A649" t="s">
        <v>156</v>
      </c>
      <c r="B649" t="s">
        <v>157</v>
      </c>
      <c r="C649" t="s">
        <v>176</v>
      </c>
      <c r="D649" t="s">
        <v>181</v>
      </c>
      <c r="E649" t="s">
        <v>127</v>
      </c>
      <c r="F649">
        <v>2021</v>
      </c>
      <c r="G649">
        <v>0</v>
      </c>
    </row>
    <row r="650" spans="1:7">
      <c r="A650" t="s">
        <v>156</v>
      </c>
      <c r="B650" t="s">
        <v>157</v>
      </c>
      <c r="C650" t="s">
        <v>176</v>
      </c>
      <c r="D650" t="s">
        <v>181</v>
      </c>
      <c r="E650" t="s">
        <v>128</v>
      </c>
      <c r="F650">
        <v>2021</v>
      </c>
      <c r="G650">
        <v>3.3494399999999432E-2</v>
      </c>
    </row>
    <row r="651" spans="1:7">
      <c r="A651" t="s">
        <v>156</v>
      </c>
      <c r="B651" t="s">
        <v>157</v>
      </c>
      <c r="C651" t="s">
        <v>176</v>
      </c>
      <c r="D651" t="s">
        <v>181</v>
      </c>
      <c r="E651" t="s">
        <v>130</v>
      </c>
      <c r="F651">
        <v>2021</v>
      </c>
      <c r="G651">
        <v>0.31400999999999468</v>
      </c>
    </row>
    <row r="652" spans="1:7">
      <c r="A652" t="s">
        <v>156</v>
      </c>
      <c r="B652" t="s">
        <v>157</v>
      </c>
      <c r="C652" t="s">
        <v>176</v>
      </c>
      <c r="D652" t="s">
        <v>181</v>
      </c>
      <c r="E652" t="s">
        <v>131</v>
      </c>
      <c r="F652">
        <v>2021</v>
      </c>
      <c r="G652">
        <v>5.3297963999999096</v>
      </c>
    </row>
    <row r="653" spans="1:7">
      <c r="A653" t="s">
        <v>156</v>
      </c>
      <c r="B653" t="s">
        <v>157</v>
      </c>
      <c r="C653" t="s">
        <v>176</v>
      </c>
      <c r="D653" t="s">
        <v>181</v>
      </c>
      <c r="E653" t="s">
        <v>132</v>
      </c>
      <c r="F653">
        <v>2021</v>
      </c>
      <c r="G653">
        <v>2.5120799999999572E-2</v>
      </c>
    </row>
    <row r="654" spans="1:7" hidden="1">
      <c r="A654" t="s">
        <v>156</v>
      </c>
      <c r="B654" t="s">
        <v>157</v>
      </c>
      <c r="C654" t="s">
        <v>176</v>
      </c>
      <c r="D654" t="s">
        <v>181</v>
      </c>
      <c r="E654" t="s">
        <v>133</v>
      </c>
      <c r="F654">
        <v>2021</v>
      </c>
      <c r="G654">
        <v>0</v>
      </c>
    </row>
    <row r="655" spans="1:7" hidden="1">
      <c r="A655" t="s">
        <v>156</v>
      </c>
      <c r="B655" t="s">
        <v>157</v>
      </c>
      <c r="C655" t="s">
        <v>176</v>
      </c>
      <c r="D655" t="s">
        <v>181</v>
      </c>
      <c r="E655" t="s">
        <v>134</v>
      </c>
      <c r="F655">
        <v>2021</v>
      </c>
      <c r="G655">
        <v>0</v>
      </c>
    </row>
    <row r="656" spans="1:7" hidden="1">
      <c r="A656" t="s">
        <v>156</v>
      </c>
      <c r="B656" t="s">
        <v>157</v>
      </c>
      <c r="C656" t="s">
        <v>176</v>
      </c>
      <c r="D656" t="s">
        <v>181</v>
      </c>
      <c r="E656" t="s">
        <v>135</v>
      </c>
      <c r="F656">
        <v>2021</v>
      </c>
      <c r="G656">
        <v>0</v>
      </c>
    </row>
    <row r="657" spans="1:7" hidden="1">
      <c r="A657" t="s">
        <v>156</v>
      </c>
      <c r="B657" t="s">
        <v>157</v>
      </c>
      <c r="C657" t="s">
        <v>176</v>
      </c>
      <c r="D657" t="s">
        <v>181</v>
      </c>
      <c r="E657" t="s">
        <v>136</v>
      </c>
      <c r="F657">
        <v>2021</v>
      </c>
      <c r="G657">
        <v>0</v>
      </c>
    </row>
    <row r="658" spans="1:7" hidden="1">
      <c r="A658" t="s">
        <v>156</v>
      </c>
      <c r="B658" t="s">
        <v>157</v>
      </c>
      <c r="C658" t="s">
        <v>176</v>
      </c>
      <c r="D658" t="s">
        <v>181</v>
      </c>
      <c r="E658" t="s">
        <v>138</v>
      </c>
      <c r="F658">
        <v>2021</v>
      </c>
      <c r="G658">
        <v>0</v>
      </c>
    </row>
    <row r="659" spans="1:7" hidden="1">
      <c r="A659" t="s">
        <v>156</v>
      </c>
      <c r="B659" t="s">
        <v>157</v>
      </c>
      <c r="C659" t="s">
        <v>176</v>
      </c>
      <c r="D659" t="s">
        <v>181</v>
      </c>
      <c r="E659" t="s">
        <v>139</v>
      </c>
      <c r="F659">
        <v>2021</v>
      </c>
      <c r="G659">
        <v>0</v>
      </c>
    </row>
    <row r="660" spans="1:7">
      <c r="A660" t="s">
        <v>156</v>
      </c>
      <c r="B660" t="s">
        <v>157</v>
      </c>
      <c r="C660" t="s">
        <v>176</v>
      </c>
      <c r="D660" t="s">
        <v>181</v>
      </c>
      <c r="E660" t="s">
        <v>140</v>
      </c>
      <c r="F660">
        <v>2021</v>
      </c>
      <c r="G660">
        <v>0.6322067999999893</v>
      </c>
    </row>
    <row r="661" spans="1:7" hidden="1">
      <c r="A661" t="s">
        <v>156</v>
      </c>
      <c r="B661" t="s">
        <v>157</v>
      </c>
      <c r="C661" t="s">
        <v>176</v>
      </c>
      <c r="D661" t="s">
        <v>181</v>
      </c>
      <c r="E661" t="s">
        <v>141</v>
      </c>
      <c r="F661">
        <v>2021</v>
      </c>
      <c r="G661">
        <v>0</v>
      </c>
    </row>
    <row r="662" spans="1:7" hidden="1">
      <c r="A662" t="s">
        <v>156</v>
      </c>
      <c r="B662" t="s">
        <v>157</v>
      </c>
      <c r="C662" t="s">
        <v>176</v>
      </c>
      <c r="D662" t="s">
        <v>181</v>
      </c>
      <c r="E662" t="s">
        <v>142</v>
      </c>
      <c r="F662">
        <v>2021</v>
      </c>
      <c r="G662">
        <v>0</v>
      </c>
    </row>
    <row r="663" spans="1:7" hidden="1">
      <c r="A663" t="s">
        <v>156</v>
      </c>
      <c r="B663" t="s">
        <v>157</v>
      </c>
      <c r="C663" t="s">
        <v>176</v>
      </c>
      <c r="D663" t="s">
        <v>181</v>
      </c>
      <c r="E663" t="s">
        <v>143</v>
      </c>
      <c r="F663">
        <v>2021</v>
      </c>
      <c r="G663">
        <v>0</v>
      </c>
    </row>
    <row r="664" spans="1:7" hidden="1">
      <c r="A664" t="s">
        <v>156</v>
      </c>
      <c r="B664" t="s">
        <v>157</v>
      </c>
      <c r="C664" t="s">
        <v>176</v>
      </c>
      <c r="D664" t="s">
        <v>181</v>
      </c>
      <c r="E664" t="s">
        <v>144</v>
      </c>
      <c r="F664">
        <v>2021</v>
      </c>
      <c r="G664">
        <v>0</v>
      </c>
    </row>
    <row r="665" spans="1:7" hidden="1">
      <c r="A665" t="s">
        <v>156</v>
      </c>
      <c r="B665" t="s">
        <v>157</v>
      </c>
      <c r="C665" t="s">
        <v>176</v>
      </c>
      <c r="D665" t="s">
        <v>181</v>
      </c>
      <c r="E665" t="s">
        <v>145</v>
      </c>
      <c r="F665">
        <v>2021</v>
      </c>
      <c r="G665">
        <v>0</v>
      </c>
    </row>
    <row r="666" spans="1:7" hidden="1">
      <c r="A666" t="s">
        <v>156</v>
      </c>
      <c r="B666" t="s">
        <v>157</v>
      </c>
      <c r="C666" t="s">
        <v>176</v>
      </c>
      <c r="D666" t="s">
        <v>181</v>
      </c>
      <c r="E666" t="s">
        <v>147</v>
      </c>
      <c r="F666">
        <v>2021</v>
      </c>
      <c r="G666">
        <v>0</v>
      </c>
    </row>
    <row r="667" spans="1:7" hidden="1">
      <c r="A667" t="s">
        <v>156</v>
      </c>
      <c r="B667" t="s">
        <v>157</v>
      </c>
      <c r="C667" t="s">
        <v>176</v>
      </c>
      <c r="D667" t="s">
        <v>181</v>
      </c>
      <c r="E667" t="s">
        <v>149</v>
      </c>
      <c r="F667">
        <v>2021</v>
      </c>
      <c r="G667">
        <v>0</v>
      </c>
    </row>
    <row r="668" spans="1:7">
      <c r="A668" t="s">
        <v>156</v>
      </c>
      <c r="B668" t="s">
        <v>157</v>
      </c>
      <c r="C668" t="s">
        <v>176</v>
      </c>
      <c r="D668" t="s">
        <v>181</v>
      </c>
      <c r="E668" t="s">
        <v>150</v>
      </c>
      <c r="F668">
        <v>2021</v>
      </c>
      <c r="G668">
        <v>7.4734379999998737</v>
      </c>
    </row>
    <row r="669" spans="1:7">
      <c r="A669" t="s">
        <v>156</v>
      </c>
      <c r="B669" t="s">
        <v>157</v>
      </c>
      <c r="C669" t="s">
        <v>176</v>
      </c>
      <c r="D669" t="s">
        <v>164</v>
      </c>
      <c r="E669" t="s">
        <v>112</v>
      </c>
      <c r="F669">
        <v>2021</v>
      </c>
      <c r="G669">
        <v>0.12141719999999794</v>
      </c>
    </row>
    <row r="670" spans="1:7">
      <c r="A670" t="s">
        <v>156</v>
      </c>
      <c r="B670" t="s">
        <v>157</v>
      </c>
      <c r="C670" t="s">
        <v>176</v>
      </c>
      <c r="D670" t="s">
        <v>164</v>
      </c>
      <c r="E670" t="s">
        <v>114</v>
      </c>
      <c r="F670">
        <v>2021</v>
      </c>
      <c r="G670">
        <v>4.1867999999999289E-3</v>
      </c>
    </row>
    <row r="671" spans="1:7" hidden="1">
      <c r="A671" t="s">
        <v>156</v>
      </c>
      <c r="B671" t="s">
        <v>157</v>
      </c>
      <c r="C671" t="s">
        <v>176</v>
      </c>
      <c r="D671" t="s">
        <v>164</v>
      </c>
      <c r="E671" t="s">
        <v>115</v>
      </c>
      <c r="F671">
        <v>2021</v>
      </c>
      <c r="G671">
        <v>0</v>
      </c>
    </row>
    <row r="672" spans="1:7">
      <c r="A672" t="s">
        <v>156</v>
      </c>
      <c r="B672" t="s">
        <v>157</v>
      </c>
      <c r="C672" t="s">
        <v>176</v>
      </c>
      <c r="D672" t="s">
        <v>164</v>
      </c>
      <c r="E672" t="s">
        <v>116</v>
      </c>
      <c r="F672">
        <v>2021</v>
      </c>
      <c r="G672">
        <v>41.5204955999993</v>
      </c>
    </row>
    <row r="673" spans="1:7" hidden="1">
      <c r="A673" t="s">
        <v>156</v>
      </c>
      <c r="B673" t="s">
        <v>157</v>
      </c>
      <c r="C673" t="s">
        <v>176</v>
      </c>
      <c r="D673" t="s">
        <v>164</v>
      </c>
      <c r="E673" t="s">
        <v>118</v>
      </c>
      <c r="F673">
        <v>2021</v>
      </c>
      <c r="G673">
        <v>0</v>
      </c>
    </row>
    <row r="674" spans="1:7">
      <c r="A674" t="s">
        <v>156</v>
      </c>
      <c r="B674" t="s">
        <v>157</v>
      </c>
      <c r="C674" t="s">
        <v>176</v>
      </c>
      <c r="D674" t="s">
        <v>164</v>
      </c>
      <c r="E674" t="s">
        <v>119</v>
      </c>
      <c r="F674">
        <v>2021</v>
      </c>
      <c r="G674">
        <v>6.2592659999998936</v>
      </c>
    </row>
    <row r="675" spans="1:7" hidden="1">
      <c r="A675" t="s">
        <v>156</v>
      </c>
      <c r="B675" t="s">
        <v>157</v>
      </c>
      <c r="C675" t="s">
        <v>176</v>
      </c>
      <c r="D675" t="s">
        <v>164</v>
      </c>
      <c r="E675" t="s">
        <v>120</v>
      </c>
      <c r="F675">
        <v>2021</v>
      </c>
      <c r="G675">
        <v>0</v>
      </c>
    </row>
    <row r="676" spans="1:7">
      <c r="A676" t="s">
        <v>156</v>
      </c>
      <c r="B676" t="s">
        <v>157</v>
      </c>
      <c r="C676" t="s">
        <v>176</v>
      </c>
      <c r="D676" t="s">
        <v>164</v>
      </c>
      <c r="E676" t="s">
        <v>122</v>
      </c>
      <c r="F676">
        <v>2021</v>
      </c>
      <c r="G676">
        <v>27.331430399999537</v>
      </c>
    </row>
    <row r="677" spans="1:7" hidden="1">
      <c r="A677" t="s">
        <v>156</v>
      </c>
      <c r="B677" t="s">
        <v>157</v>
      </c>
      <c r="C677" t="s">
        <v>176</v>
      </c>
      <c r="D677" t="s">
        <v>164</v>
      </c>
      <c r="E677" t="s">
        <v>125</v>
      </c>
      <c r="F677">
        <v>2021</v>
      </c>
      <c r="G677">
        <v>0</v>
      </c>
    </row>
    <row r="678" spans="1:7">
      <c r="A678" t="s">
        <v>156</v>
      </c>
      <c r="B678" t="s">
        <v>157</v>
      </c>
      <c r="C678" t="s">
        <v>176</v>
      </c>
      <c r="D678" t="s">
        <v>164</v>
      </c>
      <c r="E678" t="s">
        <v>127</v>
      </c>
      <c r="F678">
        <v>2021</v>
      </c>
      <c r="G678">
        <v>0.12141719999999794</v>
      </c>
    </row>
    <row r="679" spans="1:7">
      <c r="A679" t="s">
        <v>156</v>
      </c>
      <c r="B679" t="s">
        <v>157</v>
      </c>
      <c r="C679" t="s">
        <v>176</v>
      </c>
      <c r="D679" t="s">
        <v>164</v>
      </c>
      <c r="E679" t="s">
        <v>128</v>
      </c>
      <c r="F679">
        <v>2021</v>
      </c>
      <c r="G679">
        <v>7.5362399999998719E-2</v>
      </c>
    </row>
    <row r="680" spans="1:7">
      <c r="A680" t="s">
        <v>156</v>
      </c>
      <c r="B680" t="s">
        <v>157</v>
      </c>
      <c r="C680" t="s">
        <v>176</v>
      </c>
      <c r="D680" t="s">
        <v>164</v>
      </c>
      <c r="E680" t="s">
        <v>130</v>
      </c>
      <c r="F680">
        <v>2021</v>
      </c>
      <c r="G680">
        <v>6.0206183999998988</v>
      </c>
    </row>
    <row r="681" spans="1:7">
      <c r="A681" t="s">
        <v>156</v>
      </c>
      <c r="B681" t="s">
        <v>157</v>
      </c>
      <c r="C681" t="s">
        <v>176</v>
      </c>
      <c r="D681" t="s">
        <v>164</v>
      </c>
      <c r="E681" t="s">
        <v>131</v>
      </c>
      <c r="F681">
        <v>2021</v>
      </c>
      <c r="G681">
        <v>36.249314399999392</v>
      </c>
    </row>
    <row r="682" spans="1:7">
      <c r="A682" t="s">
        <v>156</v>
      </c>
      <c r="B682" t="s">
        <v>157</v>
      </c>
      <c r="C682" t="s">
        <v>176</v>
      </c>
      <c r="D682" t="s">
        <v>164</v>
      </c>
      <c r="E682" t="s">
        <v>132</v>
      </c>
      <c r="F682">
        <v>2021</v>
      </c>
      <c r="G682">
        <v>0.117230399999998</v>
      </c>
    </row>
    <row r="683" spans="1:7" hidden="1">
      <c r="A683" t="s">
        <v>156</v>
      </c>
      <c r="B683" t="s">
        <v>157</v>
      </c>
      <c r="C683" t="s">
        <v>176</v>
      </c>
      <c r="D683" t="s">
        <v>164</v>
      </c>
      <c r="E683" t="s">
        <v>133</v>
      </c>
      <c r="F683">
        <v>2021</v>
      </c>
      <c r="G683">
        <v>0</v>
      </c>
    </row>
    <row r="684" spans="1:7" hidden="1">
      <c r="A684" t="s">
        <v>156</v>
      </c>
      <c r="B684" t="s">
        <v>157</v>
      </c>
      <c r="C684" t="s">
        <v>176</v>
      </c>
      <c r="D684" t="s">
        <v>164</v>
      </c>
      <c r="E684" t="s">
        <v>134</v>
      </c>
      <c r="F684">
        <v>2021</v>
      </c>
      <c r="G684">
        <v>0</v>
      </c>
    </row>
    <row r="685" spans="1:7">
      <c r="A685" t="s">
        <v>156</v>
      </c>
      <c r="B685" t="s">
        <v>157</v>
      </c>
      <c r="C685" t="s">
        <v>176</v>
      </c>
      <c r="D685" t="s">
        <v>164</v>
      </c>
      <c r="E685" t="s">
        <v>135</v>
      </c>
      <c r="F685">
        <v>2021</v>
      </c>
      <c r="G685">
        <v>3.6843839999999375</v>
      </c>
    </row>
    <row r="686" spans="1:7" hidden="1">
      <c r="A686" t="s">
        <v>156</v>
      </c>
      <c r="B686" t="s">
        <v>157</v>
      </c>
      <c r="C686" t="s">
        <v>176</v>
      </c>
      <c r="D686" t="s">
        <v>164</v>
      </c>
      <c r="E686" t="s">
        <v>136</v>
      </c>
      <c r="F686">
        <v>2021</v>
      </c>
      <c r="G686">
        <v>0</v>
      </c>
    </row>
    <row r="687" spans="1:7" hidden="1">
      <c r="A687" t="s">
        <v>156</v>
      </c>
      <c r="B687" t="s">
        <v>157</v>
      </c>
      <c r="C687" t="s">
        <v>176</v>
      </c>
      <c r="D687" t="s">
        <v>164</v>
      </c>
      <c r="E687" t="s">
        <v>138</v>
      </c>
      <c r="F687">
        <v>2021</v>
      </c>
      <c r="G687">
        <v>0</v>
      </c>
    </row>
    <row r="688" spans="1:7">
      <c r="A688" t="s">
        <v>156</v>
      </c>
      <c r="B688" t="s">
        <v>157</v>
      </c>
      <c r="C688" t="s">
        <v>176</v>
      </c>
      <c r="D688" t="s">
        <v>164</v>
      </c>
      <c r="E688" t="s">
        <v>139</v>
      </c>
      <c r="F688">
        <v>2021</v>
      </c>
      <c r="G688">
        <v>2.0724659999999648</v>
      </c>
    </row>
    <row r="689" spans="1:7">
      <c r="A689" t="s">
        <v>156</v>
      </c>
      <c r="B689" t="s">
        <v>157</v>
      </c>
      <c r="C689" t="s">
        <v>176</v>
      </c>
      <c r="D689" t="s">
        <v>164</v>
      </c>
      <c r="E689" t="s">
        <v>140</v>
      </c>
      <c r="F689">
        <v>2021</v>
      </c>
      <c r="G689">
        <v>19.908233999999663</v>
      </c>
    </row>
    <row r="690" spans="1:7">
      <c r="A690" t="s">
        <v>156</v>
      </c>
      <c r="B690" t="s">
        <v>157</v>
      </c>
      <c r="C690" t="s">
        <v>176</v>
      </c>
      <c r="D690" t="s">
        <v>164</v>
      </c>
      <c r="E690" t="s">
        <v>141</v>
      </c>
      <c r="F690">
        <v>2021</v>
      </c>
      <c r="G690">
        <v>0.28051559999999526</v>
      </c>
    </row>
    <row r="691" spans="1:7" hidden="1">
      <c r="A691" t="s">
        <v>156</v>
      </c>
      <c r="B691" t="s">
        <v>157</v>
      </c>
      <c r="C691" t="s">
        <v>176</v>
      </c>
      <c r="D691" t="s">
        <v>164</v>
      </c>
      <c r="E691" t="s">
        <v>142</v>
      </c>
      <c r="F691">
        <v>2021</v>
      </c>
      <c r="G691">
        <v>0</v>
      </c>
    </row>
    <row r="692" spans="1:7">
      <c r="A692" t="s">
        <v>156</v>
      </c>
      <c r="B692" t="s">
        <v>157</v>
      </c>
      <c r="C692" t="s">
        <v>176</v>
      </c>
      <c r="D692" t="s">
        <v>164</v>
      </c>
      <c r="E692" t="s">
        <v>143</v>
      </c>
      <c r="F692">
        <v>2021</v>
      </c>
      <c r="G692">
        <v>57.30473159999903</v>
      </c>
    </row>
    <row r="693" spans="1:7">
      <c r="A693" t="s">
        <v>156</v>
      </c>
      <c r="B693" t="s">
        <v>157</v>
      </c>
      <c r="C693" t="s">
        <v>176</v>
      </c>
      <c r="D693" t="s">
        <v>164</v>
      </c>
      <c r="E693" t="s">
        <v>144</v>
      </c>
      <c r="F693">
        <v>2021</v>
      </c>
      <c r="G693">
        <v>0.29307599999999501</v>
      </c>
    </row>
    <row r="694" spans="1:7" hidden="1">
      <c r="A694" t="s">
        <v>156</v>
      </c>
      <c r="B694" t="s">
        <v>157</v>
      </c>
      <c r="C694" t="s">
        <v>176</v>
      </c>
      <c r="D694" t="s">
        <v>164</v>
      </c>
      <c r="E694" t="s">
        <v>145</v>
      </c>
      <c r="F694">
        <v>2021</v>
      </c>
      <c r="G694">
        <v>0</v>
      </c>
    </row>
    <row r="695" spans="1:7" hidden="1">
      <c r="A695" t="s">
        <v>156</v>
      </c>
      <c r="B695" t="s">
        <v>157</v>
      </c>
      <c r="C695" t="s">
        <v>176</v>
      </c>
      <c r="D695" t="s">
        <v>164</v>
      </c>
      <c r="E695" t="s">
        <v>147</v>
      </c>
      <c r="F695">
        <v>2021</v>
      </c>
      <c r="G695">
        <v>0</v>
      </c>
    </row>
    <row r="696" spans="1:7" hidden="1">
      <c r="A696" t="s">
        <v>156</v>
      </c>
      <c r="B696" t="s">
        <v>157</v>
      </c>
      <c r="C696" t="s">
        <v>176</v>
      </c>
      <c r="D696" t="s">
        <v>164</v>
      </c>
      <c r="E696" t="s">
        <v>149</v>
      </c>
      <c r="F696">
        <v>2021</v>
      </c>
      <c r="G696">
        <v>0</v>
      </c>
    </row>
    <row r="697" spans="1:7">
      <c r="A697" t="s">
        <v>156</v>
      </c>
      <c r="B697" t="s">
        <v>157</v>
      </c>
      <c r="C697" t="s">
        <v>176</v>
      </c>
      <c r="D697" t="s">
        <v>164</v>
      </c>
      <c r="E697" t="s">
        <v>150</v>
      </c>
      <c r="F697">
        <v>2021</v>
      </c>
      <c r="G697">
        <v>201.36414599999659</v>
      </c>
    </row>
    <row r="698" spans="1:7" hidden="1">
      <c r="A698" t="s">
        <v>156</v>
      </c>
      <c r="B698" t="s">
        <v>157</v>
      </c>
      <c r="C698" t="s">
        <v>182</v>
      </c>
      <c r="D698" t="s">
        <v>164</v>
      </c>
      <c r="E698" t="s">
        <v>112</v>
      </c>
      <c r="F698">
        <v>2021</v>
      </c>
      <c r="G698">
        <v>0</v>
      </c>
    </row>
    <row r="699" spans="1:7" hidden="1">
      <c r="A699" t="s">
        <v>156</v>
      </c>
      <c r="B699" t="s">
        <v>157</v>
      </c>
      <c r="C699" t="s">
        <v>182</v>
      </c>
      <c r="D699" t="s">
        <v>164</v>
      </c>
      <c r="E699" t="s">
        <v>114</v>
      </c>
      <c r="F699">
        <v>2021</v>
      </c>
      <c r="G699">
        <v>0</v>
      </c>
    </row>
    <row r="700" spans="1:7" hidden="1">
      <c r="A700" t="s">
        <v>156</v>
      </c>
      <c r="B700" t="s">
        <v>157</v>
      </c>
      <c r="C700" t="s">
        <v>182</v>
      </c>
      <c r="D700" t="s">
        <v>164</v>
      </c>
      <c r="E700" t="s">
        <v>115</v>
      </c>
      <c r="F700">
        <v>2021</v>
      </c>
      <c r="G700">
        <v>0</v>
      </c>
    </row>
    <row r="701" spans="1:7" hidden="1">
      <c r="A701" t="s">
        <v>156</v>
      </c>
      <c r="B701" t="s">
        <v>157</v>
      </c>
      <c r="C701" t="s">
        <v>182</v>
      </c>
      <c r="D701" t="s">
        <v>164</v>
      </c>
      <c r="E701" t="s">
        <v>116</v>
      </c>
      <c r="F701">
        <v>2021</v>
      </c>
      <c r="G701">
        <v>0</v>
      </c>
    </row>
    <row r="702" spans="1:7" hidden="1">
      <c r="A702" t="s">
        <v>156</v>
      </c>
      <c r="B702" t="s">
        <v>157</v>
      </c>
      <c r="C702" t="s">
        <v>182</v>
      </c>
      <c r="D702" t="s">
        <v>164</v>
      </c>
      <c r="E702" t="s">
        <v>118</v>
      </c>
      <c r="F702">
        <v>2021</v>
      </c>
      <c r="G702">
        <v>0</v>
      </c>
    </row>
    <row r="703" spans="1:7" hidden="1">
      <c r="A703" t="s">
        <v>156</v>
      </c>
      <c r="B703" t="s">
        <v>157</v>
      </c>
      <c r="C703" t="s">
        <v>182</v>
      </c>
      <c r="D703" t="s">
        <v>164</v>
      </c>
      <c r="E703" t="s">
        <v>119</v>
      </c>
      <c r="F703">
        <v>2021</v>
      </c>
      <c r="G703">
        <v>0</v>
      </c>
    </row>
    <row r="704" spans="1:7" hidden="1">
      <c r="A704" t="s">
        <v>156</v>
      </c>
      <c r="B704" t="s">
        <v>157</v>
      </c>
      <c r="C704" t="s">
        <v>182</v>
      </c>
      <c r="D704" t="s">
        <v>164</v>
      </c>
      <c r="E704" t="s">
        <v>120</v>
      </c>
      <c r="F704">
        <v>2021</v>
      </c>
      <c r="G704">
        <v>0</v>
      </c>
    </row>
    <row r="705" spans="1:7">
      <c r="A705" t="s">
        <v>156</v>
      </c>
      <c r="B705" t="s">
        <v>157</v>
      </c>
      <c r="C705" t="s">
        <v>182</v>
      </c>
      <c r="D705" t="s">
        <v>164</v>
      </c>
      <c r="E705" t="s">
        <v>122</v>
      </c>
      <c r="F705">
        <v>2021</v>
      </c>
      <c r="G705">
        <v>2.93075999999995E-2</v>
      </c>
    </row>
    <row r="706" spans="1:7" hidden="1">
      <c r="A706" t="s">
        <v>156</v>
      </c>
      <c r="B706" t="s">
        <v>157</v>
      </c>
      <c r="C706" t="s">
        <v>182</v>
      </c>
      <c r="D706" t="s">
        <v>164</v>
      </c>
      <c r="E706" t="s">
        <v>125</v>
      </c>
      <c r="F706">
        <v>2021</v>
      </c>
      <c r="G706">
        <v>0</v>
      </c>
    </row>
    <row r="707" spans="1:7">
      <c r="A707" t="s">
        <v>156</v>
      </c>
      <c r="B707" t="s">
        <v>157</v>
      </c>
      <c r="C707" t="s">
        <v>182</v>
      </c>
      <c r="D707" t="s">
        <v>164</v>
      </c>
      <c r="E707" t="s">
        <v>127</v>
      </c>
      <c r="F707">
        <v>2021</v>
      </c>
      <c r="G707">
        <v>6.6988799999998863E-2</v>
      </c>
    </row>
    <row r="708" spans="1:7" hidden="1">
      <c r="A708" t="s">
        <v>156</v>
      </c>
      <c r="B708" t="s">
        <v>157</v>
      </c>
      <c r="C708" t="s">
        <v>182</v>
      </c>
      <c r="D708" t="s">
        <v>164</v>
      </c>
      <c r="E708" t="s">
        <v>128</v>
      </c>
      <c r="F708">
        <v>2021</v>
      </c>
      <c r="G708">
        <v>0</v>
      </c>
    </row>
    <row r="709" spans="1:7" hidden="1">
      <c r="A709" t="s">
        <v>156</v>
      </c>
      <c r="B709" t="s">
        <v>157</v>
      </c>
      <c r="C709" t="s">
        <v>182</v>
      </c>
      <c r="D709" t="s">
        <v>164</v>
      </c>
      <c r="E709" t="s">
        <v>130</v>
      </c>
      <c r="F709">
        <v>2021</v>
      </c>
      <c r="G709">
        <v>0</v>
      </c>
    </row>
    <row r="710" spans="1:7" hidden="1">
      <c r="A710" t="s">
        <v>156</v>
      </c>
      <c r="B710" t="s">
        <v>157</v>
      </c>
      <c r="C710" t="s">
        <v>182</v>
      </c>
      <c r="D710" t="s">
        <v>164</v>
      </c>
      <c r="E710" t="s">
        <v>131</v>
      </c>
      <c r="F710">
        <v>2021</v>
      </c>
      <c r="G710">
        <v>0</v>
      </c>
    </row>
    <row r="711" spans="1:7" hidden="1">
      <c r="A711" t="s">
        <v>156</v>
      </c>
      <c r="B711" t="s">
        <v>157</v>
      </c>
      <c r="C711" t="s">
        <v>182</v>
      </c>
      <c r="D711" t="s">
        <v>164</v>
      </c>
      <c r="E711" t="s">
        <v>132</v>
      </c>
      <c r="F711">
        <v>2021</v>
      </c>
      <c r="G711">
        <v>0</v>
      </c>
    </row>
    <row r="712" spans="1:7" hidden="1">
      <c r="A712" t="s">
        <v>156</v>
      </c>
      <c r="B712" t="s">
        <v>157</v>
      </c>
      <c r="C712" t="s">
        <v>182</v>
      </c>
      <c r="D712" t="s">
        <v>164</v>
      </c>
      <c r="E712" t="s">
        <v>133</v>
      </c>
      <c r="F712">
        <v>2021</v>
      </c>
      <c r="G712">
        <v>0</v>
      </c>
    </row>
    <row r="713" spans="1:7" hidden="1">
      <c r="A713" t="s">
        <v>156</v>
      </c>
      <c r="B713" t="s">
        <v>157</v>
      </c>
      <c r="C713" t="s">
        <v>182</v>
      </c>
      <c r="D713" t="s">
        <v>164</v>
      </c>
      <c r="E713" t="s">
        <v>134</v>
      </c>
      <c r="F713">
        <v>2021</v>
      </c>
      <c r="G713">
        <v>0</v>
      </c>
    </row>
    <row r="714" spans="1:7">
      <c r="A714" t="s">
        <v>156</v>
      </c>
      <c r="B714" t="s">
        <v>157</v>
      </c>
      <c r="C714" t="s">
        <v>182</v>
      </c>
      <c r="D714" t="s">
        <v>164</v>
      </c>
      <c r="E714" t="s">
        <v>135</v>
      </c>
      <c r="F714">
        <v>2021</v>
      </c>
      <c r="G714">
        <v>5.0241599999999144E-2</v>
      </c>
    </row>
    <row r="715" spans="1:7" hidden="1">
      <c r="A715" t="s">
        <v>156</v>
      </c>
      <c r="B715" t="s">
        <v>157</v>
      </c>
      <c r="C715" t="s">
        <v>182</v>
      </c>
      <c r="D715" t="s">
        <v>164</v>
      </c>
      <c r="E715" t="s">
        <v>136</v>
      </c>
      <c r="F715">
        <v>2021</v>
      </c>
      <c r="G715">
        <v>0</v>
      </c>
    </row>
    <row r="716" spans="1:7">
      <c r="A716" t="s">
        <v>156</v>
      </c>
      <c r="B716" t="s">
        <v>157</v>
      </c>
      <c r="C716" t="s">
        <v>182</v>
      </c>
      <c r="D716" t="s">
        <v>164</v>
      </c>
      <c r="E716" t="s">
        <v>138</v>
      </c>
      <c r="F716">
        <v>2021</v>
      </c>
      <c r="G716">
        <v>0.1423511999999976</v>
      </c>
    </row>
    <row r="717" spans="1:7" hidden="1">
      <c r="A717" t="s">
        <v>156</v>
      </c>
      <c r="B717" t="s">
        <v>157</v>
      </c>
      <c r="C717" t="s">
        <v>182</v>
      </c>
      <c r="D717" t="s">
        <v>164</v>
      </c>
      <c r="E717" t="s">
        <v>139</v>
      </c>
      <c r="F717">
        <v>2021</v>
      </c>
      <c r="G717">
        <v>0</v>
      </c>
    </row>
    <row r="718" spans="1:7" hidden="1">
      <c r="A718" t="s">
        <v>156</v>
      </c>
      <c r="B718" t="s">
        <v>157</v>
      </c>
      <c r="C718" t="s">
        <v>182</v>
      </c>
      <c r="D718" t="s">
        <v>164</v>
      </c>
      <c r="E718" t="s">
        <v>140</v>
      </c>
      <c r="F718">
        <v>2021</v>
      </c>
      <c r="G718">
        <v>0</v>
      </c>
    </row>
    <row r="719" spans="1:7" hidden="1">
      <c r="A719" t="s">
        <v>156</v>
      </c>
      <c r="B719" t="s">
        <v>157</v>
      </c>
      <c r="C719" t="s">
        <v>182</v>
      </c>
      <c r="D719" t="s">
        <v>164</v>
      </c>
      <c r="E719" t="s">
        <v>141</v>
      </c>
      <c r="F719">
        <v>2021</v>
      </c>
      <c r="G719">
        <v>0</v>
      </c>
    </row>
    <row r="720" spans="1:7" hidden="1">
      <c r="A720" t="s">
        <v>156</v>
      </c>
      <c r="B720" t="s">
        <v>157</v>
      </c>
      <c r="C720" t="s">
        <v>182</v>
      </c>
      <c r="D720" t="s">
        <v>164</v>
      </c>
      <c r="E720" t="s">
        <v>142</v>
      </c>
      <c r="F720">
        <v>2021</v>
      </c>
      <c r="G720">
        <v>0</v>
      </c>
    </row>
    <row r="721" spans="1:7" hidden="1">
      <c r="A721" t="s">
        <v>156</v>
      </c>
      <c r="B721" t="s">
        <v>157</v>
      </c>
      <c r="C721" t="s">
        <v>182</v>
      </c>
      <c r="D721" t="s">
        <v>164</v>
      </c>
      <c r="E721" t="s">
        <v>143</v>
      </c>
      <c r="F721">
        <v>2021</v>
      </c>
      <c r="G721">
        <v>0</v>
      </c>
    </row>
    <row r="722" spans="1:7" hidden="1">
      <c r="A722" t="s">
        <v>156</v>
      </c>
      <c r="B722" t="s">
        <v>157</v>
      </c>
      <c r="C722" t="s">
        <v>182</v>
      </c>
      <c r="D722" t="s">
        <v>164</v>
      </c>
      <c r="E722" t="s">
        <v>144</v>
      </c>
      <c r="F722">
        <v>2021</v>
      </c>
      <c r="G722">
        <v>0</v>
      </c>
    </row>
    <row r="723" spans="1:7" hidden="1">
      <c r="A723" t="s">
        <v>156</v>
      </c>
      <c r="B723" t="s">
        <v>157</v>
      </c>
      <c r="C723" t="s">
        <v>182</v>
      </c>
      <c r="D723" t="s">
        <v>164</v>
      </c>
      <c r="E723" t="s">
        <v>145</v>
      </c>
      <c r="F723">
        <v>2021</v>
      </c>
      <c r="G723">
        <v>0</v>
      </c>
    </row>
    <row r="724" spans="1:7" hidden="1">
      <c r="A724" t="s">
        <v>156</v>
      </c>
      <c r="B724" t="s">
        <v>157</v>
      </c>
      <c r="C724" t="s">
        <v>182</v>
      </c>
      <c r="D724" t="s">
        <v>164</v>
      </c>
      <c r="E724" t="s">
        <v>147</v>
      </c>
      <c r="F724">
        <v>2021</v>
      </c>
      <c r="G724">
        <v>0</v>
      </c>
    </row>
    <row r="725" spans="1:7">
      <c r="A725" t="s">
        <v>156</v>
      </c>
      <c r="B725" t="s">
        <v>157</v>
      </c>
      <c r="C725" t="s">
        <v>182</v>
      </c>
      <c r="D725" t="s">
        <v>164</v>
      </c>
      <c r="E725" t="s">
        <v>149</v>
      </c>
      <c r="F725">
        <v>2021</v>
      </c>
      <c r="G725">
        <v>4.4170739999999249</v>
      </c>
    </row>
    <row r="726" spans="1:7">
      <c r="A726" t="s">
        <v>156</v>
      </c>
      <c r="B726" t="s">
        <v>157</v>
      </c>
      <c r="C726" t="s">
        <v>182</v>
      </c>
      <c r="D726" t="s">
        <v>164</v>
      </c>
      <c r="E726" t="s">
        <v>150</v>
      </c>
      <c r="F726">
        <v>2021</v>
      </c>
      <c r="G726">
        <v>4.7059631999999203</v>
      </c>
    </row>
    <row r="727" spans="1:7">
      <c r="A727" t="s">
        <v>156</v>
      </c>
      <c r="B727" t="s">
        <v>157</v>
      </c>
      <c r="C727" t="s">
        <v>183</v>
      </c>
      <c r="D727" t="s">
        <v>164</v>
      </c>
      <c r="E727" t="s">
        <v>112</v>
      </c>
      <c r="F727">
        <v>2021</v>
      </c>
      <c r="G727">
        <v>0.12141719999999794</v>
      </c>
    </row>
    <row r="728" spans="1:7">
      <c r="A728" t="s">
        <v>156</v>
      </c>
      <c r="B728" t="s">
        <v>157</v>
      </c>
      <c r="C728" t="s">
        <v>183</v>
      </c>
      <c r="D728" t="s">
        <v>164</v>
      </c>
      <c r="E728" t="s">
        <v>114</v>
      </c>
      <c r="F728">
        <v>2021</v>
      </c>
      <c r="G728">
        <v>4.1867999999999289E-3</v>
      </c>
    </row>
    <row r="729" spans="1:7" hidden="1">
      <c r="A729" t="s">
        <v>156</v>
      </c>
      <c r="B729" t="s">
        <v>157</v>
      </c>
      <c r="C729" t="s">
        <v>183</v>
      </c>
      <c r="D729" t="s">
        <v>164</v>
      </c>
      <c r="E729" t="s">
        <v>115</v>
      </c>
      <c r="F729">
        <v>2021</v>
      </c>
      <c r="G729">
        <v>0</v>
      </c>
    </row>
    <row r="730" spans="1:7">
      <c r="A730" t="s">
        <v>156</v>
      </c>
      <c r="B730" t="s">
        <v>157</v>
      </c>
      <c r="C730" t="s">
        <v>183</v>
      </c>
      <c r="D730" t="s">
        <v>164</v>
      </c>
      <c r="E730" t="s">
        <v>116</v>
      </c>
      <c r="F730">
        <v>2021</v>
      </c>
      <c r="G730">
        <v>41.5204955999993</v>
      </c>
    </row>
    <row r="731" spans="1:7" hidden="1">
      <c r="A731" t="s">
        <v>156</v>
      </c>
      <c r="B731" t="s">
        <v>157</v>
      </c>
      <c r="C731" t="s">
        <v>183</v>
      </c>
      <c r="D731" t="s">
        <v>164</v>
      </c>
      <c r="E731" t="s">
        <v>118</v>
      </c>
      <c r="F731">
        <v>2021</v>
      </c>
      <c r="G731">
        <v>0</v>
      </c>
    </row>
    <row r="732" spans="1:7">
      <c r="A732" t="s">
        <v>156</v>
      </c>
      <c r="B732" t="s">
        <v>157</v>
      </c>
      <c r="C732" t="s">
        <v>183</v>
      </c>
      <c r="D732" t="s">
        <v>164</v>
      </c>
      <c r="E732" t="s">
        <v>119</v>
      </c>
      <c r="F732">
        <v>2021</v>
      </c>
      <c r="G732">
        <v>6.2592659999998936</v>
      </c>
    </row>
    <row r="733" spans="1:7" hidden="1">
      <c r="A733" t="s">
        <v>156</v>
      </c>
      <c r="B733" t="s">
        <v>157</v>
      </c>
      <c r="C733" t="s">
        <v>183</v>
      </c>
      <c r="D733" t="s">
        <v>164</v>
      </c>
      <c r="E733" t="s">
        <v>120</v>
      </c>
      <c r="F733">
        <v>2021</v>
      </c>
      <c r="G733">
        <v>0</v>
      </c>
    </row>
    <row r="734" spans="1:7">
      <c r="A734" t="s">
        <v>156</v>
      </c>
      <c r="B734" t="s">
        <v>157</v>
      </c>
      <c r="C734" t="s">
        <v>183</v>
      </c>
      <c r="D734" t="s">
        <v>164</v>
      </c>
      <c r="E734" t="s">
        <v>122</v>
      </c>
      <c r="F734">
        <v>2021</v>
      </c>
      <c r="G734">
        <v>25.543666799999567</v>
      </c>
    </row>
    <row r="735" spans="1:7" hidden="1">
      <c r="A735" t="s">
        <v>156</v>
      </c>
      <c r="B735" t="s">
        <v>157</v>
      </c>
      <c r="C735" t="s">
        <v>183</v>
      </c>
      <c r="D735" t="s">
        <v>164</v>
      </c>
      <c r="E735" t="s">
        <v>125</v>
      </c>
      <c r="F735">
        <v>2021</v>
      </c>
      <c r="G735">
        <v>0</v>
      </c>
    </row>
    <row r="736" spans="1:7">
      <c r="A736" t="s">
        <v>156</v>
      </c>
      <c r="B736" t="s">
        <v>157</v>
      </c>
      <c r="C736" t="s">
        <v>183</v>
      </c>
      <c r="D736" t="s">
        <v>164</v>
      </c>
      <c r="E736" t="s">
        <v>127</v>
      </c>
      <c r="F736">
        <v>2021</v>
      </c>
      <c r="G736">
        <v>0.1884059999999968</v>
      </c>
    </row>
    <row r="737" spans="1:7">
      <c r="A737" t="s">
        <v>156</v>
      </c>
      <c r="B737" t="s">
        <v>157</v>
      </c>
      <c r="C737" t="s">
        <v>183</v>
      </c>
      <c r="D737" t="s">
        <v>164</v>
      </c>
      <c r="E737" t="s">
        <v>128</v>
      </c>
      <c r="F737">
        <v>2021</v>
      </c>
      <c r="G737">
        <v>7.5362399999998719E-2</v>
      </c>
    </row>
    <row r="738" spans="1:7">
      <c r="A738" t="s">
        <v>156</v>
      </c>
      <c r="B738" t="s">
        <v>157</v>
      </c>
      <c r="C738" t="s">
        <v>183</v>
      </c>
      <c r="D738" t="s">
        <v>164</v>
      </c>
      <c r="E738" t="s">
        <v>130</v>
      </c>
      <c r="F738">
        <v>2021</v>
      </c>
      <c r="G738">
        <v>6.0206183999998988</v>
      </c>
    </row>
    <row r="739" spans="1:7">
      <c r="A739" t="s">
        <v>156</v>
      </c>
      <c r="B739" t="s">
        <v>157</v>
      </c>
      <c r="C739" t="s">
        <v>183</v>
      </c>
      <c r="D739" t="s">
        <v>164</v>
      </c>
      <c r="E739" t="s">
        <v>131</v>
      </c>
      <c r="F739">
        <v>2021</v>
      </c>
      <c r="G739">
        <v>36.249314399999392</v>
      </c>
    </row>
    <row r="740" spans="1:7">
      <c r="A740" t="s">
        <v>156</v>
      </c>
      <c r="B740" t="s">
        <v>157</v>
      </c>
      <c r="C740" t="s">
        <v>183</v>
      </c>
      <c r="D740" t="s">
        <v>164</v>
      </c>
      <c r="E740" t="s">
        <v>132</v>
      </c>
      <c r="F740">
        <v>2021</v>
      </c>
      <c r="G740">
        <v>0.117230399999998</v>
      </c>
    </row>
    <row r="741" spans="1:7" hidden="1">
      <c r="A741" t="s">
        <v>156</v>
      </c>
      <c r="B741" t="s">
        <v>157</v>
      </c>
      <c r="C741" t="s">
        <v>183</v>
      </c>
      <c r="D741" t="s">
        <v>164</v>
      </c>
      <c r="E741" t="s">
        <v>133</v>
      </c>
      <c r="F741">
        <v>2021</v>
      </c>
      <c r="G741">
        <v>0</v>
      </c>
    </row>
    <row r="742" spans="1:7" hidden="1">
      <c r="A742" t="s">
        <v>156</v>
      </c>
      <c r="B742" t="s">
        <v>157</v>
      </c>
      <c r="C742" t="s">
        <v>183</v>
      </c>
      <c r="D742" t="s">
        <v>164</v>
      </c>
      <c r="E742" t="s">
        <v>134</v>
      </c>
      <c r="F742">
        <v>2021</v>
      </c>
      <c r="G742">
        <v>0</v>
      </c>
    </row>
    <row r="743" spans="1:7">
      <c r="A743" t="s">
        <v>156</v>
      </c>
      <c r="B743" t="s">
        <v>157</v>
      </c>
      <c r="C743" t="s">
        <v>183</v>
      </c>
      <c r="D743" t="s">
        <v>164</v>
      </c>
      <c r="E743" t="s">
        <v>135</v>
      </c>
      <c r="F743">
        <v>2021</v>
      </c>
      <c r="G743">
        <v>3.7346255999999367</v>
      </c>
    </row>
    <row r="744" spans="1:7" hidden="1">
      <c r="A744" t="s">
        <v>156</v>
      </c>
      <c r="B744" t="s">
        <v>157</v>
      </c>
      <c r="C744" t="s">
        <v>183</v>
      </c>
      <c r="D744" t="s">
        <v>164</v>
      </c>
      <c r="E744" t="s">
        <v>136</v>
      </c>
      <c r="F744">
        <v>2021</v>
      </c>
      <c r="G744">
        <v>0</v>
      </c>
    </row>
    <row r="745" spans="1:7">
      <c r="A745" t="s">
        <v>156</v>
      </c>
      <c r="B745" t="s">
        <v>157</v>
      </c>
      <c r="C745" t="s">
        <v>183</v>
      </c>
      <c r="D745" t="s">
        <v>164</v>
      </c>
      <c r="E745" t="s">
        <v>138</v>
      </c>
      <c r="F745">
        <v>2021</v>
      </c>
      <c r="G745">
        <v>0.1423511999999976</v>
      </c>
    </row>
    <row r="746" spans="1:7">
      <c r="A746" t="s">
        <v>156</v>
      </c>
      <c r="B746" t="s">
        <v>157</v>
      </c>
      <c r="C746" t="s">
        <v>183</v>
      </c>
      <c r="D746" t="s">
        <v>164</v>
      </c>
      <c r="E746" t="s">
        <v>139</v>
      </c>
      <c r="F746">
        <v>2021</v>
      </c>
      <c r="G746">
        <v>2.0724659999999648</v>
      </c>
    </row>
    <row r="747" spans="1:7">
      <c r="A747" t="s">
        <v>156</v>
      </c>
      <c r="B747" t="s">
        <v>157</v>
      </c>
      <c r="C747" t="s">
        <v>183</v>
      </c>
      <c r="D747" t="s">
        <v>164</v>
      </c>
      <c r="E747" t="s">
        <v>140</v>
      </c>
      <c r="F747">
        <v>2021</v>
      </c>
      <c r="G747">
        <v>19.908233999999663</v>
      </c>
    </row>
    <row r="748" spans="1:7">
      <c r="A748" t="s">
        <v>156</v>
      </c>
      <c r="B748" t="s">
        <v>157</v>
      </c>
      <c r="C748" t="s">
        <v>183</v>
      </c>
      <c r="D748" t="s">
        <v>164</v>
      </c>
      <c r="E748" t="s">
        <v>141</v>
      </c>
      <c r="F748">
        <v>2021</v>
      </c>
      <c r="G748">
        <v>0.28051559999999526</v>
      </c>
    </row>
    <row r="749" spans="1:7" hidden="1">
      <c r="A749" t="s">
        <v>156</v>
      </c>
      <c r="B749" t="s">
        <v>157</v>
      </c>
      <c r="C749" t="s">
        <v>183</v>
      </c>
      <c r="D749" t="s">
        <v>164</v>
      </c>
      <c r="E749" t="s">
        <v>142</v>
      </c>
      <c r="F749">
        <v>2021</v>
      </c>
      <c r="G749">
        <v>0</v>
      </c>
    </row>
    <row r="750" spans="1:7">
      <c r="A750" t="s">
        <v>156</v>
      </c>
      <c r="B750" t="s">
        <v>157</v>
      </c>
      <c r="C750" t="s">
        <v>183</v>
      </c>
      <c r="D750" t="s">
        <v>164</v>
      </c>
      <c r="E750" t="s">
        <v>143</v>
      </c>
      <c r="F750">
        <v>2021</v>
      </c>
      <c r="G750">
        <v>57.30473159999903</v>
      </c>
    </row>
    <row r="751" spans="1:7">
      <c r="A751" t="s">
        <v>156</v>
      </c>
      <c r="B751" t="s">
        <v>157</v>
      </c>
      <c r="C751" t="s">
        <v>183</v>
      </c>
      <c r="D751" t="s">
        <v>164</v>
      </c>
      <c r="E751" t="s">
        <v>144</v>
      </c>
      <c r="F751">
        <v>2021</v>
      </c>
      <c r="G751">
        <v>0.29307599999999501</v>
      </c>
    </row>
    <row r="752" spans="1:7" hidden="1">
      <c r="A752" t="s">
        <v>156</v>
      </c>
      <c r="B752" t="s">
        <v>157</v>
      </c>
      <c r="C752" t="s">
        <v>183</v>
      </c>
      <c r="D752" t="s">
        <v>164</v>
      </c>
      <c r="E752" t="s">
        <v>145</v>
      </c>
      <c r="F752">
        <v>2021</v>
      </c>
      <c r="G752">
        <v>0</v>
      </c>
    </row>
    <row r="753" spans="1:7" hidden="1">
      <c r="A753" t="s">
        <v>156</v>
      </c>
      <c r="B753" t="s">
        <v>157</v>
      </c>
      <c r="C753" t="s">
        <v>183</v>
      </c>
      <c r="D753" t="s">
        <v>164</v>
      </c>
      <c r="E753" t="s">
        <v>147</v>
      </c>
      <c r="F753">
        <v>2021</v>
      </c>
      <c r="G753">
        <v>0</v>
      </c>
    </row>
    <row r="754" spans="1:7">
      <c r="A754" t="s">
        <v>156</v>
      </c>
      <c r="B754" t="s">
        <v>157</v>
      </c>
      <c r="C754" t="s">
        <v>183</v>
      </c>
      <c r="D754" t="s">
        <v>164</v>
      </c>
      <c r="E754" t="s">
        <v>149</v>
      </c>
      <c r="F754">
        <v>2021</v>
      </c>
      <c r="G754">
        <v>4.4170739999999249</v>
      </c>
    </row>
    <row r="755" spans="1:7">
      <c r="A755" t="s">
        <v>156</v>
      </c>
      <c r="B755" t="s">
        <v>157</v>
      </c>
      <c r="C755" t="s">
        <v>183</v>
      </c>
      <c r="D755" t="s">
        <v>164</v>
      </c>
      <c r="E755" t="s">
        <v>150</v>
      </c>
      <c r="F755">
        <v>2021</v>
      </c>
      <c r="G755">
        <v>206.07010919999652</v>
      </c>
    </row>
  </sheetData>
  <autoFilter ref="C1:G755" xr:uid="{E7093916-92DB-4915-A28D-6786041D95CE}">
    <filterColumn colId="4">
      <filters blank="1">
        <filter val="0.0041868"/>
        <filter val="-0.0041868"/>
        <filter val="0.0083736"/>
        <filter val="-0.0083736"/>
        <filter val="0.0125604"/>
        <filter val="-0.0125604"/>
        <filter val="0.0167472"/>
        <filter val="-0.0167472"/>
        <filter val="0.0251208"/>
        <filter val="0.0293076"/>
        <filter val="-0.0293076"/>
        <filter val="0.0334944"/>
        <filter val="-0.0334944"/>
        <filter val="0.0376812"/>
        <filter val="0.041868"/>
        <filter val="0.0460548"/>
        <filter val="0.0502416"/>
        <filter val="-0.0502416"/>
        <filter val="0.0544284"/>
        <filter val="-0.0544284"/>
        <filter val="0.0669888"/>
        <filter val="-0.0669888"/>
        <filter val="-0.0711756"/>
        <filter val="0.0753624"/>
        <filter val="0.0795492"/>
        <filter val="0.083736"/>
        <filter val="-0.083736"/>
        <filter val="0.0921096"/>
        <filter val="-0.0921096"/>
        <filter val="0.1172304"/>
        <filter val="-0.1172304"/>
        <filter val="0.1214172"/>
        <filter val="0.1297908"/>
        <filter val="0.1339776"/>
        <filter val="-0.1339776"/>
        <filter val="0.1423512"/>
        <filter val="0.1590984"/>
        <filter val="0.188406"/>
        <filter val="0.1967796"/>
        <filter val="0.2135268"/>
        <filter val="0.230274"/>
        <filter val="-0.2553948"/>
        <filter val="-0.2679552"/>
        <filter val="0.2805156"/>
        <filter val="0.293076"/>
        <filter val="0.31401"/>
        <filter val="0.3181968"/>
        <filter val="0.3391308"/>
        <filter val="0.3726252"/>
        <filter val="0.4019328"/>
        <filter val="-0.460548"/>
        <filter val="0.5107896"/>
        <filter val="0.5484708"/>
        <filter val="0.5568444"/>
        <filter val="0.565218"/>
        <filter val="0.6322068"/>
        <filter val="0.690822"/>
        <filter val="0.7033824"/>
        <filter val="0.753624"/>
        <filter val="-0.7619976"/>
        <filter val="0.8080524"/>
        <filter val="0.9252828"/>
        <filter val="0.9587772"/>
        <filter val="1.0383264"/>
        <filter val="1.0592604"/>
        <filter val="1.1388096"/>
        <filter val="1.3774572"/>
        <filter val="1.444446"/>
        <filter val="1.46538"/>
        <filter val="-1.46538"/>
        <filter val="1.4946876"/>
        <filter val="-1.6495992"/>
        <filter val="-1.7417088"/>
        <filter val="1.8170712"/>
        <filter val="-1.8170712"/>
        <filter val="1.9301148"/>
        <filter val="1.9426752"/>
        <filter val="10.2199788"/>
        <filter val="-10.2409128"/>
        <filter val="108.9698436"/>
        <filter val="11.0489652"/>
        <filter val="-11.1452616"/>
        <filter val="11.869578"/>
        <filter val="12.3887412"/>
        <filter val="13.1339916"/>
        <filter val="13.4312544"/>
        <filter val="-14.3062956"/>
        <filter val="16.2824652"/>
        <filter val="-16.5922884"/>
        <filter val="-17.5091976"/>
        <filter val="17.89857"/>
        <filter val="17.9697456"/>
        <filter val="-17.9697456"/>
        <filter val="18.2377008"/>
        <filter val="19.908234"/>
        <filter val="19.99197"/>
        <filter val="2.0222244"/>
        <filter val="2.0347848"/>
        <filter val="-2.0599056"/>
        <filter val="2.072466"/>
        <filter val="-2.5665084"/>
        <filter val="2.8177164"/>
        <filter val="2.8219032"/>
        <filter val="2.8637712"/>
        <filter val="2.8972656"/>
        <filter val="2.9391336"/>
        <filter val="20.7916488"/>
        <filter val="201.364146"/>
        <filter val="206.0701092"/>
        <filter val="21.122406"/>
        <filter val="-21.122406"/>
        <filter val="21.3778008"/>
        <filter val="24.890526"/>
        <filter val="25.5436668"/>
        <filter val="25.5478536"/>
        <filter val="25.5687876"/>
        <filter val="25.9916544"/>
        <filter val="27.1472112"/>
        <filter val="27.3314304"/>
        <filter val="27.381672"/>
        <filter val="286.8083604"/>
        <filter val="29.8267632"/>
        <filter val="3.2196492"/>
        <filter val="3.2824512"/>
        <filter val="-3.2824512"/>
        <filter val="3.684384"/>
        <filter val="3.7346256"/>
        <filter val="35.4035808"/>
        <filter val="36.2493144"/>
        <filter val="391.068054"/>
        <filter val="4.0151412"/>
        <filter val="4.417074"/>
        <filter val="4.4212608"/>
        <filter val="-4.4421948"/>
        <filter val="-4.563612"/>
        <filter val="4.7059632"/>
        <filter val="4.9320504"/>
        <filter val="41.1729912"/>
        <filter val="41.5204956"/>
        <filter val="42.6383712"/>
        <filter val="47.3987628"/>
        <filter val="5.0785884"/>
        <filter val="5.107896"/>
        <filter val="5.3297964"/>
        <filter val="5.673114"/>
        <filter val="51.099894"/>
        <filter val="56.165922"/>
        <filter val="56.9865348"/>
        <filter val="57.128886"/>
        <filter val="57.3047316"/>
        <filter val="57.442896"/>
        <filter val="6.0206184"/>
        <filter val="6.0834204"/>
        <filter val="-6.17553"/>
        <filter val="6.259266"/>
        <filter val="6.343002"/>
        <filter val="6.4811664"/>
        <filter val="7.0882524"/>
        <filter val="7.096626"/>
        <filter val="7.2306036"/>
        <filter val="7.473438"/>
        <filter val="71.4812364"/>
        <filter val="71.615214"/>
        <filter val="-8.1307656"/>
        <filter val="85.8126528"/>
        <filter val="87.9269868"/>
        <filter val="89.8236072"/>
        <filter val="-89.8236072"/>
        <filter val="9.6631344"/>
      </filters>
    </filterColumn>
    <sortState xmlns:xlrd2="http://schemas.microsoft.com/office/spreadsheetml/2017/richdata2" ref="C31:G59">
      <sortCondition ref="E1:E755"/>
    </sortState>
  </autoFilter>
  <sortState xmlns:xlrd2="http://schemas.microsoft.com/office/spreadsheetml/2017/richdata2" ref="A2:F622">
    <sortCondition ref="A2:A622"/>
    <sortCondition ref="B2:B6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B5A7-DA61-4C68-AD33-4F9F4BB10FFC}">
  <sheetPr codeName="Sheet5">
    <tabColor theme="7"/>
  </sheetPr>
  <dimension ref="A1:E14"/>
  <sheetViews>
    <sheetView workbookViewId="0">
      <selection activeCell="D2" sqref="D2:E14"/>
    </sheetView>
  </sheetViews>
  <sheetFormatPr defaultColWidth="9.21875" defaultRowHeight="14.4"/>
  <cols>
    <col min="1" max="1" width="16.21875" bestFit="1" customWidth="1"/>
    <col min="2" max="2" width="8.21875" bestFit="1" customWidth="1"/>
    <col min="3" max="3" width="39.44140625" bestFit="1" customWidth="1"/>
    <col min="4" max="4" width="5" bestFit="1" customWidth="1"/>
    <col min="5" max="5" width="12" bestFit="1" customWidth="1"/>
  </cols>
  <sheetData>
    <row r="1" spans="1:5">
      <c r="A1" s="94" t="s">
        <v>151</v>
      </c>
      <c r="B1" s="94" t="s">
        <v>152</v>
      </c>
      <c r="C1" s="94" t="s">
        <v>184</v>
      </c>
      <c r="D1" s="94" t="s">
        <v>81</v>
      </c>
      <c r="E1" s="94" t="s">
        <v>80</v>
      </c>
    </row>
    <row r="2" spans="1:5">
      <c r="A2" t="s">
        <v>156</v>
      </c>
      <c r="B2" t="s">
        <v>99</v>
      </c>
      <c r="C2" t="s">
        <v>185</v>
      </c>
      <c r="D2">
        <v>2021</v>
      </c>
      <c r="E2">
        <v>1538</v>
      </c>
    </row>
    <row r="3" spans="1:5">
      <c r="A3" t="s">
        <v>156</v>
      </c>
      <c r="B3" t="s">
        <v>99</v>
      </c>
      <c r="C3" t="s">
        <v>186</v>
      </c>
      <c r="D3">
        <v>2021</v>
      </c>
      <c r="E3">
        <v>0</v>
      </c>
    </row>
    <row r="4" spans="1:5">
      <c r="A4" t="s">
        <v>156</v>
      </c>
      <c r="B4" t="s">
        <v>99</v>
      </c>
      <c r="C4" t="s">
        <v>187</v>
      </c>
      <c r="D4">
        <v>2021</v>
      </c>
      <c r="E4">
        <v>1148.7269896248119</v>
      </c>
    </row>
    <row r="5" spans="1:5">
      <c r="A5" t="s">
        <v>156</v>
      </c>
      <c r="B5" t="s">
        <v>99</v>
      </c>
      <c r="C5" t="s">
        <v>188</v>
      </c>
      <c r="D5">
        <v>2021</v>
      </c>
      <c r="E5">
        <v>41.173010375188007</v>
      </c>
    </row>
    <row r="6" spans="1:5">
      <c r="A6" t="s">
        <v>156</v>
      </c>
      <c r="B6" t="s">
        <v>99</v>
      </c>
      <c r="C6" t="s">
        <v>189</v>
      </c>
      <c r="D6">
        <v>2021</v>
      </c>
      <c r="E6">
        <v>1513.8554999999999</v>
      </c>
    </row>
    <row r="7" spans="1:5">
      <c r="A7" t="s">
        <v>156</v>
      </c>
      <c r="B7" t="s">
        <v>99</v>
      </c>
      <c r="C7" t="s">
        <v>190</v>
      </c>
      <c r="D7">
        <v>2021</v>
      </c>
      <c r="E7">
        <v>0</v>
      </c>
    </row>
    <row r="8" spans="1:5">
      <c r="A8" t="s">
        <v>156</v>
      </c>
      <c r="B8" t="s">
        <v>99</v>
      </c>
      <c r="C8" t="s">
        <v>191</v>
      </c>
      <c r="D8">
        <v>2021</v>
      </c>
      <c r="E8">
        <v>258.31815879999988</v>
      </c>
    </row>
    <row r="9" spans="1:5">
      <c r="A9" t="s">
        <v>156</v>
      </c>
      <c r="B9" t="s">
        <v>99</v>
      </c>
      <c r="C9" t="s">
        <v>192</v>
      </c>
      <c r="D9">
        <v>2021</v>
      </c>
      <c r="E9">
        <v>0</v>
      </c>
    </row>
    <row r="10" spans="1:5">
      <c r="A10" t="s">
        <v>156</v>
      </c>
      <c r="B10" t="s">
        <v>99</v>
      </c>
      <c r="C10" t="s">
        <v>193</v>
      </c>
      <c r="D10">
        <v>2021</v>
      </c>
      <c r="E10">
        <v>0</v>
      </c>
    </row>
    <row r="11" spans="1:5">
      <c r="A11" t="s">
        <v>156</v>
      </c>
      <c r="B11" t="s">
        <v>99</v>
      </c>
      <c r="C11" t="s">
        <v>194</v>
      </c>
      <c r="D11">
        <v>2021</v>
      </c>
      <c r="E11">
        <v>0</v>
      </c>
    </row>
    <row r="12" spans="1:5">
      <c r="A12" t="s">
        <v>156</v>
      </c>
      <c r="B12" t="s">
        <v>99</v>
      </c>
      <c r="C12" t="s">
        <v>195</v>
      </c>
      <c r="D12">
        <v>2021</v>
      </c>
      <c r="E12">
        <v>0</v>
      </c>
    </row>
    <row r="13" spans="1:5">
      <c r="A13" t="s">
        <v>156</v>
      </c>
      <c r="B13" t="s">
        <v>99</v>
      </c>
      <c r="C13" t="s">
        <v>196</v>
      </c>
      <c r="D13">
        <v>2021</v>
      </c>
      <c r="E13">
        <v>0</v>
      </c>
    </row>
    <row r="14" spans="1:5">
      <c r="A14" t="s">
        <v>156</v>
      </c>
      <c r="B14" t="s">
        <v>99</v>
      </c>
      <c r="C14" t="s">
        <v>197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98D8-F8DC-42D7-B446-91260DBBED54}">
  <sheetPr codeName="Sheet6">
    <tabColor rgb="FFFFC000"/>
  </sheetPr>
  <dimension ref="A1:B46"/>
  <sheetViews>
    <sheetView workbookViewId="0">
      <selection activeCell="A9" sqref="A9"/>
    </sheetView>
  </sheetViews>
  <sheetFormatPr defaultColWidth="9.21875" defaultRowHeight="14.4"/>
  <cols>
    <col min="1" max="1" width="15.5546875" bestFit="1" customWidth="1"/>
    <col min="2" max="2" width="15.21875" customWidth="1"/>
  </cols>
  <sheetData>
    <row r="1" spans="1:2" ht="59.7" customHeight="1" thickBot="1">
      <c r="A1" s="77" t="s">
        <v>155</v>
      </c>
      <c r="B1" s="79" t="s">
        <v>198</v>
      </c>
    </row>
    <row r="2" spans="1:2">
      <c r="A2" s="73" t="s">
        <v>112</v>
      </c>
      <c r="B2" s="74" t="s">
        <v>113</v>
      </c>
    </row>
    <row r="3" spans="1:2">
      <c r="A3" s="73" t="s">
        <v>114</v>
      </c>
      <c r="B3" s="74" t="s">
        <v>113</v>
      </c>
    </row>
    <row r="4" spans="1:2">
      <c r="A4" s="73" t="s">
        <v>115</v>
      </c>
      <c r="B4" s="74" t="s">
        <v>113</v>
      </c>
    </row>
    <row r="5" spans="1:2">
      <c r="A5" s="73" t="s">
        <v>116</v>
      </c>
      <c r="B5" s="74" t="s">
        <v>113</v>
      </c>
    </row>
    <row r="6" spans="1:2">
      <c r="A6" s="73" t="s">
        <v>118</v>
      </c>
      <c r="B6" s="74" t="s">
        <v>113</v>
      </c>
    </row>
    <row r="7" spans="1:2">
      <c r="A7" s="73" t="s">
        <v>119</v>
      </c>
      <c r="B7" s="74" t="s">
        <v>113</v>
      </c>
    </row>
    <row r="8" spans="1:2">
      <c r="A8" s="73" t="s">
        <v>120</v>
      </c>
      <c r="B8" s="74" t="s">
        <v>113</v>
      </c>
    </row>
    <row r="9" spans="1:2">
      <c r="A9" s="73" t="s">
        <v>122</v>
      </c>
      <c r="B9" s="74" t="s">
        <v>113</v>
      </c>
    </row>
    <row r="10" spans="1:2">
      <c r="A10" s="73" t="s">
        <v>125</v>
      </c>
      <c r="B10" s="74" t="s">
        <v>113</v>
      </c>
    </row>
    <row r="11" spans="1:2">
      <c r="A11" s="73" t="s">
        <v>127</v>
      </c>
      <c r="B11" s="74" t="s">
        <v>113</v>
      </c>
    </row>
    <row r="12" spans="1:2">
      <c r="A12" s="73" t="s">
        <v>128</v>
      </c>
      <c r="B12" s="74" t="s">
        <v>113</v>
      </c>
    </row>
    <row r="13" spans="1:2">
      <c r="A13" s="73" t="s">
        <v>130</v>
      </c>
      <c r="B13" s="74" t="s">
        <v>113</v>
      </c>
    </row>
    <row r="14" spans="1:2">
      <c r="A14" s="73" t="s">
        <v>131</v>
      </c>
      <c r="B14" s="74" t="s">
        <v>113</v>
      </c>
    </row>
    <row r="15" spans="1:2">
      <c r="A15" s="73" t="s">
        <v>132</v>
      </c>
      <c r="B15" s="74" t="s">
        <v>113</v>
      </c>
    </row>
    <row r="16" spans="1:2">
      <c r="A16" s="73" t="s">
        <v>133</v>
      </c>
      <c r="B16" s="74" t="s">
        <v>113</v>
      </c>
    </row>
    <row r="17" spans="1:2">
      <c r="A17" s="73" t="s">
        <v>134</v>
      </c>
      <c r="B17" s="74" t="s">
        <v>113</v>
      </c>
    </row>
    <row r="18" spans="1:2" ht="15" thickBot="1">
      <c r="A18" s="75" t="s">
        <v>135</v>
      </c>
      <c r="B18" s="76" t="s">
        <v>113</v>
      </c>
    </row>
    <row r="19" spans="1:2">
      <c r="A19" s="71" t="s">
        <v>136</v>
      </c>
      <c r="B19" s="72" t="s">
        <v>137</v>
      </c>
    </row>
    <row r="20" spans="1:2">
      <c r="A20" s="73" t="s">
        <v>138</v>
      </c>
      <c r="B20" s="74" t="s">
        <v>137</v>
      </c>
    </row>
    <row r="21" spans="1:2">
      <c r="A21" s="73" t="s">
        <v>139</v>
      </c>
      <c r="B21" s="74" t="s">
        <v>137</v>
      </c>
    </row>
    <row r="22" spans="1:2">
      <c r="A22" s="73" t="s">
        <v>140</v>
      </c>
      <c r="B22" s="74" t="s">
        <v>137</v>
      </c>
    </row>
    <row r="23" spans="1:2">
      <c r="A23" s="73" t="s">
        <v>141</v>
      </c>
      <c r="B23" s="74" t="s">
        <v>137</v>
      </c>
    </row>
    <row r="24" spans="1:2">
      <c r="A24" s="73" t="s">
        <v>142</v>
      </c>
      <c r="B24" s="74" t="s">
        <v>137</v>
      </c>
    </row>
    <row r="25" spans="1:2">
      <c r="A25" s="73" t="s">
        <v>143</v>
      </c>
      <c r="B25" s="74" t="s">
        <v>137</v>
      </c>
    </row>
    <row r="26" spans="1:2">
      <c r="A26" s="73" t="s">
        <v>144</v>
      </c>
      <c r="B26" s="74" t="s">
        <v>137</v>
      </c>
    </row>
    <row r="27" spans="1:2">
      <c r="A27" s="73" t="s">
        <v>145</v>
      </c>
      <c r="B27" s="74" t="s">
        <v>137</v>
      </c>
    </row>
    <row r="28" spans="1:2">
      <c r="A28" s="73" t="s">
        <v>147</v>
      </c>
      <c r="B28" s="74" t="s">
        <v>137</v>
      </c>
    </row>
    <row r="29" spans="1:2" ht="15" thickBot="1">
      <c r="A29" s="75" t="s">
        <v>149</v>
      </c>
      <c r="B29" s="76" t="s">
        <v>137</v>
      </c>
    </row>
    <row r="30" spans="1:2">
      <c r="A30" s="71" t="s">
        <v>142</v>
      </c>
      <c r="B30" s="72" t="s">
        <v>199</v>
      </c>
    </row>
    <row r="31" spans="1:2">
      <c r="A31" s="73" t="s">
        <v>142</v>
      </c>
      <c r="B31" s="74" t="s">
        <v>199</v>
      </c>
    </row>
    <row r="32" spans="1:2">
      <c r="A32" s="73" t="s">
        <v>141</v>
      </c>
      <c r="B32" s="74" t="s">
        <v>199</v>
      </c>
    </row>
    <row r="33" spans="1:2">
      <c r="A33" s="73" t="s">
        <v>141</v>
      </c>
      <c r="B33" s="74" t="s">
        <v>199</v>
      </c>
    </row>
    <row r="34" spans="1:2">
      <c r="A34" s="73" t="s">
        <v>141</v>
      </c>
      <c r="B34" s="74" t="s">
        <v>199</v>
      </c>
    </row>
    <row r="35" spans="1:2">
      <c r="A35" s="73" t="s">
        <v>141</v>
      </c>
      <c r="B35" s="74" t="s">
        <v>199</v>
      </c>
    </row>
    <row r="36" spans="1:2">
      <c r="A36" s="73" t="s">
        <v>145</v>
      </c>
      <c r="B36" s="74" t="s">
        <v>199</v>
      </c>
    </row>
    <row r="37" spans="1:2">
      <c r="A37" s="73" t="s">
        <v>200</v>
      </c>
      <c r="B37" s="74" t="s">
        <v>199</v>
      </c>
    </row>
    <row r="38" spans="1:2">
      <c r="A38" s="73" t="s">
        <v>141</v>
      </c>
      <c r="B38" s="74" t="s">
        <v>199</v>
      </c>
    </row>
    <row r="39" spans="1:2">
      <c r="A39" s="73" t="s">
        <v>139</v>
      </c>
      <c r="B39" s="74" t="s">
        <v>199</v>
      </c>
    </row>
    <row r="40" spans="1:2">
      <c r="A40" s="73" t="s">
        <v>116</v>
      </c>
      <c r="B40" s="74" t="s">
        <v>199</v>
      </c>
    </row>
    <row r="41" spans="1:2">
      <c r="A41" s="73" t="s">
        <v>116</v>
      </c>
      <c r="B41" s="74" t="s">
        <v>199</v>
      </c>
    </row>
    <row r="42" spans="1:2">
      <c r="A42" s="73" t="s">
        <v>116</v>
      </c>
      <c r="B42" s="74" t="s">
        <v>199</v>
      </c>
    </row>
    <row r="43" spans="1:2">
      <c r="A43" s="73" t="s">
        <v>116</v>
      </c>
      <c r="B43" s="74" t="s">
        <v>199</v>
      </c>
    </row>
    <row r="44" spans="1:2">
      <c r="A44" s="73" t="s">
        <v>201</v>
      </c>
      <c r="B44" s="74" t="s">
        <v>199</v>
      </c>
    </row>
    <row r="45" spans="1:2">
      <c r="A45" s="73" t="s">
        <v>202</v>
      </c>
      <c r="B45" s="74" t="s">
        <v>199</v>
      </c>
    </row>
    <row r="46" spans="1:2" ht="15" thickBot="1">
      <c r="A46" s="75" t="s">
        <v>115</v>
      </c>
      <c r="B46" s="76" t="s">
        <v>199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83A1-9E6B-4B67-9568-87DECF1A66B3}">
  <sheetPr codeName="Sheet7">
    <tabColor theme="7"/>
  </sheetPr>
  <dimension ref="A1:B9"/>
  <sheetViews>
    <sheetView workbookViewId="0">
      <selection activeCell="B26" sqref="B26"/>
    </sheetView>
  </sheetViews>
  <sheetFormatPr defaultColWidth="8.77734375" defaultRowHeight="14.4"/>
  <cols>
    <col min="1" max="1" width="19" bestFit="1" customWidth="1"/>
    <col min="2" max="2" width="37" bestFit="1" customWidth="1"/>
    <col min="3" max="3" width="17.77734375" bestFit="1" customWidth="1"/>
  </cols>
  <sheetData>
    <row r="1" spans="1:2">
      <c r="A1" s="1" t="s">
        <v>155</v>
      </c>
      <c r="B1" s="1" t="s">
        <v>184</v>
      </c>
    </row>
    <row r="2" spans="1:2">
      <c r="A2" s="3" t="s">
        <v>145</v>
      </c>
      <c r="B2" s="3" t="s">
        <v>185</v>
      </c>
    </row>
    <row r="3" spans="1:2">
      <c r="A3" s="3" t="s">
        <v>141</v>
      </c>
      <c r="B3" s="3" t="s">
        <v>191</v>
      </c>
    </row>
    <row r="4" spans="1:2">
      <c r="A4" s="3" t="s">
        <v>203</v>
      </c>
      <c r="B4" s="3" t="s">
        <v>204</v>
      </c>
    </row>
    <row r="5" spans="1:2">
      <c r="A5" s="3" t="s">
        <v>115</v>
      </c>
      <c r="B5" s="3" t="s">
        <v>187</v>
      </c>
    </row>
    <row r="6" spans="1:2">
      <c r="A6" s="3" t="s">
        <v>205</v>
      </c>
      <c r="B6" s="3" t="s">
        <v>197</v>
      </c>
    </row>
    <row r="7" spans="1:2">
      <c r="A7" s="3" t="s">
        <v>139</v>
      </c>
      <c r="B7" s="3" t="s">
        <v>188</v>
      </c>
    </row>
    <row r="8" spans="1:2">
      <c r="A8" s="3" t="s">
        <v>142</v>
      </c>
      <c r="B8" s="3" t="s">
        <v>189</v>
      </c>
    </row>
    <row r="9" spans="1:2">
      <c r="A9" s="3" t="s">
        <v>138</v>
      </c>
      <c r="B9" s="3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3EA6-FA4E-436E-9FF9-CBEF255110A0}">
  <sheetPr codeName="Sheet8">
    <tabColor rgb="FFFFC000"/>
  </sheetPr>
  <dimension ref="A1:E124"/>
  <sheetViews>
    <sheetView workbookViewId="0">
      <pane ySplit="1" topLeftCell="A86" activePane="bottomLeft" state="frozen"/>
      <selection pane="bottomLeft" activeCell="E1" sqref="E1"/>
    </sheetView>
  </sheetViews>
  <sheetFormatPr defaultColWidth="9.21875" defaultRowHeight="14.4"/>
  <cols>
    <col min="1" max="1" width="30.77734375" bestFit="1" customWidth="1"/>
    <col min="2" max="2" width="19.5546875" bestFit="1" customWidth="1"/>
    <col min="3" max="3" width="18" customWidth="1"/>
    <col min="4" max="4" width="19.21875" customWidth="1"/>
    <col min="5" max="5" width="11.21875" bestFit="1" customWidth="1"/>
  </cols>
  <sheetData>
    <row r="1" spans="1:5" ht="34.049999999999997" customHeight="1" thickBot="1">
      <c r="A1" s="77" t="s">
        <v>111</v>
      </c>
      <c r="B1" s="78" t="s">
        <v>155</v>
      </c>
      <c r="C1" s="77" t="s">
        <v>207</v>
      </c>
      <c r="D1" s="78" t="s">
        <v>208</v>
      </c>
      <c r="E1" s="79" t="s">
        <v>209</v>
      </c>
    </row>
    <row r="2" spans="1:5">
      <c r="A2" s="71" t="s">
        <v>761</v>
      </c>
      <c r="B2" s="72" t="s">
        <v>211</v>
      </c>
      <c r="C2" s="80" t="s">
        <v>124</v>
      </c>
      <c r="D2" s="81" t="s">
        <v>124</v>
      </c>
      <c r="E2" s="81"/>
    </row>
    <row r="3" spans="1:5">
      <c r="A3" s="73" t="s">
        <v>212</v>
      </c>
      <c r="B3" s="74" t="s">
        <v>211</v>
      </c>
      <c r="C3" s="82" t="s">
        <v>124</v>
      </c>
      <c r="D3" s="83" t="s">
        <v>124</v>
      </c>
      <c r="E3" s="83"/>
    </row>
    <row r="4" spans="1:5">
      <c r="A4" s="73" t="s">
        <v>768</v>
      </c>
      <c r="B4" s="74" t="s">
        <v>211</v>
      </c>
      <c r="C4" s="82" t="s">
        <v>124</v>
      </c>
      <c r="D4" s="83" t="s">
        <v>124</v>
      </c>
      <c r="E4" s="83"/>
    </row>
    <row r="5" spans="1:5">
      <c r="A5" s="73" t="s">
        <v>763</v>
      </c>
      <c r="B5" s="74" t="s">
        <v>211</v>
      </c>
      <c r="C5" s="82" t="s">
        <v>124</v>
      </c>
      <c r="D5" s="83" t="s">
        <v>124</v>
      </c>
      <c r="E5" s="83"/>
    </row>
    <row r="6" spans="1:5">
      <c r="A6" s="73" t="s">
        <v>215</v>
      </c>
      <c r="B6" s="74" t="s">
        <v>211</v>
      </c>
      <c r="C6" s="82" t="s">
        <v>124</v>
      </c>
      <c r="D6" s="83" t="s">
        <v>124</v>
      </c>
      <c r="E6" s="83"/>
    </row>
    <row r="7" spans="1:5">
      <c r="A7" s="73" t="s">
        <v>216</v>
      </c>
      <c r="B7" s="74" t="s">
        <v>211</v>
      </c>
      <c r="C7" s="82" t="s">
        <v>124</v>
      </c>
      <c r="D7" s="83" t="s">
        <v>124</v>
      </c>
      <c r="E7" s="83"/>
    </row>
    <row r="8" spans="1:5">
      <c r="A8" s="73" t="s">
        <v>765</v>
      </c>
      <c r="B8" s="74" t="s">
        <v>211</v>
      </c>
      <c r="C8" s="82" t="s">
        <v>124</v>
      </c>
      <c r="D8" s="83" t="s">
        <v>124</v>
      </c>
      <c r="E8" s="83"/>
    </row>
    <row r="9" spans="1:5">
      <c r="A9" s="73" t="s">
        <v>766</v>
      </c>
      <c r="B9" s="74" t="s">
        <v>211</v>
      </c>
      <c r="C9" s="82" t="s">
        <v>124</v>
      </c>
      <c r="D9" s="83" t="s">
        <v>124</v>
      </c>
      <c r="E9" s="83"/>
    </row>
    <row r="10" spans="1:5">
      <c r="A10" s="73" t="s">
        <v>767</v>
      </c>
      <c r="B10" s="74" t="s">
        <v>211</v>
      </c>
      <c r="C10" s="82" t="s">
        <v>124</v>
      </c>
      <c r="D10" s="83" t="s">
        <v>124</v>
      </c>
      <c r="E10" s="83"/>
    </row>
    <row r="11" spans="1:5">
      <c r="A11" s="73" t="s">
        <v>220</v>
      </c>
      <c r="B11" s="74" t="s">
        <v>211</v>
      </c>
      <c r="C11" s="82" t="s">
        <v>124</v>
      </c>
      <c r="D11" s="83" t="s">
        <v>124</v>
      </c>
      <c r="E11" s="83"/>
    </row>
    <row r="12" spans="1:5">
      <c r="A12" s="73" t="s">
        <v>221</v>
      </c>
      <c r="B12" s="74" t="s">
        <v>211</v>
      </c>
      <c r="C12" s="82" t="s">
        <v>124</v>
      </c>
      <c r="D12" s="83" t="s">
        <v>124</v>
      </c>
      <c r="E12" s="83"/>
    </row>
    <row r="13" spans="1:5">
      <c r="A13" s="73" t="s">
        <v>222</v>
      </c>
      <c r="B13" s="74" t="s">
        <v>211</v>
      </c>
      <c r="C13" s="82" t="s">
        <v>124</v>
      </c>
      <c r="D13" s="83" t="s">
        <v>124</v>
      </c>
      <c r="E13" s="83"/>
    </row>
    <row r="14" spans="1:5">
      <c r="A14" s="73" t="s">
        <v>772</v>
      </c>
      <c r="B14" s="74" t="s">
        <v>211</v>
      </c>
      <c r="C14" s="82" t="s">
        <v>124</v>
      </c>
      <c r="D14" s="83" t="s">
        <v>124</v>
      </c>
      <c r="E14" s="83"/>
    </row>
    <row r="15" spans="1:5">
      <c r="A15" s="73" t="s">
        <v>224</v>
      </c>
      <c r="B15" s="74" t="s">
        <v>211</v>
      </c>
      <c r="C15" s="82" t="s">
        <v>124</v>
      </c>
      <c r="D15" s="83" t="s">
        <v>124</v>
      </c>
      <c r="E15" s="83"/>
    </row>
    <row r="16" spans="1:5">
      <c r="A16" s="73" t="s">
        <v>764</v>
      </c>
      <c r="B16" s="74" t="s">
        <v>211</v>
      </c>
      <c r="C16" s="82" t="s">
        <v>124</v>
      </c>
      <c r="D16" s="83" t="s">
        <v>124</v>
      </c>
      <c r="E16" s="83"/>
    </row>
    <row r="17" spans="1:5">
      <c r="A17" s="73" t="s">
        <v>762</v>
      </c>
      <c r="B17" s="74" t="s">
        <v>211</v>
      </c>
      <c r="C17" s="82" t="s">
        <v>124</v>
      </c>
      <c r="D17" s="83" t="s">
        <v>124</v>
      </c>
      <c r="E17" s="83"/>
    </row>
    <row r="18" spans="1:5" ht="15" thickBot="1">
      <c r="A18" s="75" t="s">
        <v>227</v>
      </c>
      <c r="B18" s="76" t="s">
        <v>211</v>
      </c>
      <c r="C18" s="84" t="s">
        <v>124</v>
      </c>
      <c r="D18" s="85" t="s">
        <v>124</v>
      </c>
      <c r="E18" s="85"/>
    </row>
    <row r="19" spans="1:5">
      <c r="A19" s="71" t="s">
        <v>761</v>
      </c>
      <c r="B19" s="72" t="s">
        <v>228</v>
      </c>
      <c r="C19" s="80" t="s">
        <v>124</v>
      </c>
      <c r="D19" s="81" t="s">
        <v>124</v>
      </c>
      <c r="E19" s="81"/>
    </row>
    <row r="20" spans="1:5">
      <c r="A20" s="73" t="s">
        <v>212</v>
      </c>
      <c r="B20" s="74" t="s">
        <v>228</v>
      </c>
      <c r="C20" s="82" t="s">
        <v>124</v>
      </c>
      <c r="D20" s="83" t="s">
        <v>124</v>
      </c>
      <c r="E20" s="83"/>
    </row>
    <row r="21" spans="1:5">
      <c r="A21" s="73" t="s">
        <v>768</v>
      </c>
      <c r="B21" s="74" t="s">
        <v>228</v>
      </c>
      <c r="C21" s="82" t="s">
        <v>124</v>
      </c>
      <c r="D21" s="83" t="s">
        <v>124</v>
      </c>
      <c r="E21" s="83"/>
    </row>
    <row r="22" spans="1:5">
      <c r="A22" s="73" t="s">
        <v>763</v>
      </c>
      <c r="B22" s="74" t="s">
        <v>228</v>
      </c>
      <c r="C22" s="82" t="s">
        <v>124</v>
      </c>
      <c r="D22" s="83" t="s">
        <v>124</v>
      </c>
      <c r="E22" s="83"/>
    </row>
    <row r="23" spans="1:5">
      <c r="A23" s="73" t="s">
        <v>215</v>
      </c>
      <c r="B23" s="74" t="s">
        <v>228</v>
      </c>
      <c r="C23" s="82" t="s">
        <v>124</v>
      </c>
      <c r="D23" s="83" t="s">
        <v>124</v>
      </c>
      <c r="E23" s="83"/>
    </row>
    <row r="24" spans="1:5">
      <c r="A24" s="73" t="s">
        <v>216</v>
      </c>
      <c r="B24" s="74" t="s">
        <v>228</v>
      </c>
      <c r="C24" s="82" t="s">
        <v>124</v>
      </c>
      <c r="D24" s="83" t="s">
        <v>124</v>
      </c>
      <c r="E24" s="83"/>
    </row>
    <row r="25" spans="1:5">
      <c r="A25" s="73" t="s">
        <v>765</v>
      </c>
      <c r="B25" s="74" t="s">
        <v>228</v>
      </c>
      <c r="C25" s="82" t="s">
        <v>124</v>
      </c>
      <c r="D25" s="83" t="s">
        <v>124</v>
      </c>
      <c r="E25" s="83"/>
    </row>
    <row r="26" spans="1:5">
      <c r="A26" s="73" t="s">
        <v>766</v>
      </c>
      <c r="B26" s="74" t="s">
        <v>228</v>
      </c>
      <c r="C26" s="82" t="s">
        <v>124</v>
      </c>
      <c r="D26" s="83" t="s">
        <v>124</v>
      </c>
      <c r="E26" s="83"/>
    </row>
    <row r="27" spans="1:5">
      <c r="A27" s="73" t="s">
        <v>767</v>
      </c>
      <c r="B27" s="74" t="s">
        <v>228</v>
      </c>
      <c r="C27" s="82" t="s">
        <v>124</v>
      </c>
      <c r="D27" s="83" t="s">
        <v>124</v>
      </c>
      <c r="E27" s="83"/>
    </row>
    <row r="28" spans="1:5">
      <c r="A28" s="73" t="s">
        <v>220</v>
      </c>
      <c r="B28" s="74" t="s">
        <v>228</v>
      </c>
      <c r="C28" s="82" t="s">
        <v>124</v>
      </c>
      <c r="D28" s="83" t="s">
        <v>124</v>
      </c>
      <c r="E28" s="83"/>
    </row>
    <row r="29" spans="1:5">
      <c r="A29" s="73" t="s">
        <v>221</v>
      </c>
      <c r="B29" s="74" t="s">
        <v>228</v>
      </c>
      <c r="C29" s="82" t="s">
        <v>124</v>
      </c>
      <c r="D29" s="83" t="s">
        <v>124</v>
      </c>
      <c r="E29" s="83"/>
    </row>
    <row r="30" spans="1:5">
      <c r="A30" s="73" t="s">
        <v>222</v>
      </c>
      <c r="B30" s="74" t="s">
        <v>228</v>
      </c>
      <c r="C30" s="82" t="s">
        <v>124</v>
      </c>
      <c r="D30" s="83" t="s">
        <v>124</v>
      </c>
      <c r="E30" s="83"/>
    </row>
    <row r="31" spans="1:5">
      <c r="A31" s="73" t="s">
        <v>772</v>
      </c>
      <c r="B31" s="74" t="s">
        <v>228</v>
      </c>
      <c r="C31" s="82" t="s">
        <v>124</v>
      </c>
      <c r="D31" s="83" t="s">
        <v>124</v>
      </c>
      <c r="E31" s="83"/>
    </row>
    <row r="32" spans="1:5">
      <c r="A32" s="73" t="s">
        <v>224</v>
      </c>
      <c r="B32" s="74" t="s">
        <v>228</v>
      </c>
      <c r="C32" s="82" t="s">
        <v>124</v>
      </c>
      <c r="D32" s="83" t="s">
        <v>124</v>
      </c>
      <c r="E32" s="83"/>
    </row>
    <row r="33" spans="1:5">
      <c r="A33" s="73" t="s">
        <v>764</v>
      </c>
      <c r="B33" s="74" t="s">
        <v>228</v>
      </c>
      <c r="C33" s="82" t="s">
        <v>124</v>
      </c>
      <c r="D33" s="83" t="s">
        <v>124</v>
      </c>
      <c r="E33" s="83"/>
    </row>
    <row r="34" spans="1:5">
      <c r="A34" s="73" t="s">
        <v>762</v>
      </c>
      <c r="B34" s="74" t="s">
        <v>228</v>
      </c>
      <c r="C34" s="82" t="s">
        <v>124</v>
      </c>
      <c r="D34" s="83" t="s">
        <v>124</v>
      </c>
      <c r="E34" s="83"/>
    </row>
    <row r="35" spans="1:5" ht="15" thickBot="1">
      <c r="A35" s="75" t="s">
        <v>227</v>
      </c>
      <c r="B35" s="76" t="s">
        <v>228</v>
      </c>
      <c r="C35" s="84" t="s">
        <v>124</v>
      </c>
      <c r="D35" s="85" t="s">
        <v>124</v>
      </c>
      <c r="E35" s="85"/>
    </row>
    <row r="36" spans="1:5" ht="15" thickBot="1">
      <c r="A36" s="73" t="s">
        <v>229</v>
      </c>
      <c r="B36" s="74" t="s">
        <v>228</v>
      </c>
      <c r="C36" s="82"/>
      <c r="D36" s="83"/>
      <c r="E36" s="83"/>
    </row>
    <row r="37" spans="1:5">
      <c r="A37" s="71" t="s">
        <v>761</v>
      </c>
      <c r="B37" s="72" t="s">
        <v>230</v>
      </c>
      <c r="C37" s="80" t="s">
        <v>124</v>
      </c>
      <c r="D37" s="81" t="s">
        <v>124</v>
      </c>
      <c r="E37" s="81"/>
    </row>
    <row r="38" spans="1:5">
      <c r="A38" s="73" t="s">
        <v>212</v>
      </c>
      <c r="B38" s="74" t="s">
        <v>230</v>
      </c>
      <c r="C38" s="82" t="s">
        <v>124</v>
      </c>
      <c r="D38" s="83" t="s">
        <v>124</v>
      </c>
      <c r="E38" s="83"/>
    </row>
    <row r="39" spans="1:5">
      <c r="A39" s="73" t="s">
        <v>768</v>
      </c>
      <c r="B39" s="74" t="s">
        <v>230</v>
      </c>
      <c r="C39" s="82" t="s">
        <v>124</v>
      </c>
      <c r="D39" s="83" t="s">
        <v>124</v>
      </c>
      <c r="E39" s="83"/>
    </row>
    <row r="40" spans="1:5">
      <c r="A40" s="73" t="s">
        <v>763</v>
      </c>
      <c r="B40" s="74" t="s">
        <v>230</v>
      </c>
      <c r="C40" s="82" t="s">
        <v>124</v>
      </c>
      <c r="D40" s="83" t="s">
        <v>124</v>
      </c>
      <c r="E40" s="83"/>
    </row>
    <row r="41" spans="1:5">
      <c r="A41" s="73" t="s">
        <v>215</v>
      </c>
      <c r="B41" s="74" t="s">
        <v>230</v>
      </c>
      <c r="C41" s="82" t="s">
        <v>124</v>
      </c>
      <c r="D41" s="83" t="s">
        <v>124</v>
      </c>
      <c r="E41" s="83"/>
    </row>
    <row r="42" spans="1:5">
      <c r="A42" s="73" t="s">
        <v>216</v>
      </c>
      <c r="B42" s="74" t="s">
        <v>230</v>
      </c>
      <c r="C42" s="82" t="s">
        <v>124</v>
      </c>
      <c r="D42" s="83" t="s">
        <v>124</v>
      </c>
      <c r="E42" s="83"/>
    </row>
    <row r="43" spans="1:5">
      <c r="A43" s="73" t="s">
        <v>765</v>
      </c>
      <c r="B43" s="74" t="s">
        <v>230</v>
      </c>
      <c r="C43" s="82" t="s">
        <v>124</v>
      </c>
      <c r="D43" s="83" t="s">
        <v>124</v>
      </c>
      <c r="E43" s="83"/>
    </row>
    <row r="44" spans="1:5">
      <c r="A44" s="73" t="s">
        <v>766</v>
      </c>
      <c r="B44" s="74" t="s">
        <v>230</v>
      </c>
      <c r="C44" s="82" t="s">
        <v>124</v>
      </c>
      <c r="D44" s="83" t="s">
        <v>124</v>
      </c>
      <c r="E44" s="83"/>
    </row>
    <row r="45" spans="1:5">
      <c r="A45" s="73" t="s">
        <v>767</v>
      </c>
      <c r="B45" s="74" t="s">
        <v>230</v>
      </c>
      <c r="C45" s="82" t="s">
        <v>124</v>
      </c>
      <c r="D45" s="83" t="s">
        <v>124</v>
      </c>
      <c r="E45" s="83"/>
    </row>
    <row r="46" spans="1:5">
      <c r="A46" s="73" t="s">
        <v>220</v>
      </c>
      <c r="B46" s="74" t="s">
        <v>230</v>
      </c>
      <c r="C46" s="82" t="s">
        <v>124</v>
      </c>
      <c r="D46" s="83" t="s">
        <v>124</v>
      </c>
      <c r="E46" s="83"/>
    </row>
    <row r="47" spans="1:5">
      <c r="A47" s="73" t="s">
        <v>221</v>
      </c>
      <c r="B47" s="74" t="s">
        <v>230</v>
      </c>
      <c r="C47" s="82" t="s">
        <v>124</v>
      </c>
      <c r="D47" s="83" t="s">
        <v>124</v>
      </c>
      <c r="E47" s="83"/>
    </row>
    <row r="48" spans="1:5">
      <c r="A48" s="73" t="s">
        <v>222</v>
      </c>
      <c r="B48" s="74" t="s">
        <v>230</v>
      </c>
      <c r="C48" s="82" t="s">
        <v>124</v>
      </c>
      <c r="D48" s="83" t="s">
        <v>124</v>
      </c>
      <c r="E48" s="83"/>
    </row>
    <row r="49" spans="1:5">
      <c r="A49" s="73" t="s">
        <v>772</v>
      </c>
      <c r="B49" s="74" t="s">
        <v>230</v>
      </c>
      <c r="C49" s="82" t="s">
        <v>124</v>
      </c>
      <c r="D49" s="83" t="s">
        <v>124</v>
      </c>
      <c r="E49" s="83"/>
    </row>
    <row r="50" spans="1:5">
      <c r="A50" s="73" t="s">
        <v>224</v>
      </c>
      <c r="B50" s="74" t="s">
        <v>230</v>
      </c>
      <c r="C50" s="82" t="s">
        <v>124</v>
      </c>
      <c r="D50" s="83" t="s">
        <v>124</v>
      </c>
      <c r="E50" s="83"/>
    </row>
    <row r="51" spans="1:5">
      <c r="A51" s="73" t="s">
        <v>764</v>
      </c>
      <c r="B51" s="74" t="s">
        <v>230</v>
      </c>
      <c r="C51" s="82" t="s">
        <v>124</v>
      </c>
      <c r="D51" s="83" t="s">
        <v>124</v>
      </c>
      <c r="E51" s="83"/>
    </row>
    <row r="52" spans="1:5">
      <c r="A52" s="73" t="s">
        <v>762</v>
      </c>
      <c r="B52" s="74" t="s">
        <v>230</v>
      </c>
      <c r="C52" s="82" t="s">
        <v>124</v>
      </c>
      <c r="D52" s="83" t="s">
        <v>124</v>
      </c>
      <c r="E52" s="83"/>
    </row>
    <row r="53" spans="1:5" ht="15" thickBot="1">
      <c r="A53" s="75" t="s">
        <v>227</v>
      </c>
      <c r="B53" s="76" t="s">
        <v>230</v>
      </c>
      <c r="C53" s="84" t="s">
        <v>124</v>
      </c>
      <c r="D53" s="85" t="s">
        <v>124</v>
      </c>
      <c r="E53" s="85"/>
    </row>
    <row r="54" spans="1:5" ht="15" thickBot="1">
      <c r="A54" s="73" t="s">
        <v>229</v>
      </c>
      <c r="B54" s="74" t="s">
        <v>230</v>
      </c>
      <c r="C54" s="82"/>
      <c r="D54" s="83"/>
      <c r="E54" s="83"/>
    </row>
    <row r="55" spans="1:5">
      <c r="A55" s="71" t="s">
        <v>761</v>
      </c>
      <c r="B55" s="72" t="s">
        <v>231</v>
      </c>
      <c r="C55" s="80" t="s">
        <v>124</v>
      </c>
      <c r="D55" s="81" t="s">
        <v>124</v>
      </c>
      <c r="E55" s="81"/>
    </row>
    <row r="56" spans="1:5">
      <c r="A56" s="73" t="s">
        <v>212</v>
      </c>
      <c r="B56" s="74" t="s">
        <v>231</v>
      </c>
      <c r="C56" s="82" t="s">
        <v>124</v>
      </c>
      <c r="D56" s="83" t="s">
        <v>124</v>
      </c>
      <c r="E56" s="83"/>
    </row>
    <row r="57" spans="1:5">
      <c r="A57" s="73" t="s">
        <v>768</v>
      </c>
      <c r="B57" s="74" t="s">
        <v>231</v>
      </c>
      <c r="C57" s="82" t="s">
        <v>124</v>
      </c>
      <c r="D57" s="83" t="s">
        <v>124</v>
      </c>
      <c r="E57" s="83"/>
    </row>
    <row r="58" spans="1:5">
      <c r="A58" s="73" t="s">
        <v>763</v>
      </c>
      <c r="B58" s="74" t="s">
        <v>231</v>
      </c>
      <c r="C58" s="82" t="s">
        <v>124</v>
      </c>
      <c r="D58" s="83" t="s">
        <v>124</v>
      </c>
      <c r="E58" s="83"/>
    </row>
    <row r="59" spans="1:5">
      <c r="A59" s="73" t="s">
        <v>215</v>
      </c>
      <c r="B59" s="74" t="s">
        <v>231</v>
      </c>
      <c r="C59" s="82" t="s">
        <v>124</v>
      </c>
      <c r="D59" s="83" t="s">
        <v>124</v>
      </c>
      <c r="E59" s="83"/>
    </row>
    <row r="60" spans="1:5">
      <c r="A60" s="73" t="s">
        <v>216</v>
      </c>
      <c r="B60" s="74" t="s">
        <v>231</v>
      </c>
      <c r="C60" s="82" t="s">
        <v>124</v>
      </c>
      <c r="D60" s="83" t="s">
        <v>124</v>
      </c>
      <c r="E60" s="83"/>
    </row>
    <row r="61" spans="1:5">
      <c r="A61" s="73" t="s">
        <v>765</v>
      </c>
      <c r="B61" s="74" t="s">
        <v>231</v>
      </c>
      <c r="C61" s="82" t="s">
        <v>124</v>
      </c>
      <c r="D61" s="83" t="s">
        <v>124</v>
      </c>
      <c r="E61" s="83"/>
    </row>
    <row r="62" spans="1:5">
      <c r="A62" s="73" t="s">
        <v>766</v>
      </c>
      <c r="B62" s="74" t="s">
        <v>231</v>
      </c>
      <c r="C62" s="82" t="s">
        <v>124</v>
      </c>
      <c r="D62" s="83" t="s">
        <v>124</v>
      </c>
      <c r="E62" s="83"/>
    </row>
    <row r="63" spans="1:5">
      <c r="A63" s="73" t="s">
        <v>767</v>
      </c>
      <c r="B63" s="74" t="s">
        <v>231</v>
      </c>
      <c r="C63" s="82" t="s">
        <v>124</v>
      </c>
      <c r="D63" s="83" t="s">
        <v>124</v>
      </c>
      <c r="E63" s="83"/>
    </row>
    <row r="64" spans="1:5">
      <c r="A64" s="73" t="s">
        <v>220</v>
      </c>
      <c r="B64" s="74" t="s">
        <v>231</v>
      </c>
      <c r="C64" s="82" t="s">
        <v>124</v>
      </c>
      <c r="D64" s="83" t="s">
        <v>124</v>
      </c>
      <c r="E64" s="83"/>
    </row>
    <row r="65" spans="1:5">
      <c r="A65" s="73" t="s">
        <v>221</v>
      </c>
      <c r="B65" s="74" t="s">
        <v>231</v>
      </c>
      <c r="C65" s="82" t="s">
        <v>124</v>
      </c>
      <c r="D65" s="83" t="s">
        <v>124</v>
      </c>
      <c r="E65" s="83"/>
    </row>
    <row r="66" spans="1:5">
      <c r="A66" s="73" t="s">
        <v>222</v>
      </c>
      <c r="B66" s="74" t="s">
        <v>231</v>
      </c>
      <c r="C66" s="82" t="s">
        <v>124</v>
      </c>
      <c r="D66" s="83" t="s">
        <v>124</v>
      </c>
      <c r="E66" s="83"/>
    </row>
    <row r="67" spans="1:5">
      <c r="A67" s="73" t="s">
        <v>772</v>
      </c>
      <c r="B67" s="74" t="s">
        <v>231</v>
      </c>
      <c r="C67" s="82" t="s">
        <v>124</v>
      </c>
      <c r="D67" s="83" t="s">
        <v>124</v>
      </c>
      <c r="E67" s="83"/>
    </row>
    <row r="68" spans="1:5">
      <c r="A68" s="73" t="s">
        <v>224</v>
      </c>
      <c r="B68" s="74" t="s">
        <v>231</v>
      </c>
      <c r="C68" s="82" t="s">
        <v>124</v>
      </c>
      <c r="D68" s="83" t="s">
        <v>124</v>
      </c>
      <c r="E68" s="83"/>
    </row>
    <row r="69" spans="1:5">
      <c r="A69" s="73" t="s">
        <v>764</v>
      </c>
      <c r="B69" s="74" t="s">
        <v>231</v>
      </c>
      <c r="C69" s="82" t="s">
        <v>124</v>
      </c>
      <c r="D69" s="83" t="s">
        <v>124</v>
      </c>
      <c r="E69" s="83"/>
    </row>
    <row r="70" spans="1:5">
      <c r="A70" s="73" t="s">
        <v>762</v>
      </c>
      <c r="B70" s="74" t="s">
        <v>231</v>
      </c>
      <c r="C70" s="82" t="s">
        <v>124</v>
      </c>
      <c r="D70" s="83" t="s">
        <v>124</v>
      </c>
      <c r="E70" s="83"/>
    </row>
    <row r="71" spans="1:5" ht="15" thickBot="1">
      <c r="A71" s="75" t="s">
        <v>227</v>
      </c>
      <c r="B71" s="76" t="s">
        <v>231</v>
      </c>
      <c r="C71" s="84" t="s">
        <v>124</v>
      </c>
      <c r="D71" s="85" t="s">
        <v>124</v>
      </c>
      <c r="E71" s="85"/>
    </row>
    <row r="72" spans="1:5" ht="15" thickBot="1">
      <c r="A72" s="73" t="s">
        <v>229</v>
      </c>
      <c r="B72" s="74" t="s">
        <v>231</v>
      </c>
      <c r="C72" s="82"/>
      <c r="D72" s="83"/>
      <c r="E72" s="83"/>
    </row>
    <row r="73" spans="1:5">
      <c r="A73" s="71" t="s">
        <v>761</v>
      </c>
      <c r="B73" s="72" t="s">
        <v>232</v>
      </c>
      <c r="C73" s="80" t="s">
        <v>124</v>
      </c>
      <c r="D73" s="81" t="s">
        <v>124</v>
      </c>
      <c r="E73" s="81"/>
    </row>
    <row r="74" spans="1:5">
      <c r="A74" s="73" t="s">
        <v>212</v>
      </c>
      <c r="B74" s="74" t="s">
        <v>232</v>
      </c>
      <c r="C74" s="82" t="s">
        <v>124</v>
      </c>
      <c r="D74" s="83" t="s">
        <v>124</v>
      </c>
      <c r="E74" s="83"/>
    </row>
    <row r="75" spans="1:5">
      <c r="A75" s="73" t="s">
        <v>768</v>
      </c>
      <c r="B75" s="74" t="s">
        <v>232</v>
      </c>
      <c r="C75" s="82" t="s">
        <v>124</v>
      </c>
      <c r="D75" s="83" t="s">
        <v>124</v>
      </c>
      <c r="E75" s="83"/>
    </row>
    <row r="76" spans="1:5">
      <c r="A76" s="73" t="s">
        <v>763</v>
      </c>
      <c r="B76" s="74" t="s">
        <v>232</v>
      </c>
      <c r="C76" s="82" t="s">
        <v>124</v>
      </c>
      <c r="D76" s="83" t="s">
        <v>124</v>
      </c>
      <c r="E76" s="83"/>
    </row>
    <row r="77" spans="1:5">
      <c r="A77" s="73" t="s">
        <v>215</v>
      </c>
      <c r="B77" s="74" t="s">
        <v>232</v>
      </c>
      <c r="C77" s="82" t="s">
        <v>124</v>
      </c>
      <c r="D77" s="83" t="s">
        <v>124</v>
      </c>
      <c r="E77" s="83"/>
    </row>
    <row r="78" spans="1:5">
      <c r="A78" s="73" t="s">
        <v>216</v>
      </c>
      <c r="B78" s="74" t="s">
        <v>232</v>
      </c>
      <c r="C78" s="82" t="s">
        <v>124</v>
      </c>
      <c r="D78" s="83" t="s">
        <v>124</v>
      </c>
      <c r="E78" s="83"/>
    </row>
    <row r="79" spans="1:5">
      <c r="A79" s="73" t="s">
        <v>765</v>
      </c>
      <c r="B79" s="74" t="s">
        <v>232</v>
      </c>
      <c r="C79" s="82" t="s">
        <v>124</v>
      </c>
      <c r="D79" s="83" t="s">
        <v>124</v>
      </c>
      <c r="E79" s="83"/>
    </row>
    <row r="80" spans="1:5">
      <c r="A80" s="73" t="s">
        <v>766</v>
      </c>
      <c r="B80" s="74" t="s">
        <v>232</v>
      </c>
      <c r="C80" s="82" t="s">
        <v>124</v>
      </c>
      <c r="D80" s="83" t="s">
        <v>124</v>
      </c>
      <c r="E80" s="83"/>
    </row>
    <row r="81" spans="1:5">
      <c r="A81" s="73" t="s">
        <v>767</v>
      </c>
      <c r="B81" s="74" t="s">
        <v>232</v>
      </c>
      <c r="C81" s="82" t="s">
        <v>124</v>
      </c>
      <c r="D81" s="83" t="s">
        <v>124</v>
      </c>
      <c r="E81" s="83"/>
    </row>
    <row r="82" spans="1:5">
      <c r="A82" s="73" t="s">
        <v>220</v>
      </c>
      <c r="B82" s="74" t="s">
        <v>232</v>
      </c>
      <c r="C82" s="82" t="s">
        <v>124</v>
      </c>
      <c r="D82" s="83" t="s">
        <v>124</v>
      </c>
      <c r="E82" s="83"/>
    </row>
    <row r="83" spans="1:5">
      <c r="A83" s="73" t="s">
        <v>221</v>
      </c>
      <c r="B83" s="74" t="s">
        <v>232</v>
      </c>
      <c r="C83" s="82" t="s">
        <v>124</v>
      </c>
      <c r="D83" s="83" t="s">
        <v>124</v>
      </c>
      <c r="E83" s="83"/>
    </row>
    <row r="84" spans="1:5">
      <c r="A84" s="73" t="s">
        <v>222</v>
      </c>
      <c r="B84" s="74" t="s">
        <v>232</v>
      </c>
      <c r="C84" s="82" t="s">
        <v>124</v>
      </c>
      <c r="D84" s="83" t="s">
        <v>124</v>
      </c>
      <c r="E84" s="83"/>
    </row>
    <row r="85" spans="1:5">
      <c r="A85" s="73" t="s">
        <v>772</v>
      </c>
      <c r="B85" s="74" t="s">
        <v>232</v>
      </c>
      <c r="C85" s="82" t="s">
        <v>124</v>
      </c>
      <c r="D85" s="83" t="s">
        <v>124</v>
      </c>
      <c r="E85" s="83"/>
    </row>
    <row r="86" spans="1:5">
      <c r="A86" s="73" t="s">
        <v>224</v>
      </c>
      <c r="B86" s="74" t="s">
        <v>232</v>
      </c>
      <c r="C86" s="82" t="s">
        <v>124</v>
      </c>
      <c r="D86" s="83" t="s">
        <v>124</v>
      </c>
      <c r="E86" s="83"/>
    </row>
    <row r="87" spans="1:5">
      <c r="A87" s="73" t="s">
        <v>764</v>
      </c>
      <c r="B87" s="74" t="s">
        <v>232</v>
      </c>
      <c r="C87" s="82" t="s">
        <v>124</v>
      </c>
      <c r="D87" s="83" t="s">
        <v>124</v>
      </c>
      <c r="E87" s="83"/>
    </row>
    <row r="88" spans="1:5">
      <c r="A88" s="73" t="s">
        <v>762</v>
      </c>
      <c r="B88" s="74" t="s">
        <v>232</v>
      </c>
      <c r="C88" s="82" t="s">
        <v>124</v>
      </c>
      <c r="D88" s="83" t="s">
        <v>124</v>
      </c>
      <c r="E88" s="83"/>
    </row>
    <row r="89" spans="1:5" ht="15" thickBot="1">
      <c r="A89" s="75" t="s">
        <v>227</v>
      </c>
      <c r="B89" s="76" t="s">
        <v>232</v>
      </c>
      <c r="C89" s="84" t="s">
        <v>124</v>
      </c>
      <c r="D89" s="85" t="s">
        <v>124</v>
      </c>
      <c r="E89" s="85"/>
    </row>
    <row r="90" spans="1:5">
      <c r="A90" s="71" t="s">
        <v>761</v>
      </c>
      <c r="B90" s="72" t="s">
        <v>233</v>
      </c>
      <c r="C90" s="80" t="s">
        <v>124</v>
      </c>
      <c r="D90" s="81" t="s">
        <v>124</v>
      </c>
      <c r="E90" s="81"/>
    </row>
    <row r="91" spans="1:5">
      <c r="A91" s="73" t="s">
        <v>212</v>
      </c>
      <c r="B91" s="74" t="s">
        <v>233</v>
      </c>
      <c r="C91" s="82" t="s">
        <v>124</v>
      </c>
      <c r="D91" s="83" t="s">
        <v>124</v>
      </c>
      <c r="E91" s="83"/>
    </row>
    <row r="92" spans="1:5">
      <c r="A92" s="73" t="s">
        <v>768</v>
      </c>
      <c r="B92" s="74" t="s">
        <v>233</v>
      </c>
      <c r="C92" s="82" t="s">
        <v>124</v>
      </c>
      <c r="D92" s="83" t="s">
        <v>124</v>
      </c>
      <c r="E92" s="83"/>
    </row>
    <row r="93" spans="1:5">
      <c r="A93" s="73" t="s">
        <v>763</v>
      </c>
      <c r="B93" s="74" t="s">
        <v>233</v>
      </c>
      <c r="C93" s="82" t="s">
        <v>124</v>
      </c>
      <c r="D93" s="83" t="s">
        <v>124</v>
      </c>
      <c r="E93" s="83"/>
    </row>
    <row r="94" spans="1:5">
      <c r="A94" s="73" t="s">
        <v>215</v>
      </c>
      <c r="B94" s="74" t="s">
        <v>233</v>
      </c>
      <c r="C94" s="82" t="s">
        <v>124</v>
      </c>
      <c r="D94" s="83" t="s">
        <v>124</v>
      </c>
      <c r="E94" s="83"/>
    </row>
    <row r="95" spans="1:5">
      <c r="A95" s="73" t="s">
        <v>216</v>
      </c>
      <c r="B95" s="74" t="s">
        <v>233</v>
      </c>
      <c r="C95" s="82" t="s">
        <v>124</v>
      </c>
      <c r="D95" s="83" t="s">
        <v>124</v>
      </c>
      <c r="E95" s="83"/>
    </row>
    <row r="96" spans="1:5">
      <c r="A96" s="73" t="s">
        <v>765</v>
      </c>
      <c r="B96" s="74" t="s">
        <v>233</v>
      </c>
      <c r="C96" s="82" t="s">
        <v>124</v>
      </c>
      <c r="D96" s="83" t="s">
        <v>124</v>
      </c>
      <c r="E96" s="83"/>
    </row>
    <row r="97" spans="1:5">
      <c r="A97" s="73" t="s">
        <v>766</v>
      </c>
      <c r="B97" s="74" t="s">
        <v>233</v>
      </c>
      <c r="C97" s="82" t="s">
        <v>124</v>
      </c>
      <c r="D97" s="83" t="s">
        <v>124</v>
      </c>
      <c r="E97" s="83"/>
    </row>
    <row r="98" spans="1:5">
      <c r="A98" s="73" t="s">
        <v>767</v>
      </c>
      <c r="B98" s="74" t="s">
        <v>233</v>
      </c>
      <c r="C98" s="82" t="s">
        <v>124</v>
      </c>
      <c r="D98" s="83" t="s">
        <v>124</v>
      </c>
      <c r="E98" s="83"/>
    </row>
    <row r="99" spans="1:5">
      <c r="A99" s="73" t="s">
        <v>220</v>
      </c>
      <c r="B99" s="74" t="s">
        <v>233</v>
      </c>
      <c r="C99" s="82" t="s">
        <v>124</v>
      </c>
      <c r="D99" s="83" t="s">
        <v>124</v>
      </c>
      <c r="E99" s="83"/>
    </row>
    <row r="100" spans="1:5">
      <c r="A100" s="73" t="s">
        <v>221</v>
      </c>
      <c r="B100" s="74" t="s">
        <v>233</v>
      </c>
      <c r="C100" s="82" t="s">
        <v>124</v>
      </c>
      <c r="D100" s="83" t="s">
        <v>124</v>
      </c>
      <c r="E100" s="83"/>
    </row>
    <row r="101" spans="1:5">
      <c r="A101" s="73" t="s">
        <v>222</v>
      </c>
      <c r="B101" s="74" t="s">
        <v>233</v>
      </c>
      <c r="C101" s="82" t="s">
        <v>124</v>
      </c>
      <c r="D101" s="83" t="s">
        <v>124</v>
      </c>
      <c r="E101" s="83"/>
    </row>
    <row r="102" spans="1:5">
      <c r="A102" s="73" t="s">
        <v>772</v>
      </c>
      <c r="B102" s="74" t="s">
        <v>233</v>
      </c>
      <c r="C102" s="82" t="s">
        <v>124</v>
      </c>
      <c r="D102" s="83" t="s">
        <v>124</v>
      </c>
      <c r="E102" s="83"/>
    </row>
    <row r="103" spans="1:5">
      <c r="A103" s="73" t="s">
        <v>224</v>
      </c>
      <c r="B103" s="74" t="s">
        <v>233</v>
      </c>
      <c r="C103" s="82" t="s">
        <v>124</v>
      </c>
      <c r="D103" s="83" t="s">
        <v>124</v>
      </c>
      <c r="E103" s="83"/>
    </row>
    <row r="104" spans="1:5">
      <c r="A104" s="73" t="s">
        <v>764</v>
      </c>
      <c r="B104" s="74" t="s">
        <v>233</v>
      </c>
      <c r="C104" s="82" t="s">
        <v>124</v>
      </c>
      <c r="D104" s="83" t="s">
        <v>124</v>
      </c>
      <c r="E104" s="83"/>
    </row>
    <row r="105" spans="1:5">
      <c r="A105" s="73" t="s">
        <v>762</v>
      </c>
      <c r="B105" s="74" t="s">
        <v>233</v>
      </c>
      <c r="C105" s="82" t="s">
        <v>124</v>
      </c>
      <c r="D105" s="83" t="s">
        <v>124</v>
      </c>
      <c r="E105" s="83"/>
    </row>
    <row r="106" spans="1:5" ht="15" thickBot="1">
      <c r="A106" s="75" t="s">
        <v>227</v>
      </c>
      <c r="B106" s="76" t="s">
        <v>233</v>
      </c>
      <c r="C106" s="84" t="s">
        <v>124</v>
      </c>
      <c r="D106" s="85" t="s">
        <v>124</v>
      </c>
      <c r="E106" s="85"/>
    </row>
    <row r="107" spans="1:5">
      <c r="A107" s="71" t="s">
        <v>761</v>
      </c>
      <c r="B107" s="81" t="s">
        <v>124</v>
      </c>
      <c r="C107" s="80" t="s">
        <v>234</v>
      </c>
      <c r="D107" s="81" t="s">
        <v>235</v>
      </c>
      <c r="E107" s="81" t="s">
        <v>236</v>
      </c>
    </row>
    <row r="108" spans="1:5">
      <c r="A108" s="73" t="s">
        <v>212</v>
      </c>
      <c r="B108" s="83" t="s">
        <v>124</v>
      </c>
      <c r="C108" s="82" t="s">
        <v>124</v>
      </c>
      <c r="D108" s="83" t="s">
        <v>237</v>
      </c>
      <c r="E108" s="83" t="s">
        <v>238</v>
      </c>
    </row>
    <row r="109" spans="1:5">
      <c r="A109" s="73" t="s">
        <v>768</v>
      </c>
      <c r="B109" s="83" t="s">
        <v>124</v>
      </c>
      <c r="C109" s="82" t="s">
        <v>124</v>
      </c>
      <c r="D109" s="83" t="s">
        <v>237</v>
      </c>
      <c r="E109" s="83" t="s">
        <v>238</v>
      </c>
    </row>
    <row r="110" spans="1:5">
      <c r="A110" s="73" t="s">
        <v>763</v>
      </c>
      <c r="B110" s="83" t="s">
        <v>124</v>
      </c>
      <c r="C110" s="82" t="s">
        <v>234</v>
      </c>
      <c r="D110" s="83" t="s">
        <v>235</v>
      </c>
      <c r="E110" s="83" t="s">
        <v>236</v>
      </c>
    </row>
    <row r="111" spans="1:5">
      <c r="A111" s="73" t="s">
        <v>215</v>
      </c>
      <c r="B111" s="83" t="s">
        <v>124</v>
      </c>
      <c r="C111" s="82" t="s">
        <v>239</v>
      </c>
      <c r="D111" s="83" t="s">
        <v>235</v>
      </c>
      <c r="E111" s="83" t="s">
        <v>236</v>
      </c>
    </row>
    <row r="112" spans="1:5">
      <c r="A112" s="73" t="s">
        <v>216</v>
      </c>
      <c r="B112" s="83" t="s">
        <v>124</v>
      </c>
      <c r="C112" s="82" t="s">
        <v>234</v>
      </c>
      <c r="D112" s="83" t="s">
        <v>235</v>
      </c>
      <c r="E112" s="83" t="s">
        <v>236</v>
      </c>
    </row>
    <row r="113" spans="1:5">
      <c r="A113" s="73" t="s">
        <v>765</v>
      </c>
      <c r="B113" s="83" t="s">
        <v>124</v>
      </c>
      <c r="C113" s="82" t="s">
        <v>239</v>
      </c>
      <c r="D113" s="83" t="s">
        <v>235</v>
      </c>
      <c r="E113" s="83" t="s">
        <v>236</v>
      </c>
    </row>
    <row r="114" spans="1:5">
      <c r="A114" s="73" t="s">
        <v>766</v>
      </c>
      <c r="B114" s="83" t="s">
        <v>124</v>
      </c>
      <c r="C114" s="82" t="s">
        <v>239</v>
      </c>
      <c r="D114" s="83" t="s">
        <v>235</v>
      </c>
      <c r="E114" s="83" t="s">
        <v>236</v>
      </c>
    </row>
    <row r="115" spans="1:5">
      <c r="A115" s="73" t="s">
        <v>767</v>
      </c>
      <c r="B115" s="83" t="s">
        <v>124</v>
      </c>
      <c r="C115" s="82" t="s">
        <v>239</v>
      </c>
      <c r="D115" s="83" t="s">
        <v>235</v>
      </c>
      <c r="E115" s="83" t="s">
        <v>236</v>
      </c>
    </row>
    <row r="116" spans="1:5">
      <c r="A116" s="73" t="s">
        <v>220</v>
      </c>
      <c r="B116" s="83" t="s">
        <v>124</v>
      </c>
      <c r="C116" s="82" t="s">
        <v>239</v>
      </c>
      <c r="D116" s="83" t="s">
        <v>235</v>
      </c>
      <c r="E116" s="83" t="s">
        <v>236</v>
      </c>
    </row>
    <row r="117" spans="1:5">
      <c r="A117" s="73" t="s">
        <v>221</v>
      </c>
      <c r="B117" s="83" t="s">
        <v>124</v>
      </c>
      <c r="C117" s="82" t="s">
        <v>239</v>
      </c>
      <c r="D117" s="83" t="s">
        <v>235</v>
      </c>
      <c r="E117" s="83" t="s">
        <v>236</v>
      </c>
    </row>
    <row r="118" spans="1:5">
      <c r="A118" s="73" t="s">
        <v>222</v>
      </c>
      <c r="B118" s="83" t="s">
        <v>124</v>
      </c>
      <c r="C118" s="82" t="s">
        <v>234</v>
      </c>
      <c r="D118" s="83" t="s">
        <v>235</v>
      </c>
      <c r="E118" s="83" t="s">
        <v>236</v>
      </c>
    </row>
    <row r="119" spans="1:5">
      <c r="A119" s="73" t="s">
        <v>772</v>
      </c>
      <c r="B119" s="83" t="s">
        <v>124</v>
      </c>
      <c r="C119" s="82" t="s">
        <v>234</v>
      </c>
      <c r="D119" s="83" t="s">
        <v>235</v>
      </c>
      <c r="E119" s="83" t="s">
        <v>236</v>
      </c>
    </row>
    <row r="120" spans="1:5">
      <c r="A120" s="73" t="s">
        <v>224</v>
      </c>
      <c r="B120" s="83" t="s">
        <v>124</v>
      </c>
      <c r="C120" s="82" t="s">
        <v>234</v>
      </c>
      <c r="D120" s="83" t="s">
        <v>235</v>
      </c>
      <c r="E120" s="83" t="s">
        <v>236</v>
      </c>
    </row>
    <row r="121" spans="1:5">
      <c r="A121" s="73" t="s">
        <v>764</v>
      </c>
      <c r="B121" s="83" t="s">
        <v>124</v>
      </c>
      <c r="C121" s="82" t="s">
        <v>124</v>
      </c>
      <c r="D121" s="83" t="s">
        <v>237</v>
      </c>
      <c r="E121" s="83" t="s">
        <v>238</v>
      </c>
    </row>
    <row r="122" spans="1:5">
      <c r="A122" s="73" t="s">
        <v>762</v>
      </c>
      <c r="B122" s="83" t="s">
        <v>124</v>
      </c>
      <c r="C122" s="82" t="s">
        <v>124</v>
      </c>
      <c r="D122" s="83" t="s">
        <v>237</v>
      </c>
      <c r="E122" s="83" t="s">
        <v>238</v>
      </c>
    </row>
    <row r="123" spans="1:5">
      <c r="A123" s="73" t="s">
        <v>227</v>
      </c>
      <c r="B123" s="83" t="s">
        <v>124</v>
      </c>
      <c r="C123" s="82" t="s">
        <v>124</v>
      </c>
      <c r="D123" s="83" t="s">
        <v>237</v>
      </c>
      <c r="E123" s="83" t="s">
        <v>238</v>
      </c>
    </row>
    <row r="124" spans="1:5" ht="15" thickBot="1">
      <c r="A124" s="75" t="s">
        <v>229</v>
      </c>
      <c r="B124" s="85" t="s">
        <v>124</v>
      </c>
      <c r="C124" s="84" t="s">
        <v>124</v>
      </c>
      <c r="D124" s="85" t="s">
        <v>237</v>
      </c>
      <c r="E124" s="85" t="s">
        <v>238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F22F-0313-445D-B782-C9CDF38D6C0D}">
  <sheetPr codeName="Sheet9">
    <tabColor rgb="FFFFC000"/>
  </sheetPr>
  <dimension ref="A1:B7"/>
  <sheetViews>
    <sheetView workbookViewId="0">
      <selection activeCell="B5" sqref="B5"/>
    </sheetView>
  </sheetViews>
  <sheetFormatPr defaultColWidth="9.21875" defaultRowHeight="14.4"/>
  <cols>
    <col min="1" max="2" width="27.21875" customWidth="1"/>
  </cols>
  <sheetData>
    <row r="1" spans="1:2" ht="15" thickBot="1">
      <c r="A1" s="86" t="s">
        <v>240</v>
      </c>
      <c r="B1" s="78" t="s">
        <v>241</v>
      </c>
    </row>
    <row r="2" spans="1:2">
      <c r="A2" s="87" t="s">
        <v>211</v>
      </c>
      <c r="B2" s="90" t="s">
        <v>121</v>
      </c>
    </row>
    <row r="3" spans="1:2" ht="15" thickBot="1">
      <c r="A3" s="57" t="s">
        <v>228</v>
      </c>
      <c r="B3" s="89" t="s">
        <v>115</v>
      </c>
    </row>
    <row r="4" spans="1:2">
      <c r="A4" s="57" t="s">
        <v>230</v>
      </c>
      <c r="B4" s="58" t="s">
        <v>116</v>
      </c>
    </row>
    <row r="5" spans="1:2" ht="15" thickBot="1">
      <c r="A5" s="88" t="s">
        <v>231</v>
      </c>
      <c r="B5" s="89" t="s">
        <v>116</v>
      </c>
    </row>
    <row r="6" spans="1:2">
      <c r="A6" s="57" t="s">
        <v>232</v>
      </c>
      <c r="B6" s="90" t="s">
        <v>121</v>
      </c>
    </row>
    <row r="7" spans="1:2" ht="15" thickBot="1">
      <c r="A7" s="88" t="s">
        <v>233</v>
      </c>
      <c r="B7" s="89" t="s">
        <v>115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9caa94e2c4c7db77acb07f9d6425c60e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7fe21205d590cab82c53759a9dfe919f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34B395-BA83-4BA6-95AA-7B9DEAC471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cbaaf-06d9-47c4-b3a2-beefbc45d784"/>
    <ds:schemaRef ds:uri="081a93ea-d517-42a5-a2b7-457060aa7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6F3B97-867A-4523-87A2-AA7BB158DE1C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10_agro_sets</vt:lpstr>
      <vt:lpstr>11_res_sets</vt:lpstr>
      <vt:lpstr>12_scen</vt:lpstr>
      <vt:lpstr>13_scen_dems</vt:lpstr>
      <vt:lpstr>14_trans_data</vt:lpstr>
      <vt:lpstr>15_agro_data</vt:lpstr>
      <vt:lpstr>16_res_data</vt:lpstr>
      <vt:lpstr>17_rac_data</vt:lpstr>
      <vt:lpstr>19_ar_emissions</vt:lpstr>
      <vt:lpstr>21_emissions</vt:lpstr>
      <vt:lpstr>18_agro_res_emissions</vt:lpstr>
      <vt:lpstr>22_rac_emissions</vt:lpstr>
      <vt:lpstr>20_cfs</vt:lpstr>
      <vt:lpstr>23_job_fac</vt:lpstr>
      <vt:lpstr>24_t&amp;d</vt:lpstr>
      <vt:lpstr>25_cap_rest</vt:lpstr>
      <vt:lpstr>26_ext</vt:lpstr>
      <vt:lpstr>28_power_cost</vt:lpstr>
      <vt:lpstr>27_res_cost</vt:lpstr>
      <vt:lpstr>29_trans_cost</vt:lpstr>
      <vt:lpstr>30_agro_cost</vt:lpstr>
      <vt:lpstr>31_rac_cost</vt:lpstr>
      <vt:lpstr>32_tax</vt:lpstr>
      <vt:lpstr>99_exp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Susana Solorzano Jiménez</cp:lastModifiedBy>
  <cp:revision/>
  <dcterms:created xsi:type="dcterms:W3CDTF">2015-06-05T18:17:20Z</dcterms:created>
  <dcterms:modified xsi:type="dcterms:W3CDTF">2025-07-21T18:11:24Z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