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HON_Model_20240829_ET\A2_Extra_Inputs\"/>
    </mc:Choice>
  </mc:AlternateContent>
  <xr:revisionPtr revIDLastSave="0" documentId="13_ncr:1_{1084F151-224C-4010-9F38-F61337E9E60A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GHGs" sheetId="1" r:id="rId1"/>
    <sheet name="Externalities" sheetId="2" r:id="rId2"/>
    <sheet name="Other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2" l="1"/>
  <c r="C15" i="2" l="1"/>
  <c r="C13" i="2"/>
  <c r="C61" i="1"/>
  <c r="C66" i="1"/>
  <c r="C12" i="2"/>
  <c r="C62" i="1"/>
  <c r="C56" i="1"/>
  <c r="C55" i="1"/>
  <c r="C46" i="1"/>
  <c r="C44" i="1"/>
  <c r="C43" i="1"/>
  <c r="C41" i="1"/>
  <c r="C39" i="1"/>
  <c r="C23" i="1"/>
  <c r="C9" i="1"/>
  <c r="C8" i="1"/>
  <c r="C63" i="1" s="1"/>
  <c r="C7" i="1"/>
  <c r="C26" i="1" s="1"/>
  <c r="C6" i="1"/>
  <c r="C37" i="1" s="1"/>
  <c r="C5" i="1"/>
  <c r="C53" i="1" s="1"/>
  <c r="C4" i="1"/>
  <c r="C28" i="1" s="1"/>
  <c r="C3" i="1"/>
  <c r="C64" i="1" s="1"/>
  <c r="C2" i="1"/>
  <c r="C27" i="1" s="1"/>
  <c r="C20" i="1" l="1"/>
  <c r="C30" i="1"/>
  <c r="C67" i="1"/>
  <c r="C33" i="1"/>
  <c r="C65" i="1"/>
  <c r="C21" i="1"/>
  <c r="C34" i="1"/>
  <c r="C35" i="1"/>
  <c r="C58" i="1"/>
  <c r="C24" i="1"/>
  <c r="C36" i="1"/>
  <c r="C59" i="1"/>
  <c r="C50" i="1"/>
  <c r="C60" i="1"/>
  <c r="C51" i="1"/>
  <c r="C22" i="1"/>
  <c r="C48" i="1"/>
  <c r="C49" i="1"/>
  <c r="C52" i="1"/>
</calcChain>
</file>

<file path=xl/sharedStrings.xml><?xml version="1.0" encoding="utf-8"?>
<sst xmlns="http://schemas.openxmlformats.org/spreadsheetml/2006/main" count="307" uniqueCount="109">
  <si>
    <t>Health</t>
  </si>
  <si>
    <t>External Cost</t>
  </si>
  <si>
    <t>T4DSL_PRI</t>
  </si>
  <si>
    <t>T4GSL_PRI</t>
  </si>
  <si>
    <t>T4DSL_PUB</t>
  </si>
  <si>
    <t>T4DSL_HEA</t>
  </si>
  <si>
    <t>T4DSL_LIG</t>
  </si>
  <si>
    <t>T4GSL_LIG</t>
  </si>
  <si>
    <t>Tech</t>
  </si>
  <si>
    <t>DIST_DSL</t>
  </si>
  <si>
    <t>CO2e_sources</t>
  </si>
  <si>
    <t>DIST_FOI</t>
  </si>
  <si>
    <t>DIST_GSL</t>
  </si>
  <si>
    <t>DIST_LPG</t>
  </si>
  <si>
    <t>DIST_PCO</t>
  </si>
  <si>
    <t>EmissionActivityRatio</t>
  </si>
  <si>
    <t>Final Unit</t>
  </si>
  <si>
    <t>M US$ / PJ</t>
  </si>
  <si>
    <t>T5LPGCOM</t>
  </si>
  <si>
    <t>T5DSLIND</t>
  </si>
  <si>
    <t>T5LPGIND</t>
  </si>
  <si>
    <t>T5FOIIND</t>
  </si>
  <si>
    <t>T5LPGRES</t>
  </si>
  <si>
    <t>T4LPG_PUB</t>
  </si>
  <si>
    <t>Drop some references here</t>
  </si>
  <si>
    <t>Emission</t>
  </si>
  <si>
    <t>CO2e</t>
  </si>
  <si>
    <t>EmissionsPenalty</t>
  </si>
  <si>
    <t>PPFOI</t>
  </si>
  <si>
    <t>DIST_COA</t>
  </si>
  <si>
    <t>PPCOA</t>
  </si>
  <si>
    <t>T5GSLCOM</t>
  </si>
  <si>
    <t>T5GSLIND</t>
  </si>
  <si>
    <t>T5COKIND</t>
  </si>
  <si>
    <t>T5KERIND</t>
  </si>
  <si>
    <t>T5KERRES</t>
  </si>
  <si>
    <t>T5LPGEXP</t>
  </si>
  <si>
    <t>T5DSLTOT</t>
  </si>
  <si>
    <t>T5KERTAC</t>
  </si>
  <si>
    <t>DIST_COK</t>
  </si>
  <si>
    <t>DIST_KER</t>
  </si>
  <si>
    <t>DIST_NGS</t>
  </si>
  <si>
    <t>PPNGS</t>
  </si>
  <si>
    <t>T5DSLCOM</t>
  </si>
  <si>
    <t>T5DSLAGR</t>
  </si>
  <si>
    <t>T4GSL_PUB</t>
  </si>
  <si>
    <t>T4DSL_TUR</t>
  </si>
  <si>
    <t>T4GSL_TUR</t>
  </si>
  <si>
    <t>República Dominicana</t>
  </si>
  <si>
    <t>MtonCO2eq/PJ</t>
  </si>
  <si>
    <t>Factores de emisión Diesel oil: Directrices de IPCC 2006, Volumen 2, Capítulo 2, Cuadros 2.2, 2.3, 2.4 y 2.5. https://www.ipcc-nggip.iges.or.jp/public/2006gl/spanish/pdf/2_Volume2/V2_2_Ch2_Stationary_Combustion.pdf
Potencial de calentamiento global: https://erce.energy/erceipccsixthassessment/</t>
  </si>
  <si>
    <t>Factores de emisión Fuel Oil residual: Directrices de IPCC 2006, Volumen 2, Capítulo 2, Cuadros 2.2, 2.3, 2.4 y 2.5. https://www.ipcc-nggip.iges.or.jp/public/2006gl/spanish/pdf/2_Volume2/V2_2_Ch2_Stationary_Combustion.pdf
Potencial de calentamiento global: https://erce.energy/erceipccsixthassessment/</t>
  </si>
  <si>
    <t>Factores de emisión Gasolina para motores: Directrices de IPCC 2006, Volumen 2, Capítulo 2, Cuadros 2.2, 2.3, 2.4 y 2.5. https://www.ipcc-nggip.iges.or.jp/public/2006gl/spanish/pdf/2_Volume2/V2_2_Ch2_Stationary_Combustion.pdf
Potencial de calentamiento global: https://erce.energy/erceipccsixthassessment/</t>
  </si>
  <si>
    <t>Factores de emisión Gases licuado de petróleo: Directrices de IPCC 2006, Volumen 2, Capítulo 2, Cuadros 2.2, 2.3, 2.4 y 2.5. https://www.ipcc-nggip.iges.or.jp/public/2006gl/spanish/pdf/2_Volume2/V2_2_Ch2_Stationary_Combustion.pdf
Potencial de calentamiento global: https://erce.energy/erceipccsixthassessment/</t>
  </si>
  <si>
    <t>Factores de emisión coque de petróleo: Directrices de IPCC 2006, Volumen 2, Capítulo 2, Cuadros 2.2, 2.3, 2.4 y 2.5. https://www.ipcc-nggip.iges.or.jp/public/2006gl/spanish/pdf/2_Volume2/V2_2_Ch2_Stationary_Combustion.pdf
Potencial de calentamiento global: https://erce.energy/erceipccsixthassessment/</t>
  </si>
  <si>
    <t>Factores de emisión otro queroseno: Directrices de IPCC 2006, Volumen 2, Capítulo 2, Cuadros 2.2, 2.3, 2.4 y 2.5. https://www.ipcc-nggip.iges.or.jp/public/2006gl/spanish/pdf/2_Volume2/V2_2_Ch2_Stationary_Combustion.pdf
Potencial de calentamiento global: https://erce.energy/erceipccsixthassessment/</t>
  </si>
  <si>
    <t>Factores de emisión gas natural: Directrices de IPCC 2006, Volumen 2, Capítulo 2, Cuadros 2.2, 2.3, 2.4 y 2.5. https://www.ipcc-nggip.iges.or.jp/public/2006gl/spanish/pdf/2_Volume2/V2_2_Ch2_Stationary_Combustion.pdf
Potencial de calentamiento global: https://erce.energy/erceipccsixthassessment/</t>
  </si>
  <si>
    <t>Factores de emisión antracita: Directrices de IPCC 2006, Volumen 2, Capítulo 2, Cuadros 2.2, 2.3, 2.4 y 2.5. https://www.ipcc-nggip.iges.or.jp/public/2006gl/spanish/pdf/2_Volume2/V2_2_Ch2_Stationary_Combustion.pdf
Potencial de calentamiento global: https://erce.energy/erceipccsixthassessment/</t>
  </si>
  <si>
    <t>CO2e_DE</t>
  </si>
  <si>
    <t>T5DSLEXP</t>
  </si>
  <si>
    <t>T5GSLEXP</t>
  </si>
  <si>
    <t>T5KEREXP</t>
  </si>
  <si>
    <t>T5FOIEXP</t>
  </si>
  <si>
    <t>T5ELEEXP</t>
  </si>
  <si>
    <t>T5GSLTOT</t>
  </si>
  <si>
    <t>T5ELETOT</t>
  </si>
  <si>
    <t>T5BIMIND</t>
  </si>
  <si>
    <t>T5ELEIND</t>
  </si>
  <si>
    <t>T5HYDIND</t>
  </si>
  <si>
    <t>T5FIRIND</t>
  </si>
  <si>
    <t>T5BGSIND</t>
  </si>
  <si>
    <t>T5FIRRES</t>
  </si>
  <si>
    <t>T5ELERES</t>
  </si>
  <si>
    <t>T5BIMRES</t>
  </si>
  <si>
    <t>T5FIRCOM</t>
  </si>
  <si>
    <t>T5ELECOM</t>
  </si>
  <si>
    <t>T5KERCOM</t>
  </si>
  <si>
    <t>T5FOICOM</t>
  </si>
  <si>
    <t>T5LPGAGR</t>
  </si>
  <si>
    <t>T5ELEAGR</t>
  </si>
  <si>
    <t>T5KERAGR</t>
  </si>
  <si>
    <t>T5FIRAGR</t>
  </si>
  <si>
    <t>T5BGSAGR</t>
  </si>
  <si>
    <t>CO2e_PP</t>
  </si>
  <si>
    <t>PPGTDSL</t>
  </si>
  <si>
    <t>PPICEDSL</t>
  </si>
  <si>
    <t>PPCOK</t>
  </si>
  <si>
    <t>PPGTGLP</t>
  </si>
  <si>
    <t>LU_FORLAT</t>
  </si>
  <si>
    <t>LU_FORCON</t>
  </si>
  <si>
    <t>LU_FORMAN</t>
  </si>
  <si>
    <t>LU_CUL</t>
  </si>
  <si>
    <t>LU_ABO</t>
  </si>
  <si>
    <t>LU_PAS</t>
  </si>
  <si>
    <t>LU_ASE</t>
  </si>
  <si>
    <t>CO2e_LULUCF</t>
  </si>
  <si>
    <t>NS_LU_FOR_PER</t>
  </si>
  <si>
    <t>NS_LU_FOR_CON</t>
  </si>
  <si>
    <t>NS_LU_CUL_PER</t>
  </si>
  <si>
    <t>NS_LU_CUL_CON</t>
  </si>
  <si>
    <t>NS_LU_PAS_PER</t>
  </si>
  <si>
    <t>NS_LU_PAS_CON</t>
  </si>
  <si>
    <t>CONVAR</t>
  </si>
  <si>
    <t>CONHICK</t>
  </si>
  <si>
    <t>REHAB</t>
  </si>
  <si>
    <t>M US$ / Mha</t>
  </si>
  <si>
    <t>NS_LAT_CON</t>
  </si>
  <si>
    <t>PPDLPG</t>
  </si>
  <si>
    <t>PPDDSL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</si>
</sst>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66FF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8E4BC"/>
        <bgColor rgb="FF000000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2" fillId="0" borderId="0" xfId="0" applyFont="1"/>
    <xf numFmtId="0" fontId="3" fillId="0" borderId="1" xfId="0" applyFont="1" applyBorder="1"/>
    <xf numFmtId="0" fontId="0" fillId="0" borderId="5" xfId="0" applyBorder="1"/>
    <xf numFmtId="0" fontId="3" fillId="0" borderId="2" xfId="0" applyFont="1" applyBorder="1"/>
    <xf numFmtId="0" fontId="3" fillId="0" borderId="6" xfId="0" applyFont="1" applyBorder="1"/>
    <xf numFmtId="0" fontId="0" fillId="0" borderId="7" xfId="0" applyBorder="1"/>
    <xf numFmtId="0" fontId="3" fillId="0" borderId="8" xfId="0" applyFont="1" applyBorder="1"/>
    <xf numFmtId="0" fontId="0" fillId="0" borderId="9" xfId="0" applyBorder="1"/>
    <xf numFmtId="0" fontId="3" fillId="0" borderId="3" xfId="0" applyFont="1" applyBorder="1"/>
    <xf numFmtId="0" fontId="3" fillId="0" borderId="10" xfId="0" applyFont="1" applyBorder="1"/>
    <xf numFmtId="0" fontId="3" fillId="2" borderId="5" xfId="0" applyFont="1" applyFill="1" applyBorder="1"/>
    <xf numFmtId="0" fontId="3" fillId="0" borderId="0" xfId="0" applyFont="1"/>
    <xf numFmtId="0" fontId="3" fillId="2" borderId="7" xfId="0" applyFont="1" applyFill="1" applyBorder="1"/>
    <xf numFmtId="0" fontId="3" fillId="2" borderId="19" xfId="0" applyFont="1" applyFill="1" applyBorder="1"/>
    <xf numFmtId="0" fontId="3" fillId="2" borderId="9" xfId="0" applyFont="1" applyFill="1" applyBorder="1"/>
    <xf numFmtId="0" fontId="3" fillId="3" borderId="5" xfId="0" applyFont="1" applyFill="1" applyBorder="1"/>
    <xf numFmtId="0" fontId="3" fillId="0" borderId="30" xfId="0" applyFont="1" applyBorder="1"/>
    <xf numFmtId="0" fontId="3" fillId="0" borderId="26" xfId="0" applyFont="1" applyBorder="1"/>
    <xf numFmtId="0" fontId="3" fillId="3" borderId="7" xfId="0" applyFont="1" applyFill="1" applyBorder="1"/>
    <xf numFmtId="0" fontId="3" fillId="0" borderId="28" xfId="0" applyFont="1" applyBorder="1"/>
    <xf numFmtId="0" fontId="3" fillId="0" borderId="29" xfId="0" applyFont="1" applyBorder="1"/>
    <xf numFmtId="0" fontId="3" fillId="3" borderId="9" xfId="0" applyFont="1" applyFill="1" applyBorder="1"/>
    <xf numFmtId="0" fontId="3" fillId="0" borderId="31" xfId="0" applyFont="1" applyBorder="1"/>
    <xf numFmtId="0" fontId="3" fillId="0" borderId="22" xfId="0" applyFont="1" applyBorder="1"/>
    <xf numFmtId="0" fontId="3" fillId="4" borderId="11" xfId="0" applyFont="1" applyFill="1" applyBorder="1"/>
    <xf numFmtId="0" fontId="3" fillId="0" borderId="12" xfId="0" applyFont="1" applyBorder="1"/>
    <xf numFmtId="0" fontId="3" fillId="0" borderId="13" xfId="0" applyFont="1" applyBorder="1"/>
    <xf numFmtId="0" fontId="3" fillId="4" borderId="7" xfId="0" applyFont="1" applyFill="1" applyBorder="1"/>
    <xf numFmtId="0" fontId="3" fillId="4" borderId="19" xfId="0" applyFont="1" applyFill="1" applyBorder="1"/>
    <xf numFmtId="0" fontId="3" fillId="0" borderId="21" xfId="0" applyFont="1" applyBorder="1"/>
    <xf numFmtId="0" fontId="3" fillId="5" borderId="5" xfId="0" applyFont="1" applyFill="1" applyBorder="1"/>
    <xf numFmtId="0" fontId="3" fillId="5" borderId="19" xfId="0" applyFont="1" applyFill="1" applyBorder="1"/>
    <xf numFmtId="0" fontId="3" fillId="0" borderId="20" xfId="0" applyFont="1" applyBorder="1"/>
    <xf numFmtId="0" fontId="1" fillId="0" borderId="4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4" fillId="6" borderId="24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6" xfId="0" applyBorder="1" applyAlignment="1">
      <alignment horizontal="center"/>
    </xf>
    <xf numFmtId="0" fontId="4" fillId="6" borderId="32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7" xfId="0" applyBorder="1" applyAlignment="1">
      <alignment horizontal="center"/>
    </xf>
    <xf numFmtId="0" fontId="4" fillId="6" borderId="25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/>
    </xf>
    <xf numFmtId="0" fontId="3" fillId="5" borderId="1" xfId="0" applyFont="1" applyFill="1" applyBorder="1"/>
    <xf numFmtId="0" fontId="4" fillId="6" borderId="33" xfId="0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0"/>
  <sheetViews>
    <sheetView topLeftCell="A54" workbookViewId="0">
      <selection activeCell="A62" sqref="A62"/>
    </sheetView>
  </sheetViews>
  <sheetFormatPr defaultColWidth="9.109375" defaultRowHeight="14.4" x14ac:dyDescent="0.3"/>
  <cols>
    <col min="1" max="1" width="19" customWidth="1"/>
    <col min="2" max="2" width="16.88671875" bestFit="1" customWidth="1"/>
    <col min="3" max="3" width="19.88671875" bestFit="1" customWidth="1"/>
  </cols>
  <sheetData>
    <row r="1" spans="1:5" ht="15" thickBot="1" x14ac:dyDescent="0.35">
      <c r="A1" s="1" t="s">
        <v>8</v>
      </c>
      <c r="B1" s="2" t="s">
        <v>25</v>
      </c>
      <c r="C1" s="3" t="s">
        <v>15</v>
      </c>
    </row>
    <row r="2" spans="1:5" s="15" customFormat="1" x14ac:dyDescent="0.3">
      <c r="A2" s="14" t="s">
        <v>9</v>
      </c>
      <c r="B2" s="7" t="s">
        <v>10</v>
      </c>
      <c r="C2" s="8">
        <f>(74100*1+3*28+0.6*265)/1000000</f>
        <v>7.4343000000000006E-2</v>
      </c>
      <c r="D2" s="15" t="s">
        <v>49</v>
      </c>
      <c r="E2" s="15" t="s">
        <v>50</v>
      </c>
    </row>
    <row r="3" spans="1:5" s="15" customFormat="1" x14ac:dyDescent="0.3">
      <c r="A3" s="16" t="s">
        <v>11</v>
      </c>
      <c r="B3" s="5" t="s">
        <v>10</v>
      </c>
      <c r="C3" s="10">
        <f>(77400*1+3*28+0.6*265)/1000000</f>
        <v>7.7643000000000004E-2</v>
      </c>
      <c r="D3" s="15" t="s">
        <v>49</v>
      </c>
      <c r="E3" s="15" t="s">
        <v>51</v>
      </c>
    </row>
    <row r="4" spans="1:5" s="15" customFormat="1" x14ac:dyDescent="0.3">
      <c r="A4" s="16" t="s">
        <v>12</v>
      </c>
      <c r="B4" s="5" t="s">
        <v>10</v>
      </c>
      <c r="C4" s="10">
        <f>(69300*1+3*28+0.6*265)/1000000</f>
        <v>6.9542999999999994E-2</v>
      </c>
      <c r="D4" s="15" t="s">
        <v>49</v>
      </c>
      <c r="E4" s="15" t="s">
        <v>52</v>
      </c>
    </row>
    <row r="5" spans="1:5" s="15" customFormat="1" x14ac:dyDescent="0.3">
      <c r="A5" s="16" t="s">
        <v>13</v>
      </c>
      <c r="B5" s="5" t="s">
        <v>10</v>
      </c>
      <c r="C5" s="10">
        <f>(63100*1+1*28+0.1*265)/1000000</f>
        <v>6.3154500000000002E-2</v>
      </c>
      <c r="D5" s="15" t="s">
        <v>49</v>
      </c>
      <c r="E5" s="15" t="s">
        <v>53</v>
      </c>
    </row>
    <row r="6" spans="1:5" s="15" customFormat="1" x14ac:dyDescent="0.3">
      <c r="A6" s="17" t="s">
        <v>39</v>
      </c>
      <c r="B6" s="5" t="s">
        <v>10</v>
      </c>
      <c r="C6" s="10">
        <f>(94600*1+1*28+1.5*265)/1000000</f>
        <v>9.5025499999999999E-2</v>
      </c>
      <c r="D6" s="15" t="s">
        <v>49</v>
      </c>
      <c r="E6" s="15" t="s">
        <v>54</v>
      </c>
    </row>
    <row r="7" spans="1:5" s="15" customFormat="1" x14ac:dyDescent="0.3">
      <c r="A7" s="17" t="s">
        <v>40</v>
      </c>
      <c r="B7" s="5" t="s">
        <v>10</v>
      </c>
      <c r="C7" s="10">
        <f>(71900*1+3*28+0.6*265)/1000000</f>
        <v>7.2142999999999999E-2</v>
      </c>
      <c r="D7" s="15" t="s">
        <v>49</v>
      </c>
      <c r="E7" s="15" t="s">
        <v>55</v>
      </c>
    </row>
    <row r="8" spans="1:5" s="15" customFormat="1" x14ac:dyDescent="0.3">
      <c r="A8" s="17" t="s">
        <v>41</v>
      </c>
      <c r="B8" s="5" t="s">
        <v>10</v>
      </c>
      <c r="C8" s="10">
        <f>(56100*1+1*28+0.1*265)/1000000</f>
        <v>5.6154500000000003E-2</v>
      </c>
      <c r="D8" s="15" t="s">
        <v>49</v>
      </c>
      <c r="E8" s="15" t="s">
        <v>56</v>
      </c>
    </row>
    <row r="9" spans="1:5" s="15" customFormat="1" ht="15" thickBot="1" x14ac:dyDescent="0.35">
      <c r="A9" s="18" t="s">
        <v>29</v>
      </c>
      <c r="B9" s="12" t="s">
        <v>10</v>
      </c>
      <c r="C9" s="13">
        <f>(98300*1+1*28+1.5*265)/1000000</f>
        <v>9.8725499999999994E-2</v>
      </c>
      <c r="D9" s="15" t="s">
        <v>49</v>
      </c>
      <c r="E9" s="15" t="s">
        <v>57</v>
      </c>
    </row>
    <row r="10" spans="1:5" s="15" customFormat="1" x14ac:dyDescent="0.3">
      <c r="A10" s="19" t="s">
        <v>2</v>
      </c>
      <c r="B10" s="20" t="s">
        <v>26</v>
      </c>
      <c r="C10" s="21">
        <v>7.4353800000000012E-2</v>
      </c>
      <c r="D10" s="15" t="s">
        <v>48</v>
      </c>
    </row>
    <row r="11" spans="1:5" s="15" customFormat="1" x14ac:dyDescent="0.3">
      <c r="A11" s="22" t="s">
        <v>3</v>
      </c>
      <c r="B11" s="23" t="s">
        <v>26</v>
      </c>
      <c r="C11" s="24">
        <v>6.9553800000000013E-2</v>
      </c>
      <c r="D11" s="15" t="s">
        <v>48</v>
      </c>
    </row>
    <row r="12" spans="1:5" s="15" customFormat="1" x14ac:dyDescent="0.3">
      <c r="A12" s="22" t="s">
        <v>45</v>
      </c>
      <c r="B12" s="23" t="s">
        <v>26</v>
      </c>
      <c r="C12" s="24">
        <v>6.9553800000000013E-2</v>
      </c>
      <c r="D12" s="15" t="s">
        <v>48</v>
      </c>
    </row>
    <row r="13" spans="1:5" s="15" customFormat="1" x14ac:dyDescent="0.3">
      <c r="A13" s="22" t="s">
        <v>23</v>
      </c>
      <c r="B13" s="23" t="s">
        <v>26</v>
      </c>
      <c r="C13" s="24">
        <v>6.3154799999999997E-2</v>
      </c>
      <c r="D13" s="15" t="s">
        <v>48</v>
      </c>
    </row>
    <row r="14" spans="1:5" s="15" customFormat="1" x14ac:dyDescent="0.3">
      <c r="A14" s="22" t="s">
        <v>4</v>
      </c>
      <c r="B14" s="23" t="s">
        <v>26</v>
      </c>
      <c r="C14" s="24">
        <v>7.4353800000000012E-2</v>
      </c>
      <c r="D14" s="15" t="s">
        <v>48</v>
      </c>
    </row>
    <row r="15" spans="1:5" s="15" customFormat="1" x14ac:dyDescent="0.3">
      <c r="A15" s="22" t="s">
        <v>46</v>
      </c>
      <c r="B15" s="23" t="s">
        <v>26</v>
      </c>
      <c r="C15" s="24">
        <v>7.4353800000000012E-2</v>
      </c>
      <c r="D15" s="15" t="s">
        <v>48</v>
      </c>
    </row>
    <row r="16" spans="1:5" s="15" customFormat="1" x14ac:dyDescent="0.3">
      <c r="A16" s="22" t="s">
        <v>47</v>
      </c>
      <c r="B16" s="23" t="s">
        <v>26</v>
      </c>
      <c r="C16" s="24">
        <v>6.9553800000000013E-2</v>
      </c>
      <c r="D16" s="15" t="s">
        <v>48</v>
      </c>
    </row>
    <row r="17" spans="1:7" s="15" customFormat="1" x14ac:dyDescent="0.3">
      <c r="A17" s="22" t="s">
        <v>5</v>
      </c>
      <c r="B17" s="23" t="s">
        <v>26</v>
      </c>
      <c r="C17" s="24">
        <v>7.4353800000000012E-2</v>
      </c>
      <c r="D17" s="15" t="s">
        <v>48</v>
      </c>
    </row>
    <row r="18" spans="1:7" s="15" customFormat="1" x14ac:dyDescent="0.3">
      <c r="A18" s="22" t="s">
        <v>6</v>
      </c>
      <c r="B18" s="23" t="s">
        <v>26</v>
      </c>
      <c r="C18" s="24">
        <v>7.4353800000000012E-2</v>
      </c>
      <c r="D18" s="15" t="s">
        <v>48</v>
      </c>
    </row>
    <row r="19" spans="1:7" s="15" customFormat="1" ht="15" thickBot="1" x14ac:dyDescent="0.35">
      <c r="A19" s="25" t="s">
        <v>7</v>
      </c>
      <c r="B19" s="26" t="s">
        <v>26</v>
      </c>
      <c r="C19" s="27">
        <v>6.9553800000000013E-2</v>
      </c>
      <c r="D19" s="15" t="s">
        <v>48</v>
      </c>
    </row>
    <row r="20" spans="1:7" s="4" customFormat="1" x14ac:dyDescent="0.3">
      <c r="A20" s="28" t="s">
        <v>36</v>
      </c>
      <c r="B20" s="29" t="s">
        <v>58</v>
      </c>
      <c r="C20" s="30">
        <f>C5</f>
        <v>6.3154500000000002E-2</v>
      </c>
      <c r="D20" s="15" t="s">
        <v>49</v>
      </c>
      <c r="E20" s="15" t="s">
        <v>53</v>
      </c>
      <c r="F20" s="15"/>
      <c r="G20" s="15"/>
    </row>
    <row r="21" spans="1:7" s="4" customFormat="1" x14ac:dyDescent="0.3">
      <c r="A21" s="28" t="s">
        <v>59</v>
      </c>
      <c r="B21" s="29" t="s">
        <v>58</v>
      </c>
      <c r="C21" s="30">
        <f>C2</f>
        <v>7.4343000000000006E-2</v>
      </c>
      <c r="D21" s="15" t="s">
        <v>49</v>
      </c>
      <c r="E21" s="15" t="s">
        <v>50</v>
      </c>
      <c r="F21" s="15"/>
      <c r="G21" s="15"/>
    </row>
    <row r="22" spans="1:7" s="4" customFormat="1" x14ac:dyDescent="0.3">
      <c r="A22" s="28" t="s">
        <v>60</v>
      </c>
      <c r="B22" s="29" t="s">
        <v>58</v>
      </c>
      <c r="C22" s="30">
        <f>C4</f>
        <v>6.9542999999999994E-2</v>
      </c>
      <c r="D22" s="15" t="s">
        <v>49</v>
      </c>
      <c r="E22" s="15" t="s">
        <v>52</v>
      </c>
      <c r="F22" s="15"/>
      <c r="G22" s="15"/>
    </row>
    <row r="23" spans="1:7" s="4" customFormat="1" x14ac:dyDescent="0.3">
      <c r="A23" s="28" t="s">
        <v>61</v>
      </c>
      <c r="B23" s="29" t="s">
        <v>58</v>
      </c>
      <c r="C23" s="10">
        <f>C7</f>
        <v>7.2142999999999999E-2</v>
      </c>
      <c r="D23" s="15" t="s">
        <v>49</v>
      </c>
      <c r="E23" s="15" t="s">
        <v>55</v>
      </c>
      <c r="F23" s="15"/>
      <c r="G23" s="15"/>
    </row>
    <row r="24" spans="1:7" s="4" customFormat="1" x14ac:dyDescent="0.3">
      <c r="A24" s="28" t="s">
        <v>62</v>
      </c>
      <c r="B24" s="29" t="s">
        <v>58</v>
      </c>
      <c r="C24" s="10">
        <f>C3</f>
        <v>7.7643000000000004E-2</v>
      </c>
      <c r="D24" s="15" t="s">
        <v>49</v>
      </c>
      <c r="E24" s="15" t="s">
        <v>51</v>
      </c>
      <c r="F24" s="15"/>
      <c r="G24" s="15"/>
    </row>
    <row r="25" spans="1:7" s="4" customFormat="1" x14ac:dyDescent="0.3">
      <c r="A25" s="28" t="s">
        <v>63</v>
      </c>
      <c r="B25" s="29" t="s">
        <v>58</v>
      </c>
      <c r="C25" s="10">
        <v>0</v>
      </c>
      <c r="D25" s="15"/>
      <c r="E25" s="15"/>
      <c r="F25" s="15"/>
      <c r="G25" s="15"/>
    </row>
    <row r="26" spans="1:7" s="4" customFormat="1" x14ac:dyDescent="0.3">
      <c r="A26" s="28" t="s">
        <v>38</v>
      </c>
      <c r="B26" s="29" t="s">
        <v>58</v>
      </c>
      <c r="C26" s="10">
        <f>C7</f>
        <v>7.2142999999999999E-2</v>
      </c>
      <c r="D26" s="15" t="s">
        <v>49</v>
      </c>
      <c r="E26" s="15" t="s">
        <v>55</v>
      </c>
      <c r="F26" s="15"/>
      <c r="G26" s="15"/>
    </row>
    <row r="27" spans="1:7" s="4" customFormat="1" x14ac:dyDescent="0.3">
      <c r="A27" s="28" t="s">
        <v>37</v>
      </c>
      <c r="B27" s="29" t="s">
        <v>58</v>
      </c>
      <c r="C27" s="10">
        <f>C2</f>
        <v>7.4343000000000006E-2</v>
      </c>
      <c r="D27" s="15" t="s">
        <v>49</v>
      </c>
      <c r="E27" s="15" t="s">
        <v>50</v>
      </c>
      <c r="F27" s="15"/>
      <c r="G27" s="15"/>
    </row>
    <row r="28" spans="1:7" s="4" customFormat="1" x14ac:dyDescent="0.3">
      <c r="A28" s="28" t="s">
        <v>64</v>
      </c>
      <c r="B28" s="29" t="s">
        <v>58</v>
      </c>
      <c r="C28" s="10">
        <f>C4</f>
        <v>6.9542999999999994E-2</v>
      </c>
      <c r="D28" s="15" t="s">
        <v>49</v>
      </c>
      <c r="E28" s="15" t="s">
        <v>52</v>
      </c>
      <c r="F28" s="15"/>
      <c r="G28" s="15"/>
    </row>
    <row r="29" spans="1:7" s="4" customFormat="1" x14ac:dyDescent="0.3">
      <c r="A29" s="28" t="s">
        <v>65</v>
      </c>
      <c r="B29" s="29" t="s">
        <v>58</v>
      </c>
      <c r="C29" s="10">
        <v>0</v>
      </c>
      <c r="D29" s="15"/>
      <c r="E29" s="15"/>
      <c r="F29" s="15"/>
      <c r="G29" s="15"/>
    </row>
    <row r="30" spans="1:7" s="4" customFormat="1" x14ac:dyDescent="0.3">
      <c r="A30" s="31" t="s">
        <v>34</v>
      </c>
      <c r="B30" s="29" t="s">
        <v>58</v>
      </c>
      <c r="C30" s="10">
        <f>C7</f>
        <v>7.2142999999999999E-2</v>
      </c>
      <c r="D30" s="15" t="s">
        <v>49</v>
      </c>
      <c r="E30" s="15" t="s">
        <v>55</v>
      </c>
      <c r="F30" s="15"/>
      <c r="G30" s="15"/>
    </row>
    <row r="31" spans="1:7" s="4" customFormat="1" x14ac:dyDescent="0.3">
      <c r="A31" s="31" t="s">
        <v>66</v>
      </c>
      <c r="B31" s="29" t="s">
        <v>58</v>
      </c>
      <c r="C31" s="10">
        <v>0</v>
      </c>
      <c r="D31" s="15"/>
      <c r="E31" s="15"/>
      <c r="F31" s="15"/>
      <c r="G31" s="15"/>
    </row>
    <row r="32" spans="1:7" s="4" customFormat="1" x14ac:dyDescent="0.3">
      <c r="A32" s="31" t="s">
        <v>67</v>
      </c>
      <c r="B32" s="29" t="s">
        <v>58</v>
      </c>
      <c r="C32" s="10">
        <v>0</v>
      </c>
      <c r="D32" s="15"/>
      <c r="E32" s="15"/>
      <c r="F32" s="15"/>
      <c r="G32" s="15"/>
    </row>
    <row r="33" spans="1:7" s="4" customFormat="1" x14ac:dyDescent="0.3">
      <c r="A33" s="31" t="s">
        <v>20</v>
      </c>
      <c r="B33" s="29" t="s">
        <v>58</v>
      </c>
      <c r="C33" s="10">
        <f>C5</f>
        <v>6.3154500000000002E-2</v>
      </c>
      <c r="D33" s="15" t="s">
        <v>49</v>
      </c>
      <c r="E33" s="15" t="s">
        <v>53</v>
      </c>
      <c r="F33" s="15"/>
      <c r="G33" s="15"/>
    </row>
    <row r="34" spans="1:7" s="4" customFormat="1" x14ac:dyDescent="0.3">
      <c r="A34" s="32" t="s">
        <v>32</v>
      </c>
      <c r="B34" s="29" t="s">
        <v>58</v>
      </c>
      <c r="C34" s="10">
        <f>C4</f>
        <v>6.9542999999999994E-2</v>
      </c>
      <c r="D34" s="15" t="s">
        <v>49</v>
      </c>
      <c r="E34" s="15" t="s">
        <v>52</v>
      </c>
      <c r="F34" s="15"/>
      <c r="G34" s="15"/>
    </row>
    <row r="35" spans="1:7" s="4" customFormat="1" ht="15" customHeight="1" x14ac:dyDescent="0.3">
      <c r="A35" s="32" t="s">
        <v>19</v>
      </c>
      <c r="B35" s="29" t="s">
        <v>58</v>
      </c>
      <c r="C35" s="10">
        <f>C2</f>
        <v>7.4343000000000006E-2</v>
      </c>
      <c r="D35" s="15" t="s">
        <v>49</v>
      </c>
      <c r="E35" s="15" t="s">
        <v>50</v>
      </c>
      <c r="F35" s="15"/>
      <c r="G35" s="15"/>
    </row>
    <row r="36" spans="1:7" s="4" customFormat="1" ht="15" customHeight="1" x14ac:dyDescent="0.3">
      <c r="A36" s="32" t="s">
        <v>21</v>
      </c>
      <c r="B36" s="29" t="s">
        <v>58</v>
      </c>
      <c r="C36" s="10">
        <f>C3</f>
        <v>7.7643000000000004E-2</v>
      </c>
      <c r="D36" s="15" t="s">
        <v>49</v>
      </c>
      <c r="E36" s="15" t="s">
        <v>51</v>
      </c>
      <c r="F36" s="15"/>
      <c r="G36" s="15"/>
    </row>
    <row r="37" spans="1:7" s="4" customFormat="1" ht="15" customHeight="1" x14ac:dyDescent="0.3">
      <c r="A37" s="32" t="s">
        <v>33</v>
      </c>
      <c r="B37" s="29" t="s">
        <v>58</v>
      </c>
      <c r="C37" s="10">
        <f>C6</f>
        <v>9.5025499999999999E-2</v>
      </c>
      <c r="D37" s="15" t="s">
        <v>49</v>
      </c>
      <c r="E37" s="15" t="s">
        <v>54</v>
      </c>
      <c r="F37" s="15"/>
      <c r="G37" s="15"/>
    </row>
    <row r="38" spans="1:7" s="4" customFormat="1" ht="15" customHeight="1" x14ac:dyDescent="0.3">
      <c r="A38" s="32" t="s">
        <v>68</v>
      </c>
      <c r="B38" s="29" t="s">
        <v>58</v>
      </c>
      <c r="C38" s="33">
        <v>0</v>
      </c>
      <c r="D38" s="15"/>
      <c r="E38" s="15"/>
      <c r="F38" s="15"/>
      <c r="G38" s="15"/>
    </row>
    <row r="39" spans="1:7" s="4" customFormat="1" ht="15" customHeight="1" x14ac:dyDescent="0.3">
      <c r="A39" s="32" t="s">
        <v>69</v>
      </c>
      <c r="B39" s="29" t="s">
        <v>58</v>
      </c>
      <c r="C39" s="10">
        <f>(112000*0+300*28+4*265)/1000000</f>
        <v>9.4599999999999997E-3</v>
      </c>
      <c r="D39" s="15" t="s">
        <v>49</v>
      </c>
      <c r="E39" s="15"/>
      <c r="F39" s="15"/>
      <c r="G39" s="15"/>
    </row>
    <row r="40" spans="1:7" s="4" customFormat="1" ht="15" customHeight="1" x14ac:dyDescent="0.3">
      <c r="A40" s="32" t="s">
        <v>70</v>
      </c>
      <c r="B40" s="29" t="s">
        <v>58</v>
      </c>
      <c r="C40" s="33">
        <v>0</v>
      </c>
      <c r="D40" s="15"/>
      <c r="E40" s="15"/>
      <c r="F40" s="15"/>
      <c r="G40" s="15"/>
    </row>
    <row r="41" spans="1:7" s="4" customFormat="1" ht="15" customHeight="1" x14ac:dyDescent="0.3">
      <c r="A41" s="32" t="s">
        <v>71</v>
      </c>
      <c r="B41" s="29" t="s">
        <v>58</v>
      </c>
      <c r="C41" s="10">
        <f>(112000*0+300*28+4*265)/1000000</f>
        <v>9.4599999999999997E-3</v>
      </c>
      <c r="D41" s="15" t="s">
        <v>49</v>
      </c>
      <c r="E41" s="15"/>
      <c r="F41" s="15"/>
      <c r="G41" s="15"/>
    </row>
    <row r="42" spans="1:7" s="4" customFormat="1" ht="15" customHeight="1" x14ac:dyDescent="0.3">
      <c r="A42" s="32" t="s">
        <v>72</v>
      </c>
      <c r="B42" s="29" t="s">
        <v>58</v>
      </c>
      <c r="C42" s="33">
        <v>0</v>
      </c>
      <c r="D42" s="15"/>
      <c r="E42" s="15"/>
      <c r="F42" s="15"/>
      <c r="G42" s="15"/>
    </row>
    <row r="43" spans="1:7" s="4" customFormat="1" ht="15" customHeight="1" x14ac:dyDescent="0.3">
      <c r="A43" s="32" t="s">
        <v>22</v>
      </c>
      <c r="B43" s="29" t="s">
        <v>58</v>
      </c>
      <c r="C43" s="10">
        <f>(63100*1+5*28+0.1*265)/1000000</f>
        <v>6.3266500000000003E-2</v>
      </c>
      <c r="D43" s="15" t="s">
        <v>49</v>
      </c>
      <c r="E43" s="15" t="s">
        <v>53</v>
      </c>
      <c r="F43" s="15"/>
      <c r="G43" s="15"/>
    </row>
    <row r="44" spans="1:7" s="4" customFormat="1" ht="15" customHeight="1" x14ac:dyDescent="0.3">
      <c r="A44" s="32" t="s">
        <v>35</v>
      </c>
      <c r="B44" s="29" t="s">
        <v>58</v>
      </c>
      <c r="C44" s="10">
        <f>(71900*1+10*28+0.6*265)/1000000</f>
        <v>7.2339000000000001E-2</v>
      </c>
      <c r="D44" s="15" t="s">
        <v>49</v>
      </c>
      <c r="E44" s="15" t="s">
        <v>55</v>
      </c>
      <c r="F44" s="15"/>
      <c r="G44" s="15"/>
    </row>
    <row r="45" spans="1:7" s="4" customFormat="1" ht="15" customHeight="1" x14ac:dyDescent="0.3">
      <c r="A45" s="32" t="s">
        <v>73</v>
      </c>
      <c r="B45" s="29" t="s">
        <v>58</v>
      </c>
      <c r="C45" s="33">
        <v>0</v>
      </c>
      <c r="D45" s="15"/>
      <c r="E45" s="15"/>
      <c r="F45" s="15"/>
      <c r="G45" s="15"/>
    </row>
    <row r="46" spans="1:7" s="4" customFormat="1" ht="15" customHeight="1" x14ac:dyDescent="0.3">
      <c r="A46" s="32" t="s">
        <v>74</v>
      </c>
      <c r="B46" s="29" t="s">
        <v>58</v>
      </c>
      <c r="C46" s="10">
        <f>(112000*0+300*28+4*265)/1000000</f>
        <v>9.4599999999999997E-3</v>
      </c>
      <c r="D46" s="15" t="s">
        <v>49</v>
      </c>
      <c r="E46" s="15"/>
      <c r="F46" s="15"/>
      <c r="G46" s="15"/>
    </row>
    <row r="47" spans="1:7" s="4" customFormat="1" x14ac:dyDescent="0.3">
      <c r="A47" s="32" t="s">
        <v>75</v>
      </c>
      <c r="B47" s="29" t="s">
        <v>58</v>
      </c>
      <c r="C47" s="33">
        <v>0</v>
      </c>
      <c r="D47" s="15"/>
      <c r="E47" s="15"/>
      <c r="F47" s="15"/>
      <c r="G47" s="15"/>
    </row>
    <row r="48" spans="1:7" s="4" customFormat="1" x14ac:dyDescent="0.3">
      <c r="A48" s="32" t="s">
        <v>18</v>
      </c>
      <c r="B48" s="29" t="s">
        <v>58</v>
      </c>
      <c r="C48" s="10">
        <f>C5</f>
        <v>6.3154500000000002E-2</v>
      </c>
      <c r="D48" s="15" t="s">
        <v>49</v>
      </c>
      <c r="E48" s="15" t="s">
        <v>53</v>
      </c>
      <c r="F48" s="15"/>
      <c r="G48" s="15"/>
    </row>
    <row r="49" spans="1:7" s="4" customFormat="1" x14ac:dyDescent="0.3">
      <c r="A49" s="32" t="s">
        <v>31</v>
      </c>
      <c r="B49" s="29" t="s">
        <v>58</v>
      </c>
      <c r="C49" s="10">
        <f>C4</f>
        <v>6.9542999999999994E-2</v>
      </c>
      <c r="D49" s="15" t="s">
        <v>49</v>
      </c>
      <c r="E49" s="15" t="s">
        <v>52</v>
      </c>
      <c r="F49" s="15"/>
      <c r="G49" s="15"/>
    </row>
    <row r="50" spans="1:7" s="4" customFormat="1" x14ac:dyDescent="0.3">
      <c r="A50" s="32" t="s">
        <v>43</v>
      </c>
      <c r="B50" s="29" t="s">
        <v>58</v>
      </c>
      <c r="C50" s="10">
        <f>C2</f>
        <v>7.4343000000000006E-2</v>
      </c>
      <c r="D50" s="15" t="s">
        <v>49</v>
      </c>
      <c r="E50" s="15" t="s">
        <v>50</v>
      </c>
      <c r="F50" s="15"/>
      <c r="G50" s="15"/>
    </row>
    <row r="51" spans="1:7" s="4" customFormat="1" x14ac:dyDescent="0.3">
      <c r="A51" s="32" t="s">
        <v>76</v>
      </c>
      <c r="B51" s="29" t="s">
        <v>58</v>
      </c>
      <c r="C51" s="10">
        <f>C7</f>
        <v>7.2142999999999999E-2</v>
      </c>
      <c r="D51" s="15" t="s">
        <v>49</v>
      </c>
      <c r="E51" s="15" t="s">
        <v>55</v>
      </c>
      <c r="F51" s="15"/>
      <c r="G51" s="15"/>
    </row>
    <row r="52" spans="1:7" s="4" customFormat="1" x14ac:dyDescent="0.3">
      <c r="A52" s="32" t="s">
        <v>77</v>
      </c>
      <c r="B52" s="29" t="s">
        <v>58</v>
      </c>
      <c r="C52" s="10">
        <f>C3</f>
        <v>7.7643000000000004E-2</v>
      </c>
      <c r="D52" s="15" t="s">
        <v>49</v>
      </c>
      <c r="E52" s="15" t="s">
        <v>51</v>
      </c>
      <c r="F52" s="15"/>
      <c r="G52" s="15"/>
    </row>
    <row r="53" spans="1:7" s="4" customFormat="1" ht="13.8" customHeight="1" x14ac:dyDescent="0.3">
      <c r="A53" s="32" t="s">
        <v>78</v>
      </c>
      <c r="B53" s="29" t="s">
        <v>58</v>
      </c>
      <c r="C53" s="10">
        <f>C5</f>
        <v>6.3154500000000002E-2</v>
      </c>
      <c r="D53" s="15" t="s">
        <v>49</v>
      </c>
      <c r="E53" s="15" t="s">
        <v>53</v>
      </c>
      <c r="F53" s="15"/>
      <c r="G53" s="15"/>
    </row>
    <row r="54" spans="1:7" s="4" customFormat="1" x14ac:dyDescent="0.3">
      <c r="A54" s="32" t="s">
        <v>79</v>
      </c>
      <c r="B54" s="29" t="s">
        <v>58</v>
      </c>
      <c r="C54" s="33">
        <v>0</v>
      </c>
      <c r="D54" s="15"/>
      <c r="E54" s="15"/>
      <c r="F54" s="15"/>
      <c r="G54" s="15"/>
    </row>
    <row r="55" spans="1:7" s="4" customFormat="1" x14ac:dyDescent="0.3">
      <c r="A55" s="32" t="s">
        <v>80</v>
      </c>
      <c r="B55" s="29" t="s">
        <v>58</v>
      </c>
      <c r="C55" s="10">
        <f>C7</f>
        <v>7.2142999999999999E-2</v>
      </c>
      <c r="D55" s="15" t="s">
        <v>49</v>
      </c>
      <c r="E55" s="15" t="s">
        <v>55</v>
      </c>
      <c r="F55" s="15"/>
      <c r="G55" s="15"/>
    </row>
    <row r="56" spans="1:7" s="4" customFormat="1" x14ac:dyDescent="0.3">
      <c r="A56" s="32" t="s">
        <v>81</v>
      </c>
      <c r="B56" s="29" t="s">
        <v>58</v>
      </c>
      <c r="C56" s="10">
        <f>(112000*0+300*28+4*265)/1000000</f>
        <v>9.4599999999999997E-3</v>
      </c>
      <c r="D56" s="15" t="s">
        <v>49</v>
      </c>
      <c r="E56" s="15"/>
      <c r="F56" s="15"/>
      <c r="G56" s="15"/>
    </row>
    <row r="57" spans="1:7" s="4" customFormat="1" x14ac:dyDescent="0.3">
      <c r="A57" s="32" t="s">
        <v>82</v>
      </c>
      <c r="B57" s="29" t="s">
        <v>58</v>
      </c>
      <c r="C57" s="33">
        <v>0</v>
      </c>
      <c r="D57" s="15"/>
      <c r="E57" s="15"/>
      <c r="F57" s="15"/>
      <c r="G57" s="15"/>
    </row>
    <row r="58" spans="1:7" s="4" customFormat="1" ht="15" thickBot="1" x14ac:dyDescent="0.35">
      <c r="A58" s="32" t="s">
        <v>44</v>
      </c>
      <c r="B58" s="29" t="s">
        <v>58</v>
      </c>
      <c r="C58" s="10">
        <f>C2</f>
        <v>7.4343000000000006E-2</v>
      </c>
      <c r="D58" s="15" t="s">
        <v>49</v>
      </c>
      <c r="E58" s="15" t="s">
        <v>50</v>
      </c>
      <c r="F58" s="15"/>
      <c r="G58" s="15"/>
    </row>
    <row r="59" spans="1:7" s="4" customFormat="1" x14ac:dyDescent="0.3">
      <c r="A59" s="34" t="s">
        <v>84</v>
      </c>
      <c r="B59" s="7" t="s">
        <v>83</v>
      </c>
      <c r="C59" s="8">
        <f>(4.76544873029067*1%)*C2</f>
        <v>3.5427775495599934E-3</v>
      </c>
      <c r="D59" s="15" t="s">
        <v>49</v>
      </c>
      <c r="E59" s="15"/>
      <c r="F59" s="15"/>
      <c r="G59" s="15"/>
    </row>
    <row r="60" spans="1:7" s="4" customFormat="1" x14ac:dyDescent="0.3">
      <c r="A60" s="59" t="s">
        <v>85</v>
      </c>
      <c r="B60" s="5" t="s">
        <v>83</v>
      </c>
      <c r="C60" s="10">
        <f>(4.76544873029067*99%)*C2</f>
        <v>0.35073497740643927</v>
      </c>
      <c r="D60" s="15" t="s">
        <v>49</v>
      </c>
      <c r="E60" s="15"/>
      <c r="F60" s="15"/>
      <c r="G60" s="15"/>
    </row>
    <row r="61" spans="1:7" s="4" customFormat="1" x14ac:dyDescent="0.3">
      <c r="A61" s="59" t="s">
        <v>108</v>
      </c>
      <c r="B61" s="5" t="s">
        <v>83</v>
      </c>
      <c r="C61" s="10">
        <f>(4.76544873029067*99%)*C3</f>
        <v>0.36630369840829891</v>
      </c>
      <c r="D61" s="15" t="s">
        <v>49</v>
      </c>
      <c r="E61" s="15"/>
      <c r="F61" s="15"/>
      <c r="G61" s="15"/>
    </row>
    <row r="62" spans="1:7" s="4" customFormat="1" x14ac:dyDescent="0.3">
      <c r="A62" s="35" t="s">
        <v>30</v>
      </c>
      <c r="B62" s="36" t="s">
        <v>83</v>
      </c>
      <c r="C62" s="10">
        <f>3.8808*0.09506</f>
        <v>0.36890884800000001</v>
      </c>
      <c r="D62" s="15" t="s">
        <v>49</v>
      </c>
      <c r="E62" s="15"/>
      <c r="F62" s="15"/>
      <c r="G62" s="15"/>
    </row>
    <row r="63" spans="1:7" s="4" customFormat="1" x14ac:dyDescent="0.3">
      <c r="A63" s="35" t="s">
        <v>42</v>
      </c>
      <c r="B63" s="36" t="s">
        <v>83</v>
      </c>
      <c r="C63" s="10">
        <f>1.86436*C8</f>
        <v>0.10469220362000001</v>
      </c>
      <c r="D63" s="15" t="s">
        <v>49</v>
      </c>
      <c r="E63" s="15"/>
      <c r="F63" s="15"/>
      <c r="G63" s="15"/>
    </row>
    <row r="64" spans="1:7" s="4" customFormat="1" x14ac:dyDescent="0.3">
      <c r="A64" s="35" t="s">
        <v>28</v>
      </c>
      <c r="B64" s="36" t="s">
        <v>83</v>
      </c>
      <c r="C64" s="33">
        <f>2.10426465495952*C3</f>
        <v>0.16338142060502203</v>
      </c>
      <c r="D64" s="15" t="s">
        <v>49</v>
      </c>
      <c r="E64" s="15"/>
      <c r="F64" s="15"/>
      <c r="G64" s="15"/>
    </row>
    <row r="65" spans="1:7" s="4" customFormat="1" x14ac:dyDescent="0.3">
      <c r="A65" s="35" t="s">
        <v>86</v>
      </c>
      <c r="B65" s="36" t="s">
        <v>83</v>
      </c>
      <c r="C65" s="33">
        <f>3.62082010143073*C6</f>
        <v>0.34407024054850582</v>
      </c>
      <c r="D65" s="15" t="s">
        <v>49</v>
      </c>
      <c r="E65" s="15"/>
      <c r="F65" s="15"/>
      <c r="G65" s="15"/>
    </row>
    <row r="66" spans="1:7" s="4" customFormat="1" x14ac:dyDescent="0.3">
      <c r="A66" s="35" t="s">
        <v>107</v>
      </c>
      <c r="B66" s="36" t="s">
        <v>83</v>
      </c>
      <c r="C66" s="33">
        <f>3.62082010143073*C7</f>
        <v>0.26121682457751716</v>
      </c>
      <c r="D66" s="15" t="s">
        <v>49</v>
      </c>
      <c r="E66" s="15"/>
      <c r="F66" s="15"/>
      <c r="G66" s="15"/>
    </row>
    <row r="67" spans="1:7" s="4" customFormat="1" ht="15" thickBot="1" x14ac:dyDescent="0.35">
      <c r="A67" s="35" t="s">
        <v>87</v>
      </c>
      <c r="B67" s="36" t="s">
        <v>83</v>
      </c>
      <c r="C67" s="33">
        <f>2.20772258101168*C5</f>
        <v>0.13942761574250215</v>
      </c>
      <c r="D67" s="15" t="s">
        <v>49</v>
      </c>
      <c r="E67" s="15"/>
      <c r="F67" s="15"/>
      <c r="G67" s="15"/>
    </row>
    <row r="68" spans="1:7" x14ac:dyDescent="0.3">
      <c r="A68" s="6" t="s">
        <v>88</v>
      </c>
      <c r="B68" s="7" t="s">
        <v>95</v>
      </c>
      <c r="C68" s="8">
        <v>-4.2818942598187304</v>
      </c>
    </row>
    <row r="69" spans="1:7" x14ac:dyDescent="0.3">
      <c r="A69" s="9" t="s">
        <v>89</v>
      </c>
      <c r="B69" s="5" t="s">
        <v>95</v>
      </c>
      <c r="C69" s="10">
        <v>-4.2818942598187304</v>
      </c>
    </row>
    <row r="70" spans="1:7" x14ac:dyDescent="0.3">
      <c r="A70" s="9" t="s">
        <v>90</v>
      </c>
      <c r="B70" s="5" t="s">
        <v>95</v>
      </c>
      <c r="C70" s="10">
        <v>-4.2818942598187304</v>
      </c>
    </row>
    <row r="71" spans="1:7" x14ac:dyDescent="0.3">
      <c r="A71" s="9" t="s">
        <v>91</v>
      </c>
      <c r="B71" s="5" t="s">
        <v>95</v>
      </c>
      <c r="C71" s="10">
        <v>1.8783986655546285</v>
      </c>
    </row>
    <row r="72" spans="1:7" x14ac:dyDescent="0.3">
      <c r="A72" s="9" t="s">
        <v>92</v>
      </c>
      <c r="B72" s="5" t="s">
        <v>95</v>
      </c>
      <c r="C72" s="10">
        <v>0</v>
      </c>
    </row>
    <row r="73" spans="1:7" x14ac:dyDescent="0.3">
      <c r="A73" s="9" t="s">
        <v>93</v>
      </c>
      <c r="B73" s="5" t="s">
        <v>95</v>
      </c>
      <c r="C73" s="10">
        <v>3.0095698500394632</v>
      </c>
    </row>
    <row r="74" spans="1:7" x14ac:dyDescent="0.3">
      <c r="A74" s="9" t="s">
        <v>94</v>
      </c>
      <c r="B74" s="5" t="s">
        <v>95</v>
      </c>
      <c r="C74" s="10">
        <v>5.2933457235065866</v>
      </c>
    </row>
    <row r="75" spans="1:7" x14ac:dyDescent="0.3">
      <c r="A75" s="9" t="s">
        <v>96</v>
      </c>
      <c r="B75" s="5" t="s">
        <v>95</v>
      </c>
      <c r="C75" s="10">
        <v>-4.1929100000000004</v>
      </c>
    </row>
    <row r="76" spans="1:7" x14ac:dyDescent="0.3">
      <c r="A76" s="9" t="s">
        <v>97</v>
      </c>
      <c r="B76" s="5" t="s">
        <v>95</v>
      </c>
      <c r="C76" s="10">
        <v>-26.869444444444444</v>
      </c>
    </row>
    <row r="77" spans="1:7" x14ac:dyDescent="0.3">
      <c r="A77" s="9" t="s">
        <v>98</v>
      </c>
      <c r="B77" s="5" t="s">
        <v>95</v>
      </c>
      <c r="C77" s="10">
        <v>-0.37021897118328057</v>
      </c>
    </row>
    <row r="78" spans="1:7" x14ac:dyDescent="0.3">
      <c r="A78" s="9" t="s">
        <v>99</v>
      </c>
      <c r="B78" s="5" t="s">
        <v>95</v>
      </c>
      <c r="C78" s="10">
        <v>102.83435653221643</v>
      </c>
    </row>
    <row r="79" spans="1:7" x14ac:dyDescent="0.3">
      <c r="A79" s="9" t="s">
        <v>100</v>
      </c>
      <c r="B79" s="5" t="s">
        <v>95</v>
      </c>
      <c r="C79" s="10">
        <v>1.6675748405107011E-2</v>
      </c>
    </row>
    <row r="80" spans="1:7" ht="15" thickBot="1" x14ac:dyDescent="0.35">
      <c r="A80" s="11" t="s">
        <v>101</v>
      </c>
      <c r="B80" s="12" t="s">
        <v>95</v>
      </c>
      <c r="C80" s="13">
        <v>329.77371202113602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896B-BFBE-403F-A891-C25041EF70AE}">
  <dimension ref="A1:E18"/>
  <sheetViews>
    <sheetView tabSelected="1" workbookViewId="0">
      <selection activeCell="D15" sqref="D15"/>
    </sheetView>
  </sheetViews>
  <sheetFormatPr defaultColWidth="9.109375" defaultRowHeight="14.4" x14ac:dyDescent="0.3"/>
  <cols>
    <col min="1" max="2" width="12" bestFit="1" customWidth="1"/>
    <col min="3" max="3" width="19.44140625" bestFit="1" customWidth="1"/>
    <col min="4" max="4" width="16.109375" bestFit="1" customWidth="1"/>
    <col min="5" max="5" width="13" bestFit="1" customWidth="1"/>
    <col min="7" max="7" width="10.77734375" bestFit="1" customWidth="1"/>
  </cols>
  <sheetData>
    <row r="1" spans="1:5" ht="15" thickBot="1" x14ac:dyDescent="0.35">
      <c r="A1" s="38" t="s">
        <v>8</v>
      </c>
      <c r="B1" s="37" t="s">
        <v>1</v>
      </c>
      <c r="C1" s="37" t="s">
        <v>15</v>
      </c>
      <c r="D1" s="37" t="s">
        <v>27</v>
      </c>
      <c r="E1" s="37" t="s">
        <v>16</v>
      </c>
    </row>
    <row r="2" spans="1:5" x14ac:dyDescent="0.3">
      <c r="A2" s="39" t="s">
        <v>5</v>
      </c>
      <c r="B2" s="40" t="s">
        <v>0</v>
      </c>
      <c r="C2" s="41">
        <v>9.6764685858545477E-3</v>
      </c>
      <c r="D2" s="41">
        <v>1000</v>
      </c>
      <c r="E2" s="41" t="s">
        <v>17</v>
      </c>
    </row>
    <row r="3" spans="1:5" x14ac:dyDescent="0.3">
      <c r="A3" s="42" t="s">
        <v>6</v>
      </c>
      <c r="B3" s="43" t="s">
        <v>0</v>
      </c>
      <c r="C3" s="44">
        <v>9.6764685858545477E-3</v>
      </c>
      <c r="D3" s="44">
        <v>1000</v>
      </c>
      <c r="E3" s="44" t="s">
        <v>17</v>
      </c>
    </row>
    <row r="4" spans="1:5" x14ac:dyDescent="0.3">
      <c r="A4" s="42" t="s">
        <v>2</v>
      </c>
      <c r="B4" s="43" t="s">
        <v>0</v>
      </c>
      <c r="C4" s="44">
        <v>9.6764685858545477E-3</v>
      </c>
      <c r="D4" s="44">
        <v>1000</v>
      </c>
      <c r="E4" s="44" t="s">
        <v>17</v>
      </c>
    </row>
    <row r="5" spans="1:5" x14ac:dyDescent="0.3">
      <c r="A5" s="42" t="s">
        <v>4</v>
      </c>
      <c r="B5" s="43" t="s">
        <v>0</v>
      </c>
      <c r="C5" s="44">
        <v>9.6764685858545477E-3</v>
      </c>
      <c r="D5" s="44">
        <v>1000</v>
      </c>
      <c r="E5" s="44" t="s">
        <v>17</v>
      </c>
    </row>
    <row r="6" spans="1:5" x14ac:dyDescent="0.3">
      <c r="A6" s="42" t="s">
        <v>46</v>
      </c>
      <c r="B6" s="43" t="s">
        <v>0</v>
      </c>
      <c r="C6" s="44">
        <v>9.6764685858545477E-3</v>
      </c>
      <c r="D6" s="44">
        <v>1000</v>
      </c>
      <c r="E6" s="44" t="s">
        <v>17</v>
      </c>
    </row>
    <row r="7" spans="1:5" x14ac:dyDescent="0.3">
      <c r="A7" s="42" t="s">
        <v>7</v>
      </c>
      <c r="B7" s="43" t="s">
        <v>0</v>
      </c>
      <c r="C7" s="44">
        <v>1.1536190198848217E-3</v>
      </c>
      <c r="D7" s="44">
        <v>1000</v>
      </c>
      <c r="E7" s="44" t="s">
        <v>17</v>
      </c>
    </row>
    <row r="8" spans="1:5" x14ac:dyDescent="0.3">
      <c r="A8" s="42" t="s">
        <v>3</v>
      </c>
      <c r="B8" s="43" t="s">
        <v>0</v>
      </c>
      <c r="C8" s="44">
        <v>1.1536190198848217E-3</v>
      </c>
      <c r="D8" s="44">
        <v>1000</v>
      </c>
      <c r="E8" s="44" t="s">
        <v>17</v>
      </c>
    </row>
    <row r="9" spans="1:5" x14ac:dyDescent="0.3">
      <c r="A9" s="42" t="s">
        <v>45</v>
      </c>
      <c r="B9" s="43" t="s">
        <v>0</v>
      </c>
      <c r="C9" s="44">
        <v>1.1536190198848217E-3</v>
      </c>
      <c r="D9" s="44">
        <v>1000</v>
      </c>
      <c r="E9" s="44" t="s">
        <v>17</v>
      </c>
    </row>
    <row r="10" spans="1:5" x14ac:dyDescent="0.3">
      <c r="A10" s="45" t="s">
        <v>47</v>
      </c>
      <c r="B10" s="43" t="s">
        <v>0</v>
      </c>
      <c r="C10" s="44">
        <v>1.1536190198848217E-3</v>
      </c>
      <c r="D10" s="44">
        <v>1000</v>
      </c>
      <c r="E10" s="44" t="s">
        <v>17</v>
      </c>
    </row>
    <row r="11" spans="1:5" ht="15" thickBot="1" x14ac:dyDescent="0.35">
      <c r="A11" s="60" t="s">
        <v>23</v>
      </c>
      <c r="B11" s="43" t="s">
        <v>0</v>
      </c>
      <c r="C11" s="44">
        <v>5.810906478973186E-3</v>
      </c>
      <c r="D11" s="44">
        <v>1000</v>
      </c>
      <c r="E11" s="44" t="s">
        <v>17</v>
      </c>
    </row>
    <row r="12" spans="1:5" x14ac:dyDescent="0.3">
      <c r="A12" s="40" t="s">
        <v>29</v>
      </c>
      <c r="B12" s="40" t="s">
        <v>0</v>
      </c>
      <c r="C12" s="40">
        <f>0.667654117253188/1000</f>
        <v>6.6765411725318801E-4</v>
      </c>
      <c r="D12" s="40">
        <v>1000</v>
      </c>
      <c r="E12" s="40" t="s">
        <v>17</v>
      </c>
    </row>
    <row r="13" spans="1:5" x14ac:dyDescent="0.3">
      <c r="A13" s="43" t="s">
        <v>41</v>
      </c>
      <c r="B13" s="43" t="s">
        <v>0</v>
      </c>
      <c r="C13" s="43">
        <f>0.0153578801/1000</f>
        <v>1.5357880100000001E-5</v>
      </c>
      <c r="D13" s="43">
        <v>1000</v>
      </c>
      <c r="E13" s="43" t="s">
        <v>17</v>
      </c>
    </row>
    <row r="14" spans="1:5" x14ac:dyDescent="0.3">
      <c r="A14" s="63" t="s">
        <v>74</v>
      </c>
      <c r="B14" s="63" t="s">
        <v>0</v>
      </c>
      <c r="C14" s="63">
        <f>1.4/1000</f>
        <v>1.4E-3</v>
      </c>
      <c r="D14" s="63">
        <v>1000</v>
      </c>
      <c r="E14" s="63" t="s">
        <v>17</v>
      </c>
    </row>
    <row r="15" spans="1:5" ht="15" thickBot="1" x14ac:dyDescent="0.35">
      <c r="A15" s="62" t="s">
        <v>71</v>
      </c>
      <c r="B15" s="62" t="s">
        <v>0</v>
      </c>
      <c r="C15" s="62">
        <f>1.4/1000</f>
        <v>1.4E-3</v>
      </c>
      <c r="D15" s="62">
        <v>1000</v>
      </c>
      <c r="E15" s="62" t="s">
        <v>17</v>
      </c>
    </row>
    <row r="16" spans="1:5" x14ac:dyDescent="0.3">
      <c r="A16" s="61" t="s">
        <v>88</v>
      </c>
      <c r="B16" s="52" t="s">
        <v>102</v>
      </c>
      <c r="C16" s="53">
        <v>-0.12836868120783099</v>
      </c>
      <c r="D16" s="46">
        <v>1000</v>
      </c>
      <c r="E16" s="47" t="s">
        <v>105</v>
      </c>
    </row>
    <row r="17" spans="1:5" x14ac:dyDescent="0.3">
      <c r="A17" s="54" t="s">
        <v>106</v>
      </c>
      <c r="B17" s="55" t="s">
        <v>103</v>
      </c>
      <c r="C17" s="56">
        <v>-0.25120737514880997</v>
      </c>
      <c r="D17" s="48">
        <v>1000</v>
      </c>
      <c r="E17" s="49" t="s">
        <v>105</v>
      </c>
    </row>
    <row r="18" spans="1:5" ht="15" thickBot="1" x14ac:dyDescent="0.35">
      <c r="A18" s="54" t="s">
        <v>106</v>
      </c>
      <c r="B18" s="57" t="s">
        <v>104</v>
      </c>
      <c r="C18" s="58">
        <v>-4.4198723212792598E-2</v>
      </c>
      <c r="D18" s="50">
        <v>1000</v>
      </c>
      <c r="E18" s="51" t="s">
        <v>105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14F0C-085B-4F8B-80A4-853CC51FC5EB}">
  <dimension ref="A1:C2"/>
  <sheetViews>
    <sheetView workbookViewId="0">
      <selection activeCell="A2" sqref="A2"/>
    </sheetView>
  </sheetViews>
  <sheetFormatPr defaultColWidth="9.109375" defaultRowHeight="14.4" x14ac:dyDescent="0.3"/>
  <cols>
    <col min="1" max="1" width="23.109375" customWidth="1"/>
    <col min="2" max="2" width="13.33203125" bestFit="1" customWidth="1"/>
    <col min="3" max="3" width="7" bestFit="1" customWidth="1"/>
  </cols>
  <sheetData>
    <row r="1" spans="1:3" x14ac:dyDescent="0.3">
      <c r="A1" t="s">
        <v>24</v>
      </c>
    </row>
    <row r="2" spans="1:3" x14ac:dyDescent="0.3">
      <c r="A2" t="s">
        <v>14</v>
      </c>
      <c r="B2" t="s">
        <v>10</v>
      </c>
      <c r="C2">
        <v>9.3399999999999997E-2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F1E3411D7E7846976F93E821C2CC95" ma:contentTypeVersion="13" ma:contentTypeDescription="Create a new document." ma:contentTypeScope="" ma:versionID="98faf63825b6d1b3e0c16e1ba1308990">
  <xsd:schema xmlns:xsd="http://www.w3.org/2001/XMLSchema" xmlns:xs="http://www.w3.org/2001/XMLSchema" xmlns:p="http://schemas.microsoft.com/office/2006/metadata/properties" xmlns:ns2="2ad01661-8ec0-4cda-9041-ce6b6c43d122" xmlns:ns3="aa8af366-95fc-4ecf-b09f-78c0cf50c20b" targetNamespace="http://schemas.microsoft.com/office/2006/metadata/properties" ma:root="true" ma:fieldsID="b995aacb9ef514259b66d85453a8cbb6" ns2:_="" ns3:_="">
    <xsd:import namespace="2ad01661-8ec0-4cda-9041-ce6b6c43d122"/>
    <xsd:import namespace="aa8af366-95fc-4ecf-b09f-78c0cf50c2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d01661-8ec0-4cda-9041-ce6b6c43d1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8af366-95fc-4ecf-b09f-78c0cf50c20b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9F79AB8-49D9-484F-991A-27FAE0E62C6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FFB2CC7-4028-40CF-B585-77900DA351B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92217AD-B092-41B7-ACFF-3B8852C0F1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d01661-8ec0-4cda-9041-ce6b6c43d122"/>
    <ds:schemaRef ds:uri="aa8af366-95fc-4ecf-b09f-78c0cf50c2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GHGs</vt:lpstr>
      <vt:lpstr>Externalities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Victor</dc:creator>
  <cp:lastModifiedBy>Susana Solorzano Jiménez</cp:lastModifiedBy>
  <dcterms:created xsi:type="dcterms:W3CDTF">2015-06-05T18:17:20Z</dcterms:created>
  <dcterms:modified xsi:type="dcterms:W3CDTF">2024-09-05T20:04:19Z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0x010100B4F1E3411D7E7846976F93E821C2CC95</vt:lpwstr>
  </property>
</Properties>
</file>